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9.xml" ContentType="application/vnd.openxmlformats-officedocument.drawing+xml"/>
  <Override PartName="/xl/comments1.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updateLinks="never" codeName="ThisWorkbook" defaultThemeVersion="124226"/>
  <mc:AlternateContent xmlns:mc="http://schemas.openxmlformats.org/markup-compatibility/2006">
    <mc:Choice Requires="x15">
      <x15ac:absPath xmlns:x15ac="http://schemas.microsoft.com/office/spreadsheetml/2010/11/ac" url="C:\Users\ltaret\Conseil Régional de Guadeloupe\SAP - Informatique - Europac\02. Gestion Feuille de calcul\73.03\"/>
    </mc:Choice>
  </mc:AlternateContent>
  <xr:revisionPtr revIDLastSave="0" documentId="8_{DE472189-E516-495C-BF25-8CBB306E9B4A}" xr6:coauthVersionLast="47" xr6:coauthVersionMax="47" xr10:uidLastSave="{00000000-0000-0000-0000-000000000000}"/>
  <bookViews>
    <workbookView xWindow="0" yWindow="660" windowWidth="29400" windowHeight="18465" firstSheet="11" activeTab="11" xr2:uid="{4AA12F1B-2A41-40F1-9415-6EE3FF39A5EC}"/>
  </bookViews>
  <sheets>
    <sheet name="Accueil" sheetId="45" r:id="rId1"/>
    <sheet name="0-Présentation poste-typeaction" sheetId="51" r:id="rId2"/>
    <sheet name="1.1 - Investissements" sheetId="55" r:id="rId3"/>
    <sheet name="1.2 - Amortissement" sheetId="54" r:id="rId4"/>
    <sheet name="3 - Frais généraux" sheetId="63" r:id="rId5"/>
    <sheet name="2 - Frais de personnel" sheetId="59" r:id="rId6"/>
    <sheet name="4 - Contributions en nature" sheetId="58" r:id="rId7"/>
    <sheet name="5 - Taux forfaitaire " sheetId="46" r:id="rId8"/>
    <sheet name="Liste des MP" sheetId="68" r:id="rId9"/>
    <sheet name="Syn pf Bénéficiaire" sheetId="31" r:id="rId10"/>
    <sheet name="Syn pf Instructeur" sheetId="67" r:id="rId11"/>
    <sheet name="Annexe fi DJ" sheetId="66" r:id="rId12"/>
  </sheets>
  <definedNames>
    <definedName name="à_choisir_dans_le_menu_déroulant" localSheetId="3">#REF!</definedName>
    <definedName name="à_choisir_dans_le_menu_déroulant" localSheetId="5">#REF!</definedName>
    <definedName name="à_choisir_dans_le_menu_déroulant" localSheetId="4">#REF!</definedName>
    <definedName name="à_choisir_dans_le_menu_déroulant">#REF!</definedName>
    <definedName name="P.Z.Gestion_de_la_feuille" localSheetId="4">#REF!</definedName>
    <definedName name="P.Z.Gestion_de_la_feuille">#REF!</definedName>
    <definedName name="P_Z_0_B_COLONNE_COMMENTAIRE_SI_INDICATION_STANDARD" localSheetId="4">#REF!</definedName>
    <definedName name="P_Z_0_B_COLONNE_COMMENTAIRE_SI_INDICATION_STANDARD">#REF!</definedName>
    <definedName name="P_Z_0_B_COLONNE_COMMENTAIRE_SI_LIBELLE_STANDARD" localSheetId="4">#REF!</definedName>
    <definedName name="P_Z_0_B_COLONNE_COMMENTAIRE_SI_LIBELLE_STANDARD">#REF!</definedName>
    <definedName name="P_Z_0_B_COLONNE_MOTIFS_INELIGIBILITE_INDICATION_STANDARD" localSheetId="4">#REF!</definedName>
    <definedName name="P_Z_0_B_COLONNE_MOTIFS_INELIGIBILITE_INDICATION_STANDARD">#REF!</definedName>
    <definedName name="P_Z_0_B_COLONNE_MOTIFS_INELIGIBILITE_LIBELLE_STANDARD" localSheetId="4">#REF!</definedName>
    <definedName name="P_Z_0_B_COLONNE_MOTIFS_INELIGIBILITE_LIBELLE_STANDARD">#REF!</definedName>
    <definedName name="P_Z_0_B_COLONNE_MT_ELIGIBLE_LIBELLE_STANDARD" localSheetId="4">#REF!</definedName>
    <definedName name="P_Z_0_B_COLONNE_MT_ELIGIBLE_LIBELLE_STANDARD">#REF!</definedName>
    <definedName name="P_Z_0_B_COLONNE_MT_INELIGIBLE_LIBELLE_STANDARD" localSheetId="4">#REF!</definedName>
    <definedName name="P_Z_0_B_COLONNE_MT_INELIGIBLE_LIBELLE_STANDARD">#REF!</definedName>
    <definedName name="P_Z_0_B_COLONNE_MT_MAX_LIBELLE_STANDARD" localSheetId="4">#REF!</definedName>
    <definedName name="P_Z_0_B_COLONNE_MT_MAX_LIBELLE_STANDARD">#REF!</definedName>
    <definedName name="P_Z_0_B_COLONNE_MT_PRES_HT_INDICATION_STANDARD" localSheetId="4">#REF!</definedName>
    <definedName name="P_Z_0_B_COLONNE_MT_PRES_HT_INDICATION_STANDARD">#REF!</definedName>
    <definedName name="P_Z_0_B_COLONNE_MT_PRES_HT_LIBELLE_STANDARD" localSheetId="4">#REF!</definedName>
    <definedName name="P_Z_0_B_COLONNE_MT_PRES_HT_LIBELLE_STANDARD">#REF!</definedName>
    <definedName name="P_Z_0_B_COLONNE_MT_PRES_INDICATION_STANDARD" localSheetId="4">#REF!</definedName>
    <definedName name="P_Z_0_B_COLONNE_MT_PRES_INDICATION_STANDARD">#REF!</definedName>
    <definedName name="P_Z_0_B_COLONNE_MT_PRES_LIBELLE_STANDARD" localSheetId="4">#REF!</definedName>
    <definedName name="P_Z_0_B_COLONNE_MT_PRES_LIBELLE_STANDARD">#REF!</definedName>
    <definedName name="P_Z_0_B_COLONNE_MT_PRES_TVA_INDICATION_STANDARD" localSheetId="4">#REF!</definedName>
    <definedName name="P_Z_0_B_COLONNE_MT_PRES_TVA_INDICATION_STANDARD">#REF!</definedName>
    <definedName name="P_Z_0_B_COLONNE_MT_PRES_TVA_LIBELLE_STANDARD" localSheetId="4">#REF!</definedName>
    <definedName name="P_Z_0_B_COLONNE_MT_PRES_TVA_LIBELLE_STANDARD">#REF!</definedName>
    <definedName name="P_Z_0_B_COLONNE_MT_RAISONNABLE_LIBELLE_STANDARD" localSheetId="4">#REF!</definedName>
    <definedName name="P_Z_0_B_COLONNE_MT_RAISONNABLE_LIBELLE_STANDARD">#REF!</definedName>
    <definedName name="P_Z_0_B_COLONNE_POSTE_INDICATION_STANDARD" localSheetId="4">#REF!</definedName>
    <definedName name="P_Z_0_B_COLONNE_POSTE_INDICATION_STANDARD">#REF!</definedName>
    <definedName name="P_Z_0_B_COLONNE_POSTE_LIBELLE_STANDARD" localSheetId="4">#REF!</definedName>
    <definedName name="P_Z_0_B_COLONNE_POSTE_LIBELLE_STANDARD">#REF!</definedName>
    <definedName name="P_Z_0_B_COLONNE_SOUS_OPERATION_INDICATION_STANDARD" localSheetId="4">#REF!</definedName>
    <definedName name="P_Z_0_B_COLONNE_SOUS_OPERATION_INDICATION_STANDARD">#REF!</definedName>
    <definedName name="P_Z_0_B_COLONNE_SOUS_OPERATION_LIBELLE_STANDARD" localSheetId="4">#REF!</definedName>
    <definedName name="P_Z_0_B_COLONNE_SOUS_OPERATION_LIBELLE_STANDARD">#REF!</definedName>
    <definedName name="P_Z_0_B_COLONNES_MARCHE_2_DEVIS" localSheetId="4">#REF!</definedName>
    <definedName name="P_Z_0_B_COLONNES_MARCHE_2_DEVIS">#REF!</definedName>
    <definedName name="P_Z_0_B_COLONNES_MARCHE_3_DEVIS" localSheetId="4">#REF!</definedName>
    <definedName name="P_Z_0_B_COLONNES_MARCHE_3_DEVIS">#REF!</definedName>
    <definedName name="P_Z_0_B_UTILISATION_COUT_RAISONNABLE" localSheetId="4">#REF!</definedName>
    <definedName name="P_Z_0_B_UTILISATION_COUT_RAISONNABLE">#REF!</definedName>
    <definedName name="P_Z_0_B_UTILISATION_LIBELLES_DESCRIPTIONS" localSheetId="4">#REF!</definedName>
    <definedName name="P_Z_0_B_UTILISATION_LIBELLES_DESCRIPTIONS">#REF!</definedName>
    <definedName name="P_Z_0_B_UTILISATION_MT_MAX" localSheetId="4">#REF!</definedName>
    <definedName name="P_Z_0_B_UTILISATION_MT_MAX">#REF!</definedName>
    <definedName name="P_Z_0_B_UTILISATION_SOUS_OPERATIONS" localSheetId="4">#REF!</definedName>
    <definedName name="P_Z_0_B_UTILISATION_SOUS_OPERATIONS">#REF!</definedName>
    <definedName name="P_Z_0_B_UTILISATION_TVA" localSheetId="4">#REF!</definedName>
    <definedName name="P_Z_0_B_UTILISATION_TVA">#REF!</definedName>
    <definedName name="P_Z_0_N_COLONNE_COMMENTAIRE_SI_INDICATION_DEFAUT" localSheetId="4">#REF!</definedName>
    <definedName name="P_Z_0_N_COLONNE_COMMENTAIRE_SI_INDICATION_DEFAUT">#REF!</definedName>
    <definedName name="P_Z_0_N_COLONNE_COMMENTAIRE_SI_INDICATION_STANDARD" localSheetId="4">#REF!</definedName>
    <definedName name="P_Z_0_N_COLONNE_COMMENTAIRE_SI_INDICATION_STANDARD">#REF!</definedName>
    <definedName name="P_Z_0_N_COLONNE_COMMENTAIRE_SI_LIBELLE_DEFAUT" localSheetId="4">#REF!</definedName>
    <definedName name="P_Z_0_N_COLONNE_COMMENTAIRE_SI_LIBELLE_DEFAUT">#REF!</definedName>
    <definedName name="P_Z_0_N_COLONNE_COMMENTAIRE_SI_LIBELLE_STANDARD" localSheetId="4">#REF!</definedName>
    <definedName name="P_Z_0_N_COLONNE_COMMENTAIRE_SI_LIBELLE_STANDARD">#REF!</definedName>
    <definedName name="P_Z_0_N_COLONNE_MOTIFS_INELIGIBILITE_INDICATION_DEFAUT" localSheetId="4">#REF!</definedName>
    <definedName name="P_Z_0_N_COLONNE_MOTIFS_INELIGIBILITE_INDICATION_DEFAUT">#REF!</definedName>
    <definedName name="P_Z_0_N_COLONNE_MOTIFS_INELIGIBILITE_INDICATION_STANDARD" localSheetId="4">#REF!</definedName>
    <definedName name="P_Z_0_N_COLONNE_MOTIFS_INELIGIBILITE_INDICATION_STANDARD">#REF!</definedName>
    <definedName name="P_Z_0_N_COLONNE_MOTIFS_INELIGIBILITE_LIBELLE_DEFAUT" localSheetId="4">#REF!</definedName>
    <definedName name="P_Z_0_N_COLONNE_MOTIFS_INELIGIBILITE_LIBELLE_DEFAUT">#REF!</definedName>
    <definedName name="P_Z_0_N_COLONNE_MOTIFS_INELIGIBILITE_LIBELLE_STANDARD" localSheetId="4">#REF!</definedName>
    <definedName name="P_Z_0_N_COLONNE_MOTIFS_INELIGIBILITE_LIBELLE_STANDARD">#REF!</definedName>
    <definedName name="P_Z_0_N_COLONNE_MT_ELIGIBLE_LIBELLE_DEFAUT" localSheetId="4">#REF!</definedName>
    <definedName name="P_Z_0_N_COLONNE_MT_ELIGIBLE_LIBELLE_DEFAUT">#REF!</definedName>
    <definedName name="P_Z_0_N_COLONNE_MT_ELIGIBLE_LIBELLE_STANDARD" localSheetId="4">#REF!</definedName>
    <definedName name="P_Z_0_N_COLONNE_MT_ELIGIBLE_LIBELLE_STANDARD">#REF!</definedName>
    <definedName name="P_Z_0_N_COLONNE_MT_INELIGIBLE_LIBELLE_DEFAUT" localSheetId="4">#REF!</definedName>
    <definedName name="P_Z_0_N_COLONNE_MT_INELIGIBLE_LIBELLE_DEFAUT">#REF!</definedName>
    <definedName name="P_Z_0_N_COLONNE_MT_INELIGIBLE_LIBELLE_STANDARD" localSheetId="4">#REF!</definedName>
    <definedName name="P_Z_0_N_COLONNE_MT_INELIGIBLE_LIBELLE_STANDARD">#REF!</definedName>
    <definedName name="P_Z_0_N_COLONNE_MT_MAX_LIBELLE_DEFAUT" localSheetId="4">#REF!</definedName>
    <definedName name="P_Z_0_N_COLONNE_MT_MAX_LIBELLE_DEFAUT">#REF!</definedName>
    <definedName name="P_Z_0_N_COLONNE_MT_MAX_LIBELLE_STANDARD" localSheetId="4">#REF!</definedName>
    <definedName name="P_Z_0_N_COLONNE_MT_MAX_LIBELLE_STANDARD">#REF!</definedName>
    <definedName name="P_Z_0_N_COLONNE_MT_PRES_HT_INDICATION_DEFAUT" localSheetId="4">#REF!</definedName>
    <definedName name="P_Z_0_N_COLONNE_MT_PRES_HT_INDICATION_DEFAUT">#REF!</definedName>
    <definedName name="P_Z_0_N_COLONNE_MT_PRES_HT_INDICATION_STANDARD" localSheetId="4">#REF!</definedName>
    <definedName name="P_Z_0_N_COLONNE_MT_PRES_HT_INDICATION_STANDARD">#REF!</definedName>
    <definedName name="P_Z_0_N_COLONNE_MT_PRES_HT_LIBELLE_DEFAUT" localSheetId="4">#REF!</definedName>
    <definedName name="P_Z_0_N_COLONNE_MT_PRES_HT_LIBELLE_DEFAUT">#REF!</definedName>
    <definedName name="P_Z_0_N_COLONNE_MT_PRES_HT_LIBELLE_STANDARD" localSheetId="4">#REF!</definedName>
    <definedName name="P_Z_0_N_COLONNE_MT_PRES_HT_LIBELLE_STANDARD">#REF!</definedName>
    <definedName name="P_Z_0_N_COLONNE_MT_PRES_INDICATION_DEFAUT" localSheetId="4">#REF!</definedName>
    <definedName name="P_Z_0_N_COLONNE_MT_PRES_INDICATION_DEFAUT">#REF!</definedName>
    <definedName name="P_Z_0_N_COLONNE_MT_PRES_INDICATION_STANDARD" localSheetId="4">#REF!</definedName>
    <definedName name="P_Z_0_N_COLONNE_MT_PRES_INDICATION_STANDARD">#REF!</definedName>
    <definedName name="P_Z_0_N_COLONNE_MT_PRES_LIBELLE_DEFAUT" localSheetId="4">#REF!</definedName>
    <definedName name="P_Z_0_N_COLONNE_MT_PRES_LIBELLE_DEFAUT">#REF!</definedName>
    <definedName name="P_Z_0_N_COLONNE_MT_PRES_LIBELLE_STANDARD" localSheetId="4">#REF!</definedName>
    <definedName name="P_Z_0_N_COLONNE_MT_PRES_LIBELLE_STANDARD">#REF!</definedName>
    <definedName name="P_Z_0_N_COLONNE_MT_PRES_TVA_INDICATION_DEFAUT" localSheetId="4">#REF!</definedName>
    <definedName name="P_Z_0_N_COLONNE_MT_PRES_TVA_INDICATION_DEFAUT">#REF!</definedName>
    <definedName name="P_Z_0_N_COLONNE_MT_PRES_TVA_INDICATION_STANDARD" localSheetId="4">#REF!</definedName>
    <definedName name="P_Z_0_N_COLONNE_MT_PRES_TVA_INDICATION_STANDARD">#REF!</definedName>
    <definedName name="P_Z_0_N_COLONNE_MT_PRES_TVA_LIBELLE_DEFAUT" localSheetId="4">#REF!</definedName>
    <definedName name="P_Z_0_N_COLONNE_MT_PRES_TVA_LIBELLE_DEFAUT">#REF!</definedName>
    <definedName name="P_Z_0_N_COLONNE_MT_PRES_TVA_LIBELLE_STANDARD" localSheetId="4">#REF!</definedName>
    <definedName name="P_Z_0_N_COLONNE_MT_PRES_TVA_LIBELLE_STANDARD">#REF!</definedName>
    <definedName name="P_Z_0_N_COLONNE_MT_RAISONNABLE_DEFAUT" localSheetId="4">#REF!</definedName>
    <definedName name="P_Z_0_N_COLONNE_MT_RAISONNABLE_DEFAUT">#REF!</definedName>
    <definedName name="P_Z_0_N_COLONNE_MT_RAISONNABLE_STANDARD" localSheetId="4">#REF!</definedName>
    <definedName name="P_Z_0_N_COLONNE_MT_RAISONNABLE_STANDARD">#REF!</definedName>
    <definedName name="P_Z_0_N_COLONNE_POSTE_INDICATION_DEFAUT" localSheetId="4">#REF!</definedName>
    <definedName name="P_Z_0_N_COLONNE_POSTE_INDICATION_DEFAUT">#REF!</definedName>
    <definedName name="P_Z_0_N_COLONNE_POSTE_INDICATION_STANDARD" localSheetId="4">#REF!</definedName>
    <definedName name="P_Z_0_N_COLONNE_POSTE_INDICATION_STANDARD">#REF!</definedName>
    <definedName name="P_Z_0_N_COLONNE_POSTE_LIBELLE_DEFAUT" localSheetId="4">#REF!</definedName>
    <definedName name="P_Z_0_N_COLONNE_POSTE_LIBELLE_DEFAUT">#REF!</definedName>
    <definedName name="P_Z_0_N_COLONNE_POSTE_LIBELLE_STANDARD" localSheetId="4">#REF!</definedName>
    <definedName name="P_Z_0_N_COLONNE_POSTE_LIBELLE_STANDARD">#REF!</definedName>
    <definedName name="P_Z_0_N_COLONNE_SOUS_OPERATION_INDICATION_DEFAUT" localSheetId="4">#REF!</definedName>
    <definedName name="P_Z_0_N_COLONNE_SOUS_OPERATION_INDICATION_DEFAUT">#REF!</definedName>
    <definedName name="P_Z_0_N_COLONNE_SOUS_OPERATION_INDICATION_STANDARD" localSheetId="4">#REF!</definedName>
    <definedName name="P_Z_0_N_COLONNE_SOUS_OPERATION_INDICATION_STANDARD">#REF!</definedName>
    <definedName name="P_Z_0_N_COLONNE_SOUS_OPERATION_LIBELLE_DEFAUT" localSheetId="4">#REF!</definedName>
    <definedName name="P_Z_0_N_COLONNE_SOUS_OPERATION_LIBELLE_DEFAUT">#REF!</definedName>
    <definedName name="P_Z_0_N_COLONNE_SOUS_OPERATION_LIBELLE_STANDARD" localSheetId="4">#REF!</definedName>
    <definedName name="P_Z_0_N_COLONNE_SOUS_OPERATION_LIBELLE_STANDARD">#REF!</definedName>
    <definedName name="P_Z_0_N_COLONNES_MARCHE_2_DEVIS_SEUIL" localSheetId="4">#REF!</definedName>
    <definedName name="P_Z_0_N_COLONNES_MARCHE_2_DEVIS_SEUIL">#REF!</definedName>
    <definedName name="P_Z_0_N_COLONNES_MARCHE_3_DEVIS_SEUIL" localSheetId="4">#REF!</definedName>
    <definedName name="P_Z_0_N_COLONNES_MARCHE_3_DEVIS_SEUIL">#REF!</definedName>
    <definedName name="P_Z_0_R_LIBELLES_DESCRIPTIONS" localSheetId="4">#REF!</definedName>
    <definedName name="P_Z_0_R_LIBELLES_DESCRIPTIONS">#REF!</definedName>
    <definedName name="P_Z_0_R_LIBELLES_DESCRIPTIONS_1" localSheetId="4">#REF!</definedName>
    <definedName name="P_Z_0_R_LIBELLES_DESCRIPTIONS_1">#REF!</definedName>
    <definedName name="P_Z_0_R_LIBELLES_DESCRIPTIONS_10" localSheetId="4">#REF!</definedName>
    <definedName name="P_Z_0_R_LIBELLES_DESCRIPTIONS_10">#REF!</definedName>
    <definedName name="P_Z_0_R_LIBELLES_DESCRIPTIONS_11" localSheetId="4">#REF!</definedName>
    <definedName name="P_Z_0_R_LIBELLES_DESCRIPTIONS_11">#REF!</definedName>
    <definedName name="P_Z_0_R_LIBELLES_DESCRIPTIONS_12" localSheetId="4">#REF!</definedName>
    <definedName name="P_Z_0_R_LIBELLES_DESCRIPTIONS_12">#REF!</definedName>
    <definedName name="P_Z_0_R_LIBELLES_DESCRIPTIONS_13" localSheetId="4">#REF!</definedName>
    <definedName name="P_Z_0_R_LIBELLES_DESCRIPTIONS_13">#REF!</definedName>
    <definedName name="P_Z_0_R_LIBELLES_DESCRIPTIONS_14" localSheetId="4">#REF!</definedName>
    <definedName name="P_Z_0_R_LIBELLES_DESCRIPTIONS_14">#REF!</definedName>
    <definedName name="P_Z_0_R_LIBELLES_DESCRIPTIONS_15" localSheetId="4">#REF!</definedName>
    <definedName name="P_Z_0_R_LIBELLES_DESCRIPTIONS_15">#REF!</definedName>
    <definedName name="P_Z_0_R_LIBELLES_DESCRIPTIONS_16" localSheetId="4">#REF!</definedName>
    <definedName name="P_Z_0_R_LIBELLES_DESCRIPTIONS_16">#REF!</definedName>
    <definedName name="P_Z_0_R_LIBELLES_DESCRIPTIONS_17" localSheetId="4">#REF!</definedName>
    <definedName name="P_Z_0_R_LIBELLES_DESCRIPTIONS_17">#REF!</definedName>
    <definedName name="P_Z_0_R_LIBELLES_DESCRIPTIONS_18" localSheetId="4">#REF!</definedName>
    <definedName name="P_Z_0_R_LIBELLES_DESCRIPTIONS_18">#REF!</definedName>
    <definedName name="P_Z_0_R_LIBELLES_DESCRIPTIONS_19" localSheetId="4">#REF!</definedName>
    <definedName name="P_Z_0_R_LIBELLES_DESCRIPTIONS_19">#REF!</definedName>
    <definedName name="P_Z_0_R_LIBELLES_DESCRIPTIONS_2" localSheetId="4">#REF!</definedName>
    <definedName name="P_Z_0_R_LIBELLES_DESCRIPTIONS_2">#REF!</definedName>
    <definedName name="P_Z_0_R_LIBELLES_DESCRIPTIONS_20" localSheetId="4">#REF!</definedName>
    <definedName name="P_Z_0_R_LIBELLES_DESCRIPTIONS_20">#REF!</definedName>
    <definedName name="P_Z_0_R_LIBELLES_DESCRIPTIONS_3" localSheetId="4">#REF!</definedName>
    <definedName name="P_Z_0_R_LIBELLES_DESCRIPTIONS_3">#REF!</definedName>
    <definedName name="P_Z_0_R_LIBELLES_DESCRIPTIONS_4" localSheetId="4">#REF!</definedName>
    <definedName name="P_Z_0_R_LIBELLES_DESCRIPTIONS_4">#REF!</definedName>
    <definedName name="P_Z_0_R_LIBELLES_DESCRIPTIONS_5" localSheetId="4">#REF!</definedName>
    <definedName name="P_Z_0_R_LIBELLES_DESCRIPTIONS_5">#REF!</definedName>
    <definedName name="P_Z_0_R_LIBELLES_DESCRIPTIONS_6" localSheetId="4">#REF!</definedName>
    <definedName name="P_Z_0_R_LIBELLES_DESCRIPTIONS_6">#REF!</definedName>
    <definedName name="P_Z_0_R_LIBELLES_DESCRIPTIONS_7" localSheetId="4">#REF!</definedName>
    <definedName name="P_Z_0_R_LIBELLES_DESCRIPTIONS_7">#REF!</definedName>
    <definedName name="P_Z_0_R_LIBELLES_DESCRIPTIONS_8" localSheetId="4">#REF!</definedName>
    <definedName name="P_Z_0_R_LIBELLES_DESCRIPTIONS_8">#REF!</definedName>
    <definedName name="P_Z_0_R_LIBELLES_DESCRIPTIONS_9" localSheetId="4">#REF!</definedName>
    <definedName name="P_Z_0_R_LIBELLES_DESCRIPTIONS_9">#REF!</definedName>
    <definedName name="P_Z_0_R_LIBELLES_MARCHES_RAISONNABLES" localSheetId="4">#REF!</definedName>
    <definedName name="P_Z_0_R_LIBELLES_MARCHES_RAISONNABLES">#REF!</definedName>
    <definedName name="P_Z_0_R_LIBELLES_MARCHES_RAISONNABLES_1" localSheetId="4">#REF!</definedName>
    <definedName name="P_Z_0_R_LIBELLES_MARCHES_RAISONNABLES_1">#REF!</definedName>
    <definedName name="P_Z_0_R_LIBELLES_MARCHES_RAISONNABLES_2" localSheetId="4">#REF!</definedName>
    <definedName name="P_Z_0_R_LIBELLES_MARCHES_RAISONNABLES_2">#REF!</definedName>
    <definedName name="P_Z_0_R_LIBELLES_MARCHES_RAISONNABLES_3" localSheetId="4">#REF!</definedName>
    <definedName name="P_Z_0_R_LIBELLES_MARCHES_RAISONNABLES_3">#REF!</definedName>
    <definedName name="P_Z_0_R_LIBELLES_MARCHES_RAISONNABLES_4" localSheetId="4">#REF!</definedName>
    <definedName name="P_Z_0_R_LIBELLES_MARCHES_RAISONNABLES_4">#REF!</definedName>
    <definedName name="P_Z_0_R_LIBELLES_MARCHES_RAISONNABLES_5" localSheetId="4">#REF!</definedName>
    <definedName name="P_Z_0_R_LIBELLES_MARCHES_RAISONNABLES_5">#REF!</definedName>
    <definedName name="P_Z_0_R_LIBELLES_MARCHES_RAISONNABLES_OK" localSheetId="4">#REF!</definedName>
    <definedName name="P_Z_0_R_LIBELLES_MARCHES_RAISONNABLES_OK">#REF!</definedName>
    <definedName name="P_Z_0_R_LIBELLES_MOTIFS_INELIGIBILITE" localSheetId="4">#REF!</definedName>
    <definedName name="P_Z_0_R_LIBELLES_MOTIFS_INELIGIBILITE">#REF!</definedName>
    <definedName name="P_Z_0_R_LIBELLES_POSTES" localSheetId="4">#REF!</definedName>
    <definedName name="P_Z_0_R_LIBELLES_POSTES">#REF!</definedName>
    <definedName name="P_Z_0_R_LIBELLES_POSTES_1" localSheetId="4">#REF!</definedName>
    <definedName name="P_Z_0_R_LIBELLES_POSTES_1">#REF!</definedName>
    <definedName name="P_Z_0_R_LIBELLES_POSTES_10" localSheetId="4">#REF!</definedName>
    <definedName name="P_Z_0_R_LIBELLES_POSTES_10">#REF!</definedName>
    <definedName name="P_Z_0_R_LIBELLES_POSTES_11" localSheetId="4">#REF!</definedName>
    <definedName name="P_Z_0_R_LIBELLES_POSTES_11">#REF!</definedName>
    <definedName name="P_Z_0_R_LIBELLES_POSTES_12" localSheetId="4">#REF!</definedName>
    <definedName name="P_Z_0_R_LIBELLES_POSTES_12">#REF!</definedName>
    <definedName name="P_Z_0_R_LIBELLES_POSTES_13" localSheetId="4">#REF!</definedName>
    <definedName name="P_Z_0_R_LIBELLES_POSTES_13">#REF!</definedName>
    <definedName name="P_Z_0_R_LIBELLES_POSTES_14" localSheetId="4">#REF!</definedName>
    <definedName name="P_Z_0_R_LIBELLES_POSTES_14">#REF!</definedName>
    <definedName name="P_Z_0_R_LIBELLES_POSTES_15" localSheetId="4">#REF!</definedName>
    <definedName name="P_Z_0_R_LIBELLES_POSTES_15">#REF!</definedName>
    <definedName name="P_Z_0_R_LIBELLES_POSTES_16" localSheetId="4">#REF!</definedName>
    <definedName name="P_Z_0_R_LIBELLES_POSTES_16">#REF!</definedName>
    <definedName name="P_Z_0_R_LIBELLES_POSTES_17" localSheetId="4">#REF!</definedName>
    <definedName name="P_Z_0_R_LIBELLES_POSTES_17">#REF!</definedName>
    <definedName name="P_Z_0_R_LIBELLES_POSTES_18" localSheetId="4">#REF!</definedName>
    <definedName name="P_Z_0_R_LIBELLES_POSTES_18">#REF!</definedName>
    <definedName name="P_Z_0_R_LIBELLES_POSTES_19" localSheetId="4">#REF!</definedName>
    <definedName name="P_Z_0_R_LIBELLES_POSTES_19">#REF!</definedName>
    <definedName name="P_Z_0_R_LIBELLES_POSTES_2" localSheetId="4">#REF!</definedName>
    <definedName name="P_Z_0_R_LIBELLES_POSTES_2">#REF!</definedName>
    <definedName name="P_Z_0_R_LIBELLES_POSTES_20" localSheetId="4">#REF!</definedName>
    <definedName name="P_Z_0_R_LIBELLES_POSTES_20">#REF!</definedName>
    <definedName name="P_Z_0_R_LIBELLES_POSTES_3" localSheetId="4">#REF!</definedName>
    <definedName name="P_Z_0_R_LIBELLES_POSTES_3">#REF!</definedName>
    <definedName name="P_Z_0_R_LIBELLES_POSTES_4" localSheetId="4">#REF!</definedName>
    <definedName name="P_Z_0_R_LIBELLES_POSTES_4">#REF!</definedName>
    <definedName name="P_Z_0_R_LIBELLES_POSTES_5" localSheetId="4">#REF!</definedName>
    <definedName name="P_Z_0_R_LIBELLES_POSTES_5">#REF!</definedName>
    <definedName name="P_Z_0_R_LIBELLES_POSTES_6" localSheetId="4">#REF!</definedName>
    <definedName name="P_Z_0_R_LIBELLES_POSTES_6">#REF!</definedName>
    <definedName name="P_Z_0_R_LIBELLES_POSTES_7" localSheetId="4">#REF!</definedName>
    <definedName name="P_Z_0_R_LIBELLES_POSTES_7">#REF!</definedName>
    <definedName name="P_Z_0_R_LIBELLES_POSTES_8" localSheetId="4">#REF!</definedName>
    <definedName name="P_Z_0_R_LIBELLES_POSTES_8">#REF!</definedName>
    <definedName name="P_Z_0_R_LIBELLES_POSTES_9" localSheetId="4">#REF!</definedName>
    <definedName name="P_Z_0_R_LIBELLES_POSTES_9">#REF!</definedName>
    <definedName name="P_Z_0_R_LIBELLES_SOUS_OPERATIONS" localSheetId="4">#REF!</definedName>
    <definedName name="P_Z_0_R_LIBELLES_SOUS_OPERATIONS">#REF!</definedName>
    <definedName name="P_Z_0_R_LIBELLES_SOUS_OPERATIONS_" localSheetId="4">#REF!</definedName>
    <definedName name="P_Z_0_R_LIBELLES_SOUS_OPERATIONS_">#REF!</definedName>
    <definedName name="P_Z_0_R_LIBELLES_SOUS_OPERATIONS_1" localSheetId="4">#REF!</definedName>
    <definedName name="P_Z_0_R_LIBELLES_SOUS_OPERATIONS_1">#REF!</definedName>
    <definedName name="P_Z_0_R_LIBELLES_SOUS_OPERATIONS_10" localSheetId="4">#REF!</definedName>
    <definedName name="P_Z_0_R_LIBELLES_SOUS_OPERATIONS_10">#REF!</definedName>
    <definedName name="P_Z_0_R_LIBELLES_SOUS_OPERATIONS_11" localSheetId="4">#REF!</definedName>
    <definedName name="P_Z_0_R_LIBELLES_SOUS_OPERATIONS_11">#REF!</definedName>
    <definedName name="P_Z_0_R_LIBELLES_SOUS_OPERATIONS_12" localSheetId="4">#REF!</definedName>
    <definedName name="P_Z_0_R_LIBELLES_SOUS_OPERATIONS_12">#REF!</definedName>
    <definedName name="P_Z_0_R_LIBELLES_SOUS_OPERATIONS_13" localSheetId="4">#REF!</definedName>
    <definedName name="P_Z_0_R_LIBELLES_SOUS_OPERATIONS_13">#REF!</definedName>
    <definedName name="P_Z_0_R_LIBELLES_SOUS_OPERATIONS_14" localSheetId="4">#REF!</definedName>
    <definedName name="P_Z_0_R_LIBELLES_SOUS_OPERATIONS_14">#REF!</definedName>
    <definedName name="P_Z_0_R_LIBELLES_SOUS_OPERATIONS_15" localSheetId="4">#REF!</definedName>
    <definedName name="P_Z_0_R_LIBELLES_SOUS_OPERATIONS_15">#REF!</definedName>
    <definedName name="P_Z_0_R_LIBELLES_SOUS_OPERATIONS_16" localSheetId="4">#REF!</definedName>
    <definedName name="P_Z_0_R_LIBELLES_SOUS_OPERATIONS_16">#REF!</definedName>
    <definedName name="P_Z_0_R_LIBELLES_SOUS_OPERATIONS_17" localSheetId="4">#REF!</definedName>
    <definedName name="P_Z_0_R_LIBELLES_SOUS_OPERATIONS_17">#REF!</definedName>
    <definedName name="P_Z_0_R_LIBELLES_SOUS_OPERATIONS_18" localSheetId="4">#REF!</definedName>
    <definedName name="P_Z_0_R_LIBELLES_SOUS_OPERATIONS_18">#REF!</definedName>
    <definedName name="P_Z_0_R_LIBELLES_SOUS_OPERATIONS_19" localSheetId="4">#REF!</definedName>
    <definedName name="P_Z_0_R_LIBELLES_SOUS_OPERATIONS_19">#REF!</definedName>
    <definedName name="P_Z_0_R_LIBELLES_SOUS_OPERATIONS_2" localSheetId="4">#REF!</definedName>
    <definedName name="P_Z_0_R_LIBELLES_SOUS_OPERATIONS_2">#REF!</definedName>
    <definedName name="P_Z_0_R_LIBELLES_SOUS_OPERATIONS_20" localSheetId="4">#REF!</definedName>
    <definedName name="P_Z_0_R_LIBELLES_SOUS_OPERATIONS_20">#REF!</definedName>
    <definedName name="P_Z_0_R_LIBELLES_SOUS_OPERATIONS_3" localSheetId="4">#REF!</definedName>
    <definedName name="P_Z_0_R_LIBELLES_SOUS_OPERATIONS_3">#REF!</definedName>
    <definedName name="P_Z_0_R_LIBELLES_SOUS_OPERATIONS_4" localSheetId="4">#REF!</definedName>
    <definedName name="P_Z_0_R_LIBELLES_SOUS_OPERATIONS_4">#REF!</definedName>
    <definedName name="P_Z_0_R_LIBELLES_SOUS_OPERATIONS_5" localSheetId="4">#REF!</definedName>
    <definedName name="P_Z_0_R_LIBELLES_SOUS_OPERATIONS_5">#REF!</definedName>
    <definedName name="P_Z_0_R_LIBELLES_SOUS_OPERATIONS_6" localSheetId="4">#REF!</definedName>
    <definedName name="P_Z_0_R_LIBELLES_SOUS_OPERATIONS_6">#REF!</definedName>
    <definedName name="P_Z_0_R_LIBELLES_SOUS_OPERATIONS_7" localSheetId="4">#REF!</definedName>
    <definedName name="P_Z_0_R_LIBELLES_SOUS_OPERATIONS_7">#REF!</definedName>
    <definedName name="P_Z_0_R_LIBELLES_SOUS_OPERATIONS_8" localSheetId="4">#REF!</definedName>
    <definedName name="P_Z_0_R_LIBELLES_SOUS_OPERATIONS_8">#REF!</definedName>
    <definedName name="P_Z_0_R_LIBELLES_SOUS_OPERATIONS_9" localSheetId="4">#REF!</definedName>
    <definedName name="P_Z_0_R_LIBELLES_SOUS_OPERATIONS_9">#REF!</definedName>
    <definedName name="P_Z_0_R_LIBELLES_UNITES" localSheetId="4">#REF!</definedName>
    <definedName name="P_Z_0_R_LIBELLES_UNITES">#REF!</definedName>
    <definedName name="P_Z_0_R_LIBELLES_UNITES_1" localSheetId="4">#REF!</definedName>
    <definedName name="P_Z_0_R_LIBELLES_UNITES_1">#REF!</definedName>
    <definedName name="P_Z_0_R_LIBELLES_UNITES_10" localSheetId="4">#REF!</definedName>
    <definedName name="P_Z_0_R_LIBELLES_UNITES_10">#REF!</definedName>
    <definedName name="P_Z_0_R_LIBELLES_UNITES_11" localSheetId="4">#REF!</definedName>
    <definedName name="P_Z_0_R_LIBELLES_UNITES_11">#REF!</definedName>
    <definedName name="P_Z_0_R_LIBELLES_UNITES_12" localSheetId="4">#REF!</definedName>
    <definedName name="P_Z_0_R_LIBELLES_UNITES_12">#REF!</definedName>
    <definedName name="P_Z_0_R_LIBELLES_UNITES_13" localSheetId="4">#REF!</definedName>
    <definedName name="P_Z_0_R_LIBELLES_UNITES_13">#REF!</definedName>
    <definedName name="P_Z_0_R_LIBELLES_UNITES_14" localSheetId="4">#REF!</definedName>
    <definedName name="P_Z_0_R_LIBELLES_UNITES_14">#REF!</definedName>
    <definedName name="P_Z_0_R_LIBELLES_UNITES_15" localSheetId="4">#REF!</definedName>
    <definedName name="P_Z_0_R_LIBELLES_UNITES_15">#REF!</definedName>
    <definedName name="P_Z_0_R_LIBELLES_UNITES_16" localSheetId="4">#REF!</definedName>
    <definedName name="P_Z_0_R_LIBELLES_UNITES_16">#REF!</definedName>
    <definedName name="P_Z_0_R_LIBELLES_UNITES_17" localSheetId="4">#REF!</definedName>
    <definedName name="P_Z_0_R_LIBELLES_UNITES_17">#REF!</definedName>
    <definedName name="P_Z_0_R_LIBELLES_UNITES_18" localSheetId="4">#REF!</definedName>
    <definedName name="P_Z_0_R_LIBELLES_UNITES_18">#REF!</definedName>
    <definedName name="P_Z_0_R_LIBELLES_UNITES_19" localSheetId="4">#REF!</definedName>
    <definedName name="P_Z_0_R_LIBELLES_UNITES_19">#REF!</definedName>
    <definedName name="P_Z_0_R_LIBELLES_UNITES_2" localSheetId="4">#REF!</definedName>
    <definedName name="P_Z_0_R_LIBELLES_UNITES_2">#REF!</definedName>
    <definedName name="P_Z_0_R_LIBELLES_UNITES_20" localSheetId="4">#REF!</definedName>
    <definedName name="P_Z_0_R_LIBELLES_UNITES_20">#REF!</definedName>
    <definedName name="P_Z_0_R_LIBELLES_UNITES_3" localSheetId="4">#REF!</definedName>
    <definedName name="P_Z_0_R_LIBELLES_UNITES_3">#REF!</definedName>
    <definedName name="P_Z_0_R_LIBELLES_UNITES_4" localSheetId="4">#REF!</definedName>
    <definedName name="P_Z_0_R_LIBELLES_UNITES_4">#REF!</definedName>
    <definedName name="P_Z_0_R_LIBELLES_UNITES_5" localSheetId="4">#REF!</definedName>
    <definedName name="P_Z_0_R_LIBELLES_UNITES_5">#REF!</definedName>
    <definedName name="P_Z_0_R_LIBELLES_UNITES_6" localSheetId="4">#REF!</definedName>
    <definedName name="P_Z_0_R_LIBELLES_UNITES_6">#REF!</definedName>
    <definedName name="P_Z_0_R_LIBELLES_UNITES_7" localSheetId="4">#REF!</definedName>
    <definedName name="P_Z_0_R_LIBELLES_UNITES_7">#REF!</definedName>
    <definedName name="P_Z_0_R_LIBELLES_UNITES_8" localSheetId="4">#REF!</definedName>
    <definedName name="P_Z_0_R_LIBELLES_UNITES_8">#REF!</definedName>
    <definedName name="P_Z_0_R_LIBELLES_UNITES_9" localSheetId="4">#REF!</definedName>
    <definedName name="P_Z_0_R_LIBELLES_UNITES_9">#REF!</definedName>
    <definedName name="P_Z_1_B_COLONNE_COMMENTAIRE" localSheetId="4">#REF!</definedName>
    <definedName name="P_Z_1_B_COLONNE_COMMENTAIRE">#REF!</definedName>
    <definedName name="P_Z_1_B_COLONNE_COMMENTAIRE_ACTIVE" localSheetId="4">#REF!</definedName>
    <definedName name="P_Z_1_B_COLONNE_COMMENTAIRE_ACTIVE">#REF!</definedName>
    <definedName name="P_Z_1_B_COLONNE_COMMENTAIRE_INDICATION" localSheetId="4">#REF!</definedName>
    <definedName name="P_Z_1_B_COLONNE_COMMENTAIRE_INDICATION">#REF!</definedName>
    <definedName name="P_Z_1_B_COLONNE_COMMENTAIRE_OBLIGATOIRE" localSheetId="4">#REF!</definedName>
    <definedName name="P_Z_1_B_COLONNE_COMMENTAIRE_OBLIGATOIRE">#REF!</definedName>
    <definedName name="P_Z_1_B_COLONNE_COMMENTAIRE_SI_LIBELLE_STANDARD" localSheetId="4">#REF!</definedName>
    <definedName name="P_Z_1_B_COLONNE_COMMENTAIRE_SI_LIBELLE_STANDARD">#REF!</definedName>
    <definedName name="P_Z_1_B_COLONNE_CT_RAISONNABLE_FOURNISSEUR_2" localSheetId="4">#REF!</definedName>
    <definedName name="P_Z_1_B_COLONNE_CT_RAISONNABLE_FOURNISSEUR_2">#REF!</definedName>
    <definedName name="P_Z_1_B_COLONNE_CT_RAISONNABLE_FOURNISSEUR_2_INDICATION" localSheetId="4">#REF!</definedName>
    <definedName name="P_Z_1_B_COLONNE_CT_RAISONNABLE_FOURNISSEUR_2_INDICATION">#REF!</definedName>
    <definedName name="P_Z_1_B_COLONNE_CT_RAISONNABLE_FOURNISSEUR_3" localSheetId="4">#REF!</definedName>
    <definedName name="P_Z_1_B_COLONNE_CT_RAISONNABLE_FOURNISSEUR_3">#REF!</definedName>
    <definedName name="P_Z_1_B_COLONNE_CT_RAISONNABLE_FOURNISSEUR_3_INDICATION" localSheetId="4">#REF!</definedName>
    <definedName name="P_Z_1_B_COLONNE_CT_RAISONNABLE_FOURNISSEUR_3_INDICATION">#REF!</definedName>
    <definedName name="P_Z_1_B_COLONNE_CT_RAISONNABLE_JUSTIFICATIF_2" localSheetId="4">#REF!</definedName>
    <definedName name="P_Z_1_B_COLONNE_CT_RAISONNABLE_JUSTIFICATIF_2">#REF!</definedName>
    <definedName name="P_Z_1_B_COLONNE_CT_RAISONNABLE_JUSTIFICATIF_2_INDICATION" localSheetId="4">#REF!</definedName>
    <definedName name="P_Z_1_B_COLONNE_CT_RAISONNABLE_JUSTIFICATIF_2_INDICATION">#REF!</definedName>
    <definedName name="P_Z_1_B_COLONNE_CT_RAISONNABLE_JUSTIFICATIF_3" localSheetId="4">#REF!</definedName>
    <definedName name="P_Z_1_B_COLONNE_CT_RAISONNABLE_JUSTIFICATIF_3">#REF!</definedName>
    <definedName name="P_Z_1_B_COLONNE_CT_RAISONNABLE_JUSTIFICATIF_3_INDICATION" localSheetId="4">#REF!</definedName>
    <definedName name="P_Z_1_B_COLONNE_CT_RAISONNABLE_JUSTIFICATIF_3_INDICATION">#REF!</definedName>
    <definedName name="P_Z_1_B_COLONNE_CT_RAISONNABLE_MARCHE" localSheetId="4">#REF!</definedName>
    <definedName name="P_Z_1_B_COLONNE_CT_RAISONNABLE_MARCHE">#REF!</definedName>
    <definedName name="P_Z_1_B_COLONNE_CT_RAISONNABLE_MARCHE_INDICATION" localSheetId="4">#REF!</definedName>
    <definedName name="P_Z_1_B_COLONNE_CT_RAISONNABLE_MARCHE_INDICATION">#REF!</definedName>
    <definedName name="P_Z_1_B_COLONNE_CT_RAISONNABLE_MT_HT_2" localSheetId="4">#REF!</definedName>
    <definedName name="P_Z_1_B_COLONNE_CT_RAISONNABLE_MT_HT_2">#REF!</definedName>
    <definedName name="P_Z_1_B_COLONNE_CT_RAISONNABLE_MT_HT_2_INDICATION" localSheetId="4">#REF!</definedName>
    <definedName name="P_Z_1_B_COLONNE_CT_RAISONNABLE_MT_HT_2_INDICATION">#REF!</definedName>
    <definedName name="P_Z_1_B_COLONNE_CT_RAISONNABLE_MT_HT_3" localSheetId="4">#REF!</definedName>
    <definedName name="P_Z_1_B_COLONNE_CT_RAISONNABLE_MT_HT_3">#REF!</definedName>
    <definedName name="P_Z_1_B_COLONNE_CT_RAISONNABLE_MT_HT_3_INDICATION" localSheetId="4">#REF!</definedName>
    <definedName name="P_Z_1_B_COLONNE_CT_RAISONNABLE_MT_HT_3_INDICATION">#REF!</definedName>
    <definedName name="P_Z_1_B_COLONNE_CT_RAISONNABLE_MT_TVA_2" localSheetId="4">#REF!</definedName>
    <definedName name="P_Z_1_B_COLONNE_CT_RAISONNABLE_MT_TVA_2">#REF!</definedName>
    <definedName name="P_Z_1_B_COLONNE_CT_RAISONNABLE_MT_TVA_2_INDICATION" localSheetId="4">#REF!</definedName>
    <definedName name="P_Z_1_B_COLONNE_CT_RAISONNABLE_MT_TVA_2_INDICATION">#REF!</definedName>
    <definedName name="P_Z_1_B_COLONNE_CT_RAISONNABLE_MT_TVA_3" localSheetId="4">#REF!</definedName>
    <definedName name="P_Z_1_B_COLONNE_CT_RAISONNABLE_MT_TVA_3">#REF!</definedName>
    <definedName name="P_Z_1_B_COLONNE_CT_RAISONNABLE_MT_TVA_3_INDICATION" localSheetId="4">#REF!</definedName>
    <definedName name="P_Z_1_B_COLONNE_CT_RAISONNABLE_MT_TVA_3_INDICATION">#REF!</definedName>
    <definedName name="P_Z_1_B_COLONNE_DESCRIPTION" localSheetId="4">#REF!</definedName>
    <definedName name="P_Z_1_B_COLONNE_DESCRIPTION">#REF!</definedName>
    <definedName name="P_Z_1_B_COLONNE_DESCRIPTION_INDICATION" localSheetId="4">#REF!</definedName>
    <definedName name="P_Z_1_B_COLONNE_DESCRIPTION_INDICATION">#REF!</definedName>
    <definedName name="P_Z_1_B_COLONNE_FOURNISSEUR" localSheetId="4">#REF!</definedName>
    <definedName name="P_Z_1_B_COLONNE_FOURNISSEUR">#REF!</definedName>
    <definedName name="P_Z_1_B_COLONNE_FOURNISSEUR_INDICATION" localSheetId="4">#REF!</definedName>
    <definedName name="P_Z_1_B_COLONNE_FOURNISSEUR_INDICATION">#REF!</definedName>
    <definedName name="P_Z_1_B_COLONNE_JUSTIFICATIF" localSheetId="4">#REF!</definedName>
    <definedName name="P_Z_1_B_COLONNE_JUSTIFICATIF">#REF!</definedName>
    <definedName name="P_Z_1_B_COLONNE_JUSTIFICATIF_INDICATION" localSheetId="4">#REF!</definedName>
    <definedName name="P_Z_1_B_COLONNE_JUSTIFICATIF_INDICATION">#REF!</definedName>
    <definedName name="P_Z_1_B_COLONNE_MOTIFS_INELIGIBILITE_LIBELLE_STANDARD" localSheetId="4">#REF!</definedName>
    <definedName name="P_Z_1_B_COLONNE_MOTIFS_INELIGIBILITE_LIBELLE_STANDARD">#REF!</definedName>
    <definedName name="P_Z_1_B_COLONNE_MT_ELIGIBLE_LIBELLE_STANDARD" localSheetId="4">#REF!</definedName>
    <definedName name="P_Z_1_B_COLONNE_MT_ELIGIBLE_LIBELLE_STANDARD">#REF!</definedName>
    <definedName name="P_Z_1_B_COLONNE_MT_INELIGIBLE_LIBELLE_STANDARD" localSheetId="4">#REF!</definedName>
    <definedName name="P_Z_1_B_COLONNE_MT_INELIGIBLE_LIBELLE_STANDARD">#REF!</definedName>
    <definedName name="P_Z_1_B_COLONNE_MT_MAX_ACTIVE" localSheetId="4">#REF!</definedName>
    <definedName name="P_Z_1_B_COLONNE_MT_MAX_ACTIVE">#REF!</definedName>
    <definedName name="P_Z_1_B_COLONNE_MT_MAX_LIBELLE_STANDARD" localSheetId="4">#REF!</definedName>
    <definedName name="P_Z_1_B_COLONNE_MT_MAX_LIBELLE_STANDARD">#REF!</definedName>
    <definedName name="P_Z_1_B_COLONNE_MT_PRESENTE_HT" localSheetId="4">#REF!</definedName>
    <definedName name="P_Z_1_B_COLONNE_MT_PRESENTE_HT">#REF!</definedName>
    <definedName name="P_Z_1_B_COLONNE_MT_PRESENTE_HT_INDICATION" localSheetId="4">#REF!</definedName>
    <definedName name="P_Z_1_B_COLONNE_MT_PRESENTE_HT_INDICATION">#REF!</definedName>
    <definedName name="P_Z_1_B_COLONNE_MT_PRESENTE_TVA" localSheetId="4">#REF!</definedName>
    <definedName name="P_Z_1_B_COLONNE_MT_PRESENTE_TVA">#REF!</definedName>
    <definedName name="P_Z_1_B_COLONNE_MT_PRESENTE_TVA_INDICATION" localSheetId="4">#REF!</definedName>
    <definedName name="P_Z_1_B_COLONNE_MT_PRESENTE_TVA_INDICATION">#REF!</definedName>
    <definedName name="P_Z_1_B_COLONNE_MT_RAISONNABLE_LIBELLE_STANDARD" localSheetId="4">#REF!</definedName>
    <definedName name="P_Z_1_B_COLONNE_MT_RAISONNABLE_LIBELLE_STANDARD">#REF!</definedName>
    <definedName name="P_Z_1_B_COLONNE_POSTE" localSheetId="4">#REF!</definedName>
    <definedName name="P_Z_1_B_COLONNE_POSTE">#REF!</definedName>
    <definedName name="P_Z_1_B_COLONNE_POSTE_INDICATION" localSheetId="4">#REF!</definedName>
    <definedName name="P_Z_1_B_COLONNE_POSTE_INDICATION">#REF!</definedName>
    <definedName name="P_Z_1_B_COLONNE_QUANTITE" localSheetId="4">#REF!</definedName>
    <definedName name="P_Z_1_B_COLONNE_QUANTITE">#REF!</definedName>
    <definedName name="P_Z_1_B_COLONNE_QUANTITE_ACTIVE" localSheetId="4">#REF!</definedName>
    <definedName name="P_Z_1_B_COLONNE_QUANTITE_ACTIVE">#REF!</definedName>
    <definedName name="P_Z_1_B_COLONNE_QUANTITE_INDICATION" localSheetId="4">#REF!</definedName>
    <definedName name="P_Z_1_B_COLONNE_QUANTITE_INDICATION">#REF!</definedName>
    <definedName name="P_Z_1_B_COLONNE_QUANTITE_OBLIGATOIRE" localSheetId="4">#REF!</definedName>
    <definedName name="P_Z_1_B_COLONNE_QUANTITE_OBLIGATOIRE">#REF!</definedName>
    <definedName name="P_Z_1_B_COLONNE_SOUS_OPERATION" localSheetId="4">#REF!</definedName>
    <definedName name="P_Z_1_B_COLONNE_SOUS_OPERATION">#REF!</definedName>
    <definedName name="P_Z_1_B_COLONNE_SOUS_OPERATION_INDICATION" localSheetId="4">#REF!</definedName>
    <definedName name="P_Z_1_B_COLONNE_SOUS_OPERATION_INDICATION">#REF!</definedName>
    <definedName name="P_Z_1_B_COLONNE_UNITE" localSheetId="4">#REF!</definedName>
    <definedName name="P_Z_1_B_COLONNE_UNITE">#REF!</definedName>
    <definedName name="P_Z_1_B_COLONNE_UNITE_ACTIVE" localSheetId="4">#REF!</definedName>
    <definedName name="P_Z_1_B_COLONNE_UNITE_ACTIVE">#REF!</definedName>
    <definedName name="P_Z_1_B_COLONNE_UNITE_INDICATION" localSheetId="4">#REF!</definedName>
    <definedName name="P_Z_1_B_COLONNE_UNITE_INDICATION">#REF!</definedName>
    <definedName name="P_Z_1_B_COLONNE_UNITE_OBLIGATOIRE" localSheetId="4">#REF!</definedName>
    <definedName name="P_Z_1_B_COLONNE_UNITE_OBLIGATOIRE">#REF!</definedName>
    <definedName name="P_Z_1_B_EXEMPLE_UTILISATION" localSheetId="4">#REF!</definedName>
    <definedName name="P_Z_1_B_EXEMPLE_UTILISATION">#REF!</definedName>
    <definedName name="P_Z_1_B_INTITULE_DEPENSES_DEVIS_STANDARD" localSheetId="4">#REF!</definedName>
    <definedName name="P_Z_1_B_INTITULE_DEPENSES_DEVIS_STANDARD">#REF!</definedName>
    <definedName name="P_Z_1_B_UFD" localSheetId="4">#REF!</definedName>
    <definedName name="P_Z_1_B_UFD">#REF!</definedName>
    <definedName name="P_Z_1_B_ULD" localSheetId="4">#REF!</definedName>
    <definedName name="P_Z_1_B_ULD">#REF!</definedName>
    <definedName name="P_Z_1_B_UTILISATION_FILTRE_DESCRIPTIONS" localSheetId="4">#REF!</definedName>
    <definedName name="P_Z_1_B_UTILISATION_FILTRE_DESCRIPTIONS">#REF!</definedName>
    <definedName name="P_Z_1_B_UTILISATION_FILTRE_POSTES" localSheetId="4">#REF!</definedName>
    <definedName name="P_Z_1_B_UTILISATION_FILTRE_POSTES">#REF!</definedName>
    <definedName name="P_Z_1_B_UTILISATION_FILTRE_SOUS_OPERATIONS" localSheetId="4">#REF!</definedName>
    <definedName name="P_Z_1_B_UTILISATION_FILTRE_SOUS_OPERATIONS">#REF!</definedName>
    <definedName name="P_Z_1_B_UTILISATION_FILTRE_UNITES" localSheetId="4">#REF!</definedName>
    <definedName name="P_Z_1_B_UTILISATION_FILTRE_UNITES">#REF!</definedName>
    <definedName name="P_Z_1_B_UTILISATION_LIBELLES_DESCRIPTIONS" localSheetId="4">#REF!</definedName>
    <definedName name="P_Z_1_B_UTILISATION_LIBELLES_DESCRIPTIONS">#REF!</definedName>
    <definedName name="P_Z_1_N_COLONNE_COMMENTAIRE_INDICATION" localSheetId="4">#REF!</definedName>
    <definedName name="P_Z_1_N_COLONNE_COMMENTAIRE_INDICATION">#REF!</definedName>
    <definedName name="P_Z_1_N_COLONNE_COMMENTAIRE_INDICATION_STANDARD" localSheetId="4">#REF!</definedName>
    <definedName name="P_Z_1_N_COLONNE_COMMENTAIRE_INDICATION_STANDARD">#REF!</definedName>
    <definedName name="P_Z_1_N_COLONNE_COMMENTAIRE_SI_LIBELLE_DEFAUT" localSheetId="4">#REF!</definedName>
    <definedName name="P_Z_1_N_COLONNE_COMMENTAIRE_SI_LIBELLE_DEFAUT">#REF!</definedName>
    <definedName name="P_Z_1_N_COLONNE_COMMENTAIRE_SI_LIBELLE_STANDARD" localSheetId="4">#REF!</definedName>
    <definedName name="P_Z_1_N_COLONNE_COMMENTAIRE_SI_LIBELLE_STANDARD">#REF!</definedName>
    <definedName name="P_Z_1_N_COLONNE_COMMENTAIRE_SPECIFIQUE" localSheetId="4">#REF!</definedName>
    <definedName name="P_Z_1_N_COLONNE_COMMENTAIRE_SPECIFIQUE">#REF!</definedName>
    <definedName name="P_Z_1_N_COLONNE_COMMENTAIRE_STANDARD" localSheetId="4">#REF!</definedName>
    <definedName name="P_Z_1_N_COLONNE_COMMENTAIRE_STANDARD">#REF!</definedName>
    <definedName name="P_Z_1_N_COLONNE_CT_RAISONNABLE_FOURNISSEUR_2_INDICATION" localSheetId="4">#REF!</definedName>
    <definedName name="P_Z_1_N_COLONNE_CT_RAISONNABLE_FOURNISSEUR_2_INDICATION">#REF!</definedName>
    <definedName name="P_Z_1_N_COLONNE_CT_RAISONNABLE_FOURNISSEUR_2_INDICATION_STANDARD" localSheetId="4">#REF!</definedName>
    <definedName name="P_Z_1_N_COLONNE_CT_RAISONNABLE_FOURNISSEUR_2_INDICATION_STANDARD">#REF!</definedName>
    <definedName name="P_Z_1_N_COLONNE_CT_RAISONNABLE_FOURNISSEUR_2_SPECIFIQUE" localSheetId="4">#REF!</definedName>
    <definedName name="P_Z_1_N_COLONNE_CT_RAISONNABLE_FOURNISSEUR_2_SPECIFIQUE">#REF!</definedName>
    <definedName name="P_Z_1_N_COLONNE_CT_RAISONNABLE_FOURNISSEUR_2_STANDARD" localSheetId="4">#REF!</definedName>
    <definedName name="P_Z_1_N_COLONNE_CT_RAISONNABLE_FOURNISSEUR_2_STANDARD">#REF!</definedName>
    <definedName name="P_Z_1_N_COLONNE_CT_RAISONNABLE_FOURNISSEUR_3_INDICATION" localSheetId="4">#REF!</definedName>
    <definedName name="P_Z_1_N_COLONNE_CT_RAISONNABLE_FOURNISSEUR_3_INDICATION">#REF!</definedName>
    <definedName name="P_Z_1_N_COLONNE_CT_RAISONNABLE_FOURNISSEUR_3_INDICATION_STANDARD" localSheetId="4">#REF!</definedName>
    <definedName name="P_Z_1_N_COLONNE_CT_RAISONNABLE_FOURNISSEUR_3_INDICATION_STANDARD">#REF!</definedName>
    <definedName name="P_Z_1_N_COLONNE_CT_RAISONNABLE_FOURNISSEUR_3_SPECIFIQUE" localSheetId="4">#REF!</definedName>
    <definedName name="P_Z_1_N_COLONNE_CT_RAISONNABLE_FOURNISSEUR_3_SPECIFIQUE">#REF!</definedName>
    <definedName name="P_Z_1_N_COLONNE_CT_RAISONNABLE_FOURNISSEUR_3_STANDARD" localSheetId="4">#REF!</definedName>
    <definedName name="P_Z_1_N_COLONNE_CT_RAISONNABLE_FOURNISSEUR_3_STANDARD">#REF!</definedName>
    <definedName name="P_Z_1_N_COLONNE_CT_RAISONNABLE_JUSTIFICATIF_2_INDICATION" localSheetId="4">#REF!</definedName>
    <definedName name="P_Z_1_N_COLONNE_CT_RAISONNABLE_JUSTIFICATIF_2_INDICATION">#REF!</definedName>
    <definedName name="P_Z_1_N_COLONNE_CT_RAISONNABLE_JUSTIFICATIF_2_INDICATION_STANDARD" localSheetId="4">#REF!</definedName>
    <definedName name="P_Z_1_N_COLONNE_CT_RAISONNABLE_JUSTIFICATIF_2_INDICATION_STANDARD">#REF!</definedName>
    <definedName name="P_Z_1_N_COLONNE_CT_RAISONNABLE_JUSTIFICATIF_2_SPECIFIQUE" localSheetId="4">#REF!</definedName>
    <definedName name="P_Z_1_N_COLONNE_CT_RAISONNABLE_JUSTIFICATIF_2_SPECIFIQUE">#REF!</definedName>
    <definedName name="P_Z_1_N_COLONNE_CT_RAISONNABLE_JUSTIFICATIF_2_STANDARD" localSheetId="4">#REF!</definedName>
    <definedName name="P_Z_1_N_COLONNE_CT_RAISONNABLE_JUSTIFICATIF_2_STANDARD">#REF!</definedName>
    <definedName name="P_Z_1_N_COLONNE_CT_RAISONNABLE_JUSTIFICATIF_3_INDICATION" localSheetId="4">#REF!</definedName>
    <definedName name="P_Z_1_N_COLONNE_CT_RAISONNABLE_JUSTIFICATIF_3_INDICATION">#REF!</definedName>
    <definedName name="P_Z_1_N_COLONNE_CT_RAISONNABLE_JUSTIFICATIF_3_INDICATION_STANDARD" localSheetId="4">#REF!</definedName>
    <definedName name="P_Z_1_N_COLONNE_CT_RAISONNABLE_JUSTIFICATIF_3_INDICATION_STANDARD">#REF!</definedName>
    <definedName name="P_Z_1_N_COLONNE_CT_RAISONNABLE_JUSTIFICATIF_3_SPECIFIQUE" localSheetId="4">#REF!</definedName>
    <definedName name="P_Z_1_N_COLONNE_CT_RAISONNABLE_JUSTIFICATIF_3_SPECIFIQUE">#REF!</definedName>
    <definedName name="P_Z_1_N_COLONNE_CT_RAISONNABLE_JUSTIFICATIF_3_STANDARD" localSheetId="4">#REF!</definedName>
    <definedName name="P_Z_1_N_COLONNE_CT_RAISONNABLE_JUSTIFICATIF_3_STANDARD">#REF!</definedName>
    <definedName name="P_Z_1_N_COLONNE_CT_RAISONNABLE_MARCHE_INDICATION" localSheetId="4">#REF!</definedName>
    <definedName name="P_Z_1_N_COLONNE_CT_RAISONNABLE_MARCHE_INDICATION">#REF!</definedName>
    <definedName name="P_Z_1_N_COLONNE_CT_RAISONNABLE_MARCHE_INDICATION_STANDARD" localSheetId="4">#REF!</definedName>
    <definedName name="P_Z_1_N_COLONNE_CT_RAISONNABLE_MARCHE_INDICATION_STANDARD">#REF!</definedName>
    <definedName name="P_Z_1_N_COLONNE_CT_RAISONNABLE_MARCHE_SPECIFIQUE" localSheetId="4">#REF!</definedName>
    <definedName name="P_Z_1_N_COLONNE_CT_RAISONNABLE_MARCHE_SPECIFIQUE">#REF!</definedName>
    <definedName name="P_Z_1_N_COLONNE_CT_RAISONNABLE_MARCHE_STANDARD" localSheetId="4">#REF!</definedName>
    <definedName name="P_Z_1_N_COLONNE_CT_RAISONNABLE_MARCHE_STANDARD">#REF!</definedName>
    <definedName name="P_Z_1_N_COLONNE_CT_RAISONNABLE_MT_HT_2_INDICATION" localSheetId="4">#REF!</definedName>
    <definedName name="P_Z_1_N_COLONNE_CT_RAISONNABLE_MT_HT_2_INDICATION">#REF!</definedName>
    <definedName name="P_Z_1_N_COLONNE_CT_RAISONNABLE_MT_HT_2_INDICATION_STANDARD" localSheetId="4">#REF!</definedName>
    <definedName name="P_Z_1_N_COLONNE_CT_RAISONNABLE_MT_HT_2_INDICATION_STANDARD">#REF!</definedName>
    <definedName name="P_Z_1_N_COLONNE_CT_RAISONNABLE_MT_HT_2_SPECIFIQUE" localSheetId="4">#REF!</definedName>
    <definedName name="P_Z_1_N_COLONNE_CT_RAISONNABLE_MT_HT_2_SPECIFIQUE">#REF!</definedName>
    <definedName name="P_Z_1_N_COLONNE_CT_RAISONNABLE_MT_HT_2_STANDARD" localSheetId="4">#REF!</definedName>
    <definedName name="P_Z_1_N_COLONNE_CT_RAISONNABLE_MT_HT_2_STANDARD">#REF!</definedName>
    <definedName name="P_Z_1_N_COLONNE_CT_RAISONNABLE_MT_HT_3_INDICATION" localSheetId="4">#REF!</definedName>
    <definedName name="P_Z_1_N_COLONNE_CT_RAISONNABLE_MT_HT_3_INDICATION">#REF!</definedName>
    <definedName name="P_Z_1_N_COLONNE_CT_RAISONNABLE_MT_HT_3_INDICATION_STANDARD" localSheetId="4">#REF!</definedName>
    <definedName name="P_Z_1_N_COLONNE_CT_RAISONNABLE_MT_HT_3_INDICATION_STANDARD">#REF!</definedName>
    <definedName name="P_Z_1_N_COLONNE_CT_RAISONNABLE_MT_HT_3_SPECIFIQUE" localSheetId="4">#REF!</definedName>
    <definedName name="P_Z_1_N_COLONNE_CT_RAISONNABLE_MT_HT_3_SPECIFIQUE">#REF!</definedName>
    <definedName name="P_Z_1_N_COLONNE_CT_RAISONNABLE_MT_HT_3_STANDARD" localSheetId="4">#REF!</definedName>
    <definedName name="P_Z_1_N_COLONNE_CT_RAISONNABLE_MT_HT_3_STANDARD">#REF!</definedName>
    <definedName name="P_Z_1_N_COLONNE_CT_RAISONNABLE_MT_TVA_2_INDICATION" localSheetId="4">#REF!</definedName>
    <definedName name="P_Z_1_N_COLONNE_CT_RAISONNABLE_MT_TVA_2_INDICATION">#REF!</definedName>
    <definedName name="P_Z_1_N_COLONNE_CT_RAISONNABLE_MT_TVA_2_INDICATION_STANDARD" localSheetId="4">#REF!</definedName>
    <definedName name="P_Z_1_N_COLONNE_CT_RAISONNABLE_MT_TVA_2_INDICATION_STANDARD">#REF!</definedName>
    <definedName name="P_Z_1_N_COLONNE_CT_RAISONNABLE_MT_TVA_2_SPECIFIQUE" localSheetId="4">#REF!</definedName>
    <definedName name="P_Z_1_N_COLONNE_CT_RAISONNABLE_MT_TVA_2_SPECIFIQUE">#REF!</definedName>
    <definedName name="P_Z_1_N_COLONNE_CT_RAISONNABLE_MT_TVA_2_STANDARD" localSheetId="4">#REF!</definedName>
    <definedName name="P_Z_1_N_COLONNE_CT_RAISONNABLE_MT_TVA_2_STANDARD">#REF!</definedName>
    <definedName name="P_Z_1_N_COLONNE_CT_RAISONNABLE_MT_TVA_3_INDICATION" localSheetId="4">#REF!</definedName>
    <definedName name="P_Z_1_N_COLONNE_CT_RAISONNABLE_MT_TVA_3_INDICATION">#REF!</definedName>
    <definedName name="P_Z_1_N_COLONNE_CT_RAISONNABLE_MT_TVA_3_INDICATION_STANDARD" localSheetId="4">#REF!</definedName>
    <definedName name="P_Z_1_N_COLONNE_CT_RAISONNABLE_MT_TVA_3_INDICATION_STANDARD">#REF!</definedName>
    <definedName name="P_Z_1_N_COLONNE_CT_RAISONNABLE_MT_TVA_3_SPECIFIQUE" localSheetId="4">#REF!</definedName>
    <definedName name="P_Z_1_N_COLONNE_CT_RAISONNABLE_MT_TVA_3_SPECIFIQUE">#REF!</definedName>
    <definedName name="P_Z_1_N_COLONNE_CT_RAISONNABLE_MT_TVA_3_STANDARD" localSheetId="4">#REF!</definedName>
    <definedName name="P_Z_1_N_COLONNE_CT_RAISONNABLE_MT_TVA_3_STANDARD">#REF!</definedName>
    <definedName name="P_Z_1_N_COLONNE_DESCRIPTION_INDICATION" localSheetId="4">#REF!</definedName>
    <definedName name="P_Z_1_N_COLONNE_DESCRIPTION_INDICATION">#REF!</definedName>
    <definedName name="P_Z_1_N_COLONNE_DESCRIPTION_INDICATION_STANDARD" localSheetId="4">#REF!</definedName>
    <definedName name="P_Z_1_N_COLONNE_DESCRIPTION_INDICATION_STANDARD">#REF!</definedName>
    <definedName name="P_Z_1_N_COLONNE_DESCRIPTION_SPECIFIQUE" localSheetId="4">#REF!</definedName>
    <definedName name="P_Z_1_N_COLONNE_DESCRIPTION_SPECIFIQUE">#REF!</definedName>
    <definedName name="P_Z_1_N_COLONNE_DESCRIPTION_STANDARD" localSheetId="4">#REF!</definedName>
    <definedName name="P_Z_1_N_COLONNE_DESCRIPTION_STANDARD">#REF!</definedName>
    <definedName name="P_Z_1_N_COLONNE_FOURNISSEUR_INDICATION" localSheetId="4">#REF!</definedName>
    <definedName name="P_Z_1_N_COLONNE_FOURNISSEUR_INDICATION">#REF!</definedName>
    <definedName name="P_Z_1_N_COLONNE_FOURNISSEUR_INDICATION_STANDARD" localSheetId="4">#REF!</definedName>
    <definedName name="P_Z_1_N_COLONNE_FOURNISSEUR_INDICATION_STANDARD">#REF!</definedName>
    <definedName name="P_Z_1_N_COLONNE_FOURNISSEUR_SPECIFIQUE" localSheetId="4">#REF!</definedName>
    <definedName name="P_Z_1_N_COLONNE_FOURNISSEUR_SPECIFIQUE">#REF!</definedName>
    <definedName name="P_Z_1_N_COLONNE_FOURNISSEUR_STANDARD" localSheetId="4">#REF!</definedName>
    <definedName name="P_Z_1_N_COLONNE_FOURNISSEUR_STANDARD">#REF!</definedName>
    <definedName name="P_Z_1_N_COLONNE_JUSTIFICATIF_INDICATION" localSheetId="4">#REF!</definedName>
    <definedName name="P_Z_1_N_COLONNE_JUSTIFICATIF_INDICATION">#REF!</definedName>
    <definedName name="P_Z_1_N_COLONNE_JUSTIFICATIF_INDICATION_STANDARD" localSheetId="4">#REF!</definedName>
    <definedName name="P_Z_1_N_COLONNE_JUSTIFICATIF_INDICATION_STANDARD">#REF!</definedName>
    <definedName name="P_Z_1_N_COLONNE_JUSTIFICATIF_SPECIFIQUE" localSheetId="4">#REF!</definedName>
    <definedName name="P_Z_1_N_COLONNE_JUSTIFICATIF_SPECIFIQUE">#REF!</definedName>
    <definedName name="P_Z_1_N_COLONNE_JUSTIFICATIF_STANDARD" localSheetId="4">#REF!</definedName>
    <definedName name="P_Z_1_N_COLONNE_JUSTIFICATIF_STANDARD">#REF!</definedName>
    <definedName name="P_Z_1_N_COLONNE_MOTIFS_INELIGIBILITE_LIBELLE_DEFAUT" localSheetId="4">#REF!</definedName>
    <definedName name="P_Z_1_N_COLONNE_MOTIFS_INELIGIBILITE_LIBELLE_DEFAUT">#REF!</definedName>
    <definedName name="P_Z_1_N_COLONNE_MOTIFS_INELIGIBILITE_LIBELLE_STANDARD" localSheetId="4">#REF!</definedName>
    <definedName name="P_Z_1_N_COLONNE_MOTIFS_INELIGIBILITE_LIBELLE_STANDARD">#REF!</definedName>
    <definedName name="P_Z_1_N_COLONNE_MT_ELIGIBLE_LIBELLE_DEFAUT" localSheetId="4">#REF!</definedName>
    <definedName name="P_Z_1_N_COLONNE_MT_ELIGIBLE_LIBELLE_DEFAUT">#REF!</definedName>
    <definedName name="P_Z_1_N_COLONNE_MT_ELIGIBLE_LIBELLE_STANDARD" localSheetId="4">#REF!</definedName>
    <definedName name="P_Z_1_N_COLONNE_MT_ELIGIBLE_LIBELLE_STANDARD">#REF!</definedName>
    <definedName name="P_Z_1_N_COLONNE_MT_INELIGIBLE_LIBELLE_DEFAUT" localSheetId="4">#REF!</definedName>
    <definedName name="P_Z_1_N_COLONNE_MT_INELIGIBLE_LIBELLE_DEFAUT">#REF!</definedName>
    <definedName name="P_Z_1_N_COLONNE_MT_INELIGIBLE_LIBELLE_STANDARD" localSheetId="4">#REF!</definedName>
    <definedName name="P_Z_1_N_COLONNE_MT_INELIGIBLE_LIBELLE_STANDARD">#REF!</definedName>
    <definedName name="P_Z_1_N_COLONNE_MT_MAX_LIBELLE_DEFAUT" localSheetId="4">#REF!</definedName>
    <definedName name="P_Z_1_N_COLONNE_MT_MAX_LIBELLE_DEFAUT">#REF!</definedName>
    <definedName name="P_Z_1_N_COLONNE_MT_MAX_LIBELLE_STANDARD" localSheetId="4">#REF!</definedName>
    <definedName name="P_Z_1_N_COLONNE_MT_MAX_LIBELLE_STANDARD">#REF!</definedName>
    <definedName name="P_Z_1_N_COLONNE_MT_PRESENTE_HT_INDICATION" localSheetId="4">#REF!</definedName>
    <definedName name="P_Z_1_N_COLONNE_MT_PRESENTE_HT_INDICATION">#REF!</definedName>
    <definedName name="P_Z_1_N_COLONNE_MT_PRESENTE_HT_INDICATION_STANDARD" localSheetId="4">#REF!</definedName>
    <definedName name="P_Z_1_N_COLONNE_MT_PRESENTE_HT_INDICATION_STANDARD">#REF!</definedName>
    <definedName name="P_Z_1_N_COLONNE_MT_PRESENTE_HT_SPECIFIQUE" localSheetId="4">#REF!</definedName>
    <definedName name="P_Z_1_N_COLONNE_MT_PRESENTE_HT_SPECIFIQUE">#REF!</definedName>
    <definedName name="P_Z_1_N_COLONNE_MT_PRESENTE_HT_STANDARD" localSheetId="4">#REF!</definedName>
    <definedName name="P_Z_1_N_COLONNE_MT_PRESENTE_HT_STANDARD">#REF!</definedName>
    <definedName name="P_Z_1_N_COLONNE_MT_PRESENTE_TVA_INDICATION" localSheetId="4">#REF!</definedName>
    <definedName name="P_Z_1_N_COLONNE_MT_PRESENTE_TVA_INDICATION">#REF!</definedName>
    <definedName name="P_Z_1_N_COLONNE_MT_PRESENTE_TVA_INDICATION_STANDARD" localSheetId="4">#REF!</definedName>
    <definedName name="P_Z_1_N_COLONNE_MT_PRESENTE_TVA_INDICATION_STANDARD">#REF!</definedName>
    <definedName name="P_Z_1_N_COLONNE_MT_PRESENTE_TVA_SPECIFIQUE" localSheetId="4">#REF!</definedName>
    <definedName name="P_Z_1_N_COLONNE_MT_PRESENTE_TVA_SPECIFIQUE">#REF!</definedName>
    <definedName name="P_Z_1_N_COLONNE_MT_PRESENTE_TVA_STANDARD" localSheetId="4">#REF!</definedName>
    <definedName name="P_Z_1_N_COLONNE_MT_PRESENTE_TVA_STANDARD">#REF!</definedName>
    <definedName name="P_Z_1_N_COLONNE_MT_RAISONNABLE_DEFAUT" localSheetId="4">#REF!</definedName>
    <definedName name="P_Z_1_N_COLONNE_MT_RAISONNABLE_DEFAUT">#REF!</definedName>
    <definedName name="P_Z_1_N_COLONNE_MT_RAISONNABLE_STANDARD" localSheetId="4">#REF!</definedName>
    <definedName name="P_Z_1_N_COLONNE_MT_RAISONNABLE_STANDARD">#REF!</definedName>
    <definedName name="P_Z_1_N_COLONNE_POSTE_INDICATION" localSheetId="4">#REF!</definedName>
    <definedName name="P_Z_1_N_COLONNE_POSTE_INDICATION">#REF!</definedName>
    <definedName name="P_Z_1_N_COLONNE_POSTE_INDICATION_STANDARD" localSheetId="4">#REF!</definedName>
    <definedName name="P_Z_1_N_COLONNE_POSTE_INDICATION_STANDARD">#REF!</definedName>
    <definedName name="P_Z_1_N_COLONNE_POSTE_SPECIFIQUE" localSheetId="4">#REF!</definedName>
    <definedName name="P_Z_1_N_COLONNE_POSTE_SPECIFIQUE">#REF!</definedName>
    <definedName name="P_Z_1_N_COLONNE_POSTE_STANDARD" localSheetId="4">#REF!</definedName>
    <definedName name="P_Z_1_N_COLONNE_POSTE_STANDARD">#REF!</definedName>
    <definedName name="P_Z_1_N_COLONNE_QUANTITE_INDICATION" localSheetId="4">#REF!</definedName>
    <definedName name="P_Z_1_N_COLONNE_QUANTITE_INDICATION">#REF!</definedName>
    <definedName name="P_Z_1_N_COLONNE_QUANTITE_INDICATION_STANDARD" localSheetId="4">#REF!</definedName>
    <definedName name="P_Z_1_N_COLONNE_QUANTITE_INDICATION_STANDARD">#REF!</definedName>
    <definedName name="P_Z_1_N_COLONNE_QUANTITE_SPECIFIQUE" localSheetId="4">#REF!</definedName>
    <definedName name="P_Z_1_N_COLONNE_QUANTITE_SPECIFIQUE">#REF!</definedName>
    <definedName name="P_Z_1_N_COLONNE_QUANTITE_STANDARD" localSheetId="4">#REF!</definedName>
    <definedName name="P_Z_1_N_COLONNE_QUANTITE_STANDARD">#REF!</definedName>
    <definedName name="P_Z_1_N_COLONNE_SOUS_OPERATION_INDICATION" localSheetId="4">#REF!</definedName>
    <definedName name="P_Z_1_N_COLONNE_SOUS_OPERATION_INDICATION">#REF!</definedName>
    <definedName name="P_Z_1_N_COLONNE_SOUS_OPERATION_INDICATION_STANDARD" localSheetId="4">#REF!</definedName>
    <definedName name="P_Z_1_N_COLONNE_SOUS_OPERATION_INDICATION_STANDARD">#REF!</definedName>
    <definedName name="P_Z_1_N_COLONNE_SOUS_OPERATION_SPECIFIQUE" localSheetId="4">#REF!</definedName>
    <definedName name="P_Z_1_N_COLONNE_SOUS_OPERATION_SPECIFIQUE">#REF!</definedName>
    <definedName name="P_Z_1_N_COLONNE_SOUS_OPERATION_STANDARD" localSheetId="4">#REF!</definedName>
    <definedName name="P_Z_1_N_COLONNE_SOUS_OPERATION_STANDARD">#REF!</definedName>
    <definedName name="P_Z_1_N_COLONNE_UNITE_INDICATION" localSheetId="4">#REF!</definedName>
    <definedName name="P_Z_1_N_COLONNE_UNITE_INDICATION">#REF!</definedName>
    <definedName name="P_Z_1_N_COLONNE_UNITE_INDICATION_STANDARD" localSheetId="4">#REF!</definedName>
    <definedName name="P_Z_1_N_COLONNE_UNITE_INDICATION_STANDARD">#REF!</definedName>
    <definedName name="P_Z_1_N_COLONNE_UNITE_SPECIFIQUE" localSheetId="4">#REF!</definedName>
    <definedName name="P_Z_1_N_COLONNE_UNITE_SPECIFIQUE">#REF!</definedName>
    <definedName name="P_Z_1_N_COLONNE_UNITE_STANDARD" localSheetId="4">#REF!</definedName>
    <definedName name="P_Z_1_N_COLONNE_UNITE_STANDARD">#REF!</definedName>
    <definedName name="P_Z_1_N_CONSIGNE_DEPENSES_DEVIS" localSheetId="4">#REF!</definedName>
    <definedName name="P_Z_1_N_CONSIGNE_DEPENSES_DEVIS">#REF!</definedName>
    <definedName name="P_Z_1_N_EXEMPLE_COMMENTAIRE" localSheetId="4">#REF!</definedName>
    <definedName name="P_Z_1_N_EXEMPLE_COMMENTAIRE">#REF!</definedName>
    <definedName name="P_Z_1_N_EXEMPLE_CT_RAISONNABLE_FOURNISSEUR_2" localSheetId="4">#REF!</definedName>
    <definedName name="P_Z_1_N_EXEMPLE_CT_RAISONNABLE_FOURNISSEUR_2">#REF!</definedName>
    <definedName name="P_Z_1_N_EXEMPLE_CT_RAISONNABLE_FOURNISSEUR_3" localSheetId="4">#REF!</definedName>
    <definedName name="P_Z_1_N_EXEMPLE_CT_RAISONNABLE_FOURNISSEUR_3">#REF!</definedName>
    <definedName name="P_Z_1_N_EXEMPLE_CT_RAISONNABLE_JUSTIFICATIF_2" localSheetId="4">#REF!</definedName>
    <definedName name="P_Z_1_N_EXEMPLE_CT_RAISONNABLE_JUSTIFICATIF_2">#REF!</definedName>
    <definedName name="P_Z_1_N_EXEMPLE_CT_RAISONNABLE_JUSTIFICATIF_3" localSheetId="4">#REF!</definedName>
    <definedName name="P_Z_1_N_EXEMPLE_CT_RAISONNABLE_JUSTIFICATIF_3">#REF!</definedName>
    <definedName name="P_Z_1_N_EXEMPLE_CT_RAISONNABLE_MARCHE" localSheetId="4">#REF!</definedName>
    <definedName name="P_Z_1_N_EXEMPLE_CT_RAISONNABLE_MARCHE">#REF!</definedName>
    <definedName name="P_Z_1_N_EXEMPLE_CT_RAISONNABLE_MT_HT_2" localSheetId="4">#REF!</definedName>
    <definedName name="P_Z_1_N_EXEMPLE_CT_RAISONNABLE_MT_HT_2">#REF!</definedName>
    <definedName name="P_Z_1_N_EXEMPLE_CT_RAISONNABLE_MT_HT_3" localSheetId="4">#REF!</definedName>
    <definedName name="P_Z_1_N_EXEMPLE_CT_RAISONNABLE_MT_HT_3">#REF!</definedName>
    <definedName name="P_Z_1_N_EXEMPLE_CT_RAISONNABLE_MT_TVA_2" localSheetId="4">#REF!</definedName>
    <definedName name="P_Z_1_N_EXEMPLE_CT_RAISONNABLE_MT_TVA_2">#REF!</definedName>
    <definedName name="P_Z_1_N_EXEMPLE_CT_RAISONNABLE_MT_TVA_3" localSheetId="4">#REF!</definedName>
    <definedName name="P_Z_1_N_EXEMPLE_CT_RAISONNABLE_MT_TVA_3">#REF!</definedName>
    <definedName name="P_Z_1_N_EXEMPLE_DESCRIPTION" localSheetId="4">#REF!</definedName>
    <definedName name="P_Z_1_N_EXEMPLE_DESCRIPTION">#REF!</definedName>
    <definedName name="P_Z_1_N_EXEMPLE_FOURNISSEUR" localSheetId="4">#REF!</definedName>
    <definedName name="P_Z_1_N_EXEMPLE_FOURNISSEUR">#REF!</definedName>
    <definedName name="P_Z_1_N_EXEMPLE_JUSTIFICATIF" localSheetId="4">#REF!</definedName>
    <definedName name="P_Z_1_N_EXEMPLE_JUSTIFICATIF">#REF!</definedName>
    <definedName name="P_Z_1_N_EXEMPLE_MT_PRESENTE_HT" localSheetId="4">#REF!</definedName>
    <definedName name="P_Z_1_N_EXEMPLE_MT_PRESENTE_HT">#REF!</definedName>
    <definedName name="P_Z_1_N_EXEMPLE_MT_PRESENTE_TVA" localSheetId="4">#REF!</definedName>
    <definedName name="P_Z_1_N_EXEMPLE_MT_PRESENTE_TVA">#REF!</definedName>
    <definedName name="P_Z_1_N_EXEMPLE_POSTE" localSheetId="4">#REF!</definedName>
    <definedName name="P_Z_1_N_EXEMPLE_POSTE">#REF!</definedName>
    <definedName name="P_Z_1_N_EXEMPLE_QUANTITE" localSheetId="4">#REF!</definedName>
    <definedName name="P_Z_1_N_EXEMPLE_QUANTITE">#REF!</definedName>
    <definedName name="P_Z_1_N_EXEMPLE_SOUS_OPERATION" localSheetId="4">#REF!</definedName>
    <definedName name="P_Z_1_N_EXEMPLE_SOUS_OPERATION">#REF!</definedName>
    <definedName name="P_Z_1_N_EXEMPLE_UNITE" localSheetId="4">#REF!</definedName>
    <definedName name="P_Z_1_N_EXEMPLE_UNITE">#REF!</definedName>
    <definedName name="P_Z_1_N_INTITULE_DEPENSES_DEVIS_DEFAUT" localSheetId="4">#REF!</definedName>
    <definedName name="P_Z_1_N_INTITULE_DEPENSES_DEVIS_DEFAUT">#REF!</definedName>
    <definedName name="P_Z_1_N_INTITULE_DEPENSES_DEVIS_STANDARD" localSheetId="4">#REF!</definedName>
    <definedName name="P_Z_1_N_INTITULE_DEPENSES_DEVIS_STANDARD">#REF!</definedName>
    <definedName name="P_Z_1_R_LIBELLES_DESCRIPTIONS" localSheetId="4">#REF!</definedName>
    <definedName name="P_Z_1_R_LIBELLES_DESCRIPTIONS">#REF!</definedName>
    <definedName name="P_Z_1_R_LIBELLES_DESCRIPTIONS_1" localSheetId="4">#REF!</definedName>
    <definedName name="P_Z_1_R_LIBELLES_DESCRIPTIONS_1">#REF!</definedName>
    <definedName name="P_Z_1_R_LIBELLES_DESCRIPTIONS_10" localSheetId="4">#REF!</definedName>
    <definedName name="P_Z_1_R_LIBELLES_DESCRIPTIONS_10">#REF!</definedName>
    <definedName name="P_Z_1_R_LIBELLES_DESCRIPTIONS_11" localSheetId="4">#REF!</definedName>
    <definedName name="P_Z_1_R_LIBELLES_DESCRIPTIONS_11">#REF!</definedName>
    <definedName name="P_Z_1_R_LIBELLES_DESCRIPTIONS_12" localSheetId="4">#REF!</definedName>
    <definedName name="P_Z_1_R_LIBELLES_DESCRIPTIONS_12">#REF!</definedName>
    <definedName name="P_Z_1_R_LIBELLES_DESCRIPTIONS_13" localSheetId="4">#REF!</definedName>
    <definedName name="P_Z_1_R_LIBELLES_DESCRIPTIONS_13">#REF!</definedName>
    <definedName name="P_Z_1_R_LIBELLES_DESCRIPTIONS_14" localSheetId="4">#REF!</definedName>
    <definedName name="P_Z_1_R_LIBELLES_DESCRIPTIONS_14">#REF!</definedName>
    <definedName name="P_Z_1_R_LIBELLES_DESCRIPTIONS_15" localSheetId="4">#REF!</definedName>
    <definedName name="P_Z_1_R_LIBELLES_DESCRIPTIONS_15">#REF!</definedName>
    <definedName name="P_Z_1_R_LIBELLES_DESCRIPTIONS_16" localSheetId="4">#REF!</definedName>
    <definedName name="P_Z_1_R_LIBELLES_DESCRIPTIONS_16">#REF!</definedName>
    <definedName name="P_Z_1_R_LIBELLES_DESCRIPTIONS_17" localSheetId="4">#REF!</definedName>
    <definedName name="P_Z_1_R_LIBELLES_DESCRIPTIONS_17">#REF!</definedName>
    <definedName name="P_Z_1_R_LIBELLES_DESCRIPTIONS_18" localSheetId="4">#REF!</definedName>
    <definedName name="P_Z_1_R_LIBELLES_DESCRIPTIONS_18">#REF!</definedName>
    <definedName name="P_Z_1_R_LIBELLES_DESCRIPTIONS_19" localSheetId="4">#REF!</definedName>
    <definedName name="P_Z_1_R_LIBELLES_DESCRIPTIONS_19">#REF!</definedName>
    <definedName name="P_Z_1_R_LIBELLES_DESCRIPTIONS_2" localSheetId="4">#REF!</definedName>
    <definedName name="P_Z_1_R_LIBELLES_DESCRIPTIONS_2">#REF!</definedName>
    <definedName name="P_Z_1_R_LIBELLES_DESCRIPTIONS_20" localSheetId="4">#REF!</definedName>
    <definedName name="P_Z_1_R_LIBELLES_DESCRIPTIONS_20">#REF!</definedName>
    <definedName name="P_Z_1_R_LIBELLES_DESCRIPTIONS_3" localSheetId="4">#REF!</definedName>
    <definedName name="P_Z_1_R_LIBELLES_DESCRIPTIONS_3">#REF!</definedName>
    <definedName name="P_Z_1_R_LIBELLES_DESCRIPTIONS_4" localSheetId="4">#REF!</definedName>
    <definedName name="P_Z_1_R_LIBELLES_DESCRIPTIONS_4">#REF!</definedName>
    <definedName name="P_Z_1_R_LIBELLES_DESCRIPTIONS_5" localSheetId="4">#REF!</definedName>
    <definedName name="P_Z_1_R_LIBELLES_DESCRIPTIONS_5">#REF!</definedName>
    <definedName name="P_Z_1_R_LIBELLES_DESCRIPTIONS_6" localSheetId="4">#REF!</definedName>
    <definedName name="P_Z_1_R_LIBELLES_DESCRIPTIONS_6">#REF!</definedName>
    <definedName name="P_Z_1_R_LIBELLES_DESCRIPTIONS_7" localSheetId="4">#REF!</definedName>
    <definedName name="P_Z_1_R_LIBELLES_DESCRIPTIONS_7">#REF!</definedName>
    <definedName name="P_Z_1_R_LIBELLES_DESCRIPTIONS_8" localSheetId="4">#REF!</definedName>
    <definedName name="P_Z_1_R_LIBELLES_DESCRIPTIONS_8">#REF!</definedName>
    <definedName name="P_Z_1_R_LIBELLES_DESCRIPTIONS_9" localSheetId="4">#REF!</definedName>
    <definedName name="P_Z_1_R_LIBELLES_DESCRIPTIONS_9">#REF!</definedName>
    <definedName name="P_Z_1_R_LIBELLES_POSTES" localSheetId="4">#REF!</definedName>
    <definedName name="P_Z_1_R_LIBELLES_POSTES">#REF!</definedName>
    <definedName name="P_Z_1_R_LIBELLES_POSTES_1" localSheetId="4">#REF!</definedName>
    <definedName name="P_Z_1_R_LIBELLES_POSTES_1">#REF!</definedName>
    <definedName name="P_Z_1_R_LIBELLES_POSTES_10" localSheetId="4">#REF!</definedName>
    <definedName name="P_Z_1_R_LIBELLES_POSTES_10">#REF!</definedName>
    <definedName name="P_Z_1_R_LIBELLES_POSTES_11" localSheetId="4">#REF!</definedName>
    <definedName name="P_Z_1_R_LIBELLES_POSTES_11">#REF!</definedName>
    <definedName name="P_Z_1_R_LIBELLES_POSTES_12" localSheetId="4">#REF!</definedName>
    <definedName name="P_Z_1_R_LIBELLES_POSTES_12">#REF!</definedName>
    <definedName name="P_Z_1_R_LIBELLES_POSTES_13" localSheetId="4">#REF!</definedName>
    <definedName name="P_Z_1_R_LIBELLES_POSTES_13">#REF!</definedName>
    <definedName name="P_Z_1_R_LIBELLES_POSTES_14" localSheetId="4">#REF!</definedName>
    <definedName name="P_Z_1_R_LIBELLES_POSTES_14">#REF!</definedName>
    <definedName name="P_Z_1_R_LIBELLES_POSTES_15" localSheetId="4">#REF!</definedName>
    <definedName name="P_Z_1_R_LIBELLES_POSTES_15">#REF!</definedName>
    <definedName name="P_Z_1_R_LIBELLES_POSTES_16" localSheetId="4">#REF!</definedName>
    <definedName name="P_Z_1_R_LIBELLES_POSTES_16">#REF!</definedName>
    <definedName name="P_Z_1_R_LIBELLES_POSTES_17" localSheetId="4">#REF!</definedName>
    <definedName name="P_Z_1_R_LIBELLES_POSTES_17">#REF!</definedName>
    <definedName name="P_Z_1_R_LIBELLES_POSTES_18" localSheetId="4">#REF!</definedName>
    <definedName name="P_Z_1_R_LIBELLES_POSTES_18">#REF!</definedName>
    <definedName name="P_Z_1_R_LIBELLES_POSTES_19" localSheetId="4">#REF!</definedName>
    <definedName name="P_Z_1_R_LIBELLES_POSTES_19">#REF!</definedName>
    <definedName name="P_Z_1_R_LIBELLES_POSTES_2" localSheetId="4">#REF!</definedName>
    <definedName name="P_Z_1_R_LIBELLES_POSTES_2">#REF!</definedName>
    <definedName name="P_Z_1_R_LIBELLES_POSTES_20" localSheetId="4">#REF!</definedName>
    <definedName name="P_Z_1_R_LIBELLES_POSTES_20">#REF!</definedName>
    <definedName name="P_Z_1_R_LIBELLES_POSTES_3" localSheetId="4">#REF!</definedName>
    <definedName name="P_Z_1_R_LIBELLES_POSTES_3">#REF!</definedName>
    <definedName name="P_Z_1_R_LIBELLES_POSTES_4" localSheetId="4">#REF!</definedName>
    <definedName name="P_Z_1_R_LIBELLES_POSTES_4">#REF!</definedName>
    <definedName name="P_Z_1_R_LIBELLES_POSTES_5" localSheetId="4">#REF!</definedName>
    <definedName name="P_Z_1_R_LIBELLES_POSTES_5">#REF!</definedName>
    <definedName name="P_Z_1_R_LIBELLES_POSTES_6" localSheetId="4">#REF!</definedName>
    <definedName name="P_Z_1_R_LIBELLES_POSTES_6">#REF!</definedName>
    <definedName name="P_Z_1_R_LIBELLES_POSTES_7" localSheetId="4">#REF!</definedName>
    <definedName name="P_Z_1_R_LIBELLES_POSTES_7">#REF!</definedName>
    <definedName name="P_Z_1_R_LIBELLES_POSTES_8" localSheetId="4">#REF!</definedName>
    <definedName name="P_Z_1_R_LIBELLES_POSTES_8">#REF!</definedName>
    <definedName name="P_Z_1_R_LIBELLES_POSTES_9" localSheetId="4">#REF!</definedName>
    <definedName name="P_Z_1_R_LIBELLES_POSTES_9">#REF!</definedName>
    <definedName name="P_Z_1_R_LIBELLES_SOUS_OPERATIONS" localSheetId="4">#REF!</definedName>
    <definedName name="P_Z_1_R_LIBELLES_SOUS_OPERATIONS">#REF!</definedName>
    <definedName name="P_Z_1_R_LIBELLES_SOUS_OPERATIONS_1" localSheetId="4">#REF!</definedName>
    <definedName name="P_Z_1_R_LIBELLES_SOUS_OPERATIONS_1">#REF!</definedName>
    <definedName name="P_Z_1_R_LIBELLES_SOUS_OPERATIONS_10" localSheetId="4">#REF!</definedName>
    <definedName name="P_Z_1_R_LIBELLES_SOUS_OPERATIONS_10">#REF!</definedName>
    <definedName name="P_Z_1_R_LIBELLES_SOUS_OPERATIONS_11" localSheetId="4">#REF!</definedName>
    <definedName name="P_Z_1_R_LIBELLES_SOUS_OPERATIONS_11">#REF!</definedName>
    <definedName name="P_Z_1_R_LIBELLES_SOUS_OPERATIONS_12" localSheetId="4">#REF!</definedName>
    <definedName name="P_Z_1_R_LIBELLES_SOUS_OPERATIONS_12">#REF!</definedName>
    <definedName name="P_Z_1_R_LIBELLES_SOUS_OPERATIONS_13" localSheetId="4">#REF!</definedName>
    <definedName name="P_Z_1_R_LIBELLES_SOUS_OPERATIONS_13">#REF!</definedName>
    <definedName name="P_Z_1_R_LIBELLES_SOUS_OPERATIONS_14" localSheetId="4">#REF!</definedName>
    <definedName name="P_Z_1_R_LIBELLES_SOUS_OPERATIONS_14">#REF!</definedName>
    <definedName name="P_Z_1_R_LIBELLES_SOUS_OPERATIONS_15" localSheetId="4">#REF!</definedName>
    <definedName name="P_Z_1_R_LIBELLES_SOUS_OPERATIONS_15">#REF!</definedName>
    <definedName name="P_Z_1_R_LIBELLES_SOUS_OPERATIONS_16" localSheetId="4">#REF!</definedName>
    <definedName name="P_Z_1_R_LIBELLES_SOUS_OPERATIONS_16">#REF!</definedName>
    <definedName name="P_Z_1_R_LIBELLES_SOUS_OPERATIONS_17" localSheetId="4">#REF!</definedName>
    <definedName name="P_Z_1_R_LIBELLES_SOUS_OPERATIONS_17">#REF!</definedName>
    <definedName name="P_Z_1_R_LIBELLES_SOUS_OPERATIONS_18" localSheetId="4">#REF!</definedName>
    <definedName name="P_Z_1_R_LIBELLES_SOUS_OPERATIONS_18">#REF!</definedName>
    <definedName name="P_Z_1_R_LIBELLES_SOUS_OPERATIONS_19" localSheetId="4">#REF!</definedName>
    <definedName name="P_Z_1_R_LIBELLES_SOUS_OPERATIONS_19">#REF!</definedName>
    <definedName name="P_Z_1_R_LIBELLES_SOUS_OPERATIONS_2" localSheetId="4">#REF!</definedName>
    <definedName name="P_Z_1_R_LIBELLES_SOUS_OPERATIONS_2">#REF!</definedName>
    <definedName name="P_Z_1_R_LIBELLES_SOUS_OPERATIONS_20" localSheetId="4">#REF!</definedName>
    <definedName name="P_Z_1_R_LIBELLES_SOUS_OPERATIONS_20">#REF!</definedName>
    <definedName name="P_Z_1_R_LIBELLES_SOUS_OPERATIONS_3" localSheetId="4">#REF!</definedName>
    <definedName name="P_Z_1_R_LIBELLES_SOUS_OPERATIONS_3">#REF!</definedName>
    <definedName name="P_Z_1_R_LIBELLES_SOUS_OPERATIONS_4" localSheetId="4">#REF!</definedName>
    <definedName name="P_Z_1_R_LIBELLES_SOUS_OPERATIONS_4">#REF!</definedName>
    <definedName name="P_Z_1_R_LIBELLES_SOUS_OPERATIONS_5" localSheetId="4">#REF!</definedName>
    <definedName name="P_Z_1_R_LIBELLES_SOUS_OPERATIONS_5">#REF!</definedName>
    <definedName name="P_Z_1_R_LIBELLES_SOUS_OPERATIONS_6" localSheetId="4">#REF!</definedName>
    <definedName name="P_Z_1_R_LIBELLES_SOUS_OPERATIONS_6">#REF!</definedName>
    <definedName name="P_Z_1_R_LIBELLES_SOUS_OPERATIONS_7" localSheetId="4">#REF!</definedName>
    <definedName name="P_Z_1_R_LIBELLES_SOUS_OPERATIONS_7">#REF!</definedName>
    <definedName name="P_Z_1_R_LIBELLES_SOUS_OPERATIONS_8" localSheetId="4">#REF!</definedName>
    <definedName name="P_Z_1_R_LIBELLES_SOUS_OPERATIONS_8">#REF!</definedName>
    <definedName name="P_Z_1_R_LIBELLES_SOUS_OPERATIONS_9" localSheetId="4">#REF!</definedName>
    <definedName name="P_Z_1_R_LIBELLES_SOUS_OPERATIONS_9">#REF!</definedName>
    <definedName name="P_Z_1_R_LIBELLES_UNITES" localSheetId="4">#REF!</definedName>
    <definedName name="P_Z_1_R_LIBELLES_UNITES">#REF!</definedName>
    <definedName name="P_Z_1_R_LIBELLES_UNITES_1" localSheetId="4">#REF!</definedName>
    <definedName name="P_Z_1_R_LIBELLES_UNITES_1">#REF!</definedName>
    <definedName name="P_Z_1_R_LIBELLES_UNITES_10" localSheetId="4">#REF!</definedName>
    <definedName name="P_Z_1_R_LIBELLES_UNITES_10">#REF!</definedName>
    <definedName name="P_Z_1_R_LIBELLES_UNITES_11" localSheetId="4">#REF!</definedName>
    <definedName name="P_Z_1_R_LIBELLES_UNITES_11">#REF!</definedName>
    <definedName name="P_Z_1_R_LIBELLES_UNITES_12" localSheetId="4">#REF!</definedName>
    <definedName name="P_Z_1_R_LIBELLES_UNITES_12">#REF!</definedName>
    <definedName name="P_Z_1_R_LIBELLES_UNITES_13" localSheetId="4">#REF!</definedName>
    <definedName name="P_Z_1_R_LIBELLES_UNITES_13">#REF!</definedName>
    <definedName name="P_Z_1_R_LIBELLES_UNITES_14" localSheetId="4">#REF!</definedName>
    <definedName name="P_Z_1_R_LIBELLES_UNITES_14">#REF!</definedName>
    <definedName name="P_Z_1_R_LIBELLES_UNITES_15" localSheetId="4">#REF!</definedName>
    <definedName name="P_Z_1_R_LIBELLES_UNITES_15">#REF!</definedName>
    <definedName name="P_Z_1_R_LIBELLES_UNITES_16" localSheetId="4">#REF!</definedName>
    <definedName name="P_Z_1_R_LIBELLES_UNITES_16">#REF!</definedName>
    <definedName name="P_Z_1_R_LIBELLES_UNITES_17" localSheetId="4">#REF!</definedName>
    <definedName name="P_Z_1_R_LIBELLES_UNITES_17">#REF!</definedName>
    <definedName name="P_Z_1_R_LIBELLES_UNITES_18" localSheetId="4">#REF!</definedName>
    <definedName name="P_Z_1_R_LIBELLES_UNITES_18">#REF!</definedName>
    <definedName name="P_Z_1_R_LIBELLES_UNITES_19" localSheetId="4">#REF!</definedName>
    <definedName name="P_Z_1_R_LIBELLES_UNITES_19">#REF!</definedName>
    <definedName name="P_Z_1_R_LIBELLES_UNITES_2" localSheetId="4">#REF!</definedName>
    <definedName name="P_Z_1_R_LIBELLES_UNITES_2">#REF!</definedName>
    <definedName name="P_Z_1_R_LIBELLES_UNITES_20" localSheetId="4">#REF!</definedName>
    <definedName name="P_Z_1_R_LIBELLES_UNITES_20">#REF!</definedName>
    <definedName name="P_Z_1_R_LIBELLES_UNITES_3" localSheetId="4">#REF!</definedName>
    <definedName name="P_Z_1_R_LIBELLES_UNITES_3">#REF!</definedName>
    <definedName name="P_Z_1_R_LIBELLES_UNITES_4" localSheetId="4">#REF!</definedName>
    <definedName name="P_Z_1_R_LIBELLES_UNITES_4">#REF!</definedName>
    <definedName name="P_Z_1_R_LIBELLES_UNITES_5" localSheetId="4">#REF!</definedName>
    <definedName name="P_Z_1_R_LIBELLES_UNITES_5">#REF!</definedName>
    <definedName name="P_Z_1_R_LIBELLES_UNITES_6" localSheetId="4">#REF!</definedName>
    <definedName name="P_Z_1_R_LIBELLES_UNITES_6">#REF!</definedName>
    <definedName name="P_Z_1_R_LIBELLES_UNITES_7" localSheetId="4">#REF!</definedName>
    <definedName name="P_Z_1_R_LIBELLES_UNITES_7">#REF!</definedName>
    <definedName name="P_Z_1_R_LIBELLES_UNITES_8" localSheetId="4">#REF!</definedName>
    <definedName name="P_Z_1_R_LIBELLES_UNITES_8">#REF!</definedName>
    <definedName name="P_Z_1_R_LIBELLES_UNITES_9" localSheetId="4">#REF!</definedName>
    <definedName name="P_Z_1_R_LIBELLES_UNITES_9">#REF!</definedName>
    <definedName name="P_Z_4_B_COLONNE_COMMENTAIRE" localSheetId="4">#REF!</definedName>
    <definedName name="P_Z_4_B_COLONNE_COMMENTAIRE">#REF!</definedName>
    <definedName name="P_Z_4_B_COLONNE_COMMENTAIRE_ACTIVE" localSheetId="4">#REF!</definedName>
    <definedName name="P_Z_4_B_COLONNE_COMMENTAIRE_ACTIVE">#REF!</definedName>
    <definedName name="P_Z_4_B_COLONNE_COMMENTAIRE_INDICATION" localSheetId="4">#REF!</definedName>
    <definedName name="P_Z_4_B_COLONNE_COMMENTAIRE_INDICATION">#REF!</definedName>
    <definedName name="P_Z_4_B_COLONNE_COMMENTAIRE_OBLIGATOIRE" localSheetId="4">#REF!</definedName>
    <definedName name="P_Z_4_B_COLONNE_COMMENTAIRE_OBLIGATOIRE">#REF!</definedName>
    <definedName name="P_Z_4_B_COLONNE_COMMENTAIRE_SI_LIBELLE_STANDARD" localSheetId="4">#REF!</definedName>
    <definedName name="P_Z_4_B_COLONNE_COMMENTAIRE_SI_LIBELLE_STANDARD">#REF!</definedName>
    <definedName name="P_Z_4_B_COLONNE_COUT" localSheetId="4">#REF!</definedName>
    <definedName name="P_Z_4_B_COLONNE_COUT">#REF!</definedName>
    <definedName name="P_Z_4_B_COLONNE_COUT_ELIGIBLE_LIBELLE_STANDARD" localSheetId="4">#REF!</definedName>
    <definedName name="P_Z_4_B_COLONNE_COUT_ELIGIBLE_LIBELLE_STANDARD">#REF!</definedName>
    <definedName name="P_Z_4_B_COLONNE_COUT_INDICATION" localSheetId="4">#REF!</definedName>
    <definedName name="P_Z_4_B_COLONNE_COUT_INDICATION">#REF!</definedName>
    <definedName name="P_Z_4_B_COLONNE_COUT_RAISONNABLE_LIBELLE_STANDARD" localSheetId="4">#REF!</definedName>
    <definedName name="P_Z_4_B_COLONNE_COUT_RAISONNABLE_LIBELLE_STANDARD">#REF!</definedName>
    <definedName name="P_Z_4_B_COLONNE_DESCRIPTION" localSheetId="4">#REF!</definedName>
    <definedName name="P_Z_4_B_COLONNE_DESCRIPTION">#REF!</definedName>
    <definedName name="P_Z_4_B_COLONNE_DESCRIPTION_INDICATION" localSheetId="4">#REF!</definedName>
    <definedName name="P_Z_4_B_COLONNE_DESCRIPTION_INDICATION">#REF!</definedName>
    <definedName name="P_Z_4_B_COLONNE_INTERVENANT" localSheetId="4">#REF!</definedName>
    <definedName name="P_Z_4_B_COLONNE_INTERVENANT">#REF!</definedName>
    <definedName name="P_Z_4_B_COLONNE_INTERVENANT_INDICATION" localSheetId="4">#REF!</definedName>
    <definedName name="P_Z_4_B_COLONNE_INTERVENANT_INDICATION">#REF!</definedName>
    <definedName name="P_Z_4_B_COLONNE_JUSTIFICATIF" localSheetId="4">#REF!</definedName>
    <definedName name="P_Z_4_B_COLONNE_JUSTIFICATIF">#REF!</definedName>
    <definedName name="P_Z_4_B_COLONNE_JUSTIFICATIF_INDICATION" localSheetId="4">#REF!</definedName>
    <definedName name="P_Z_4_B_COLONNE_JUSTIFICATIF_INDICATION">#REF!</definedName>
    <definedName name="P_Z_4_B_COLONNE_MOTIFS_INELIGIBILITE_LIBELLE_STANDARD" localSheetId="4">#REF!</definedName>
    <definedName name="P_Z_4_B_COLONNE_MOTIFS_INELIGIBILITE_LIBELLE_STANDARD">#REF!</definedName>
    <definedName name="P_Z_4_B_COLONNE_MT_ELIGIBLE_LIBELLE_STANDARD" localSheetId="4">#REF!</definedName>
    <definedName name="P_Z_4_B_COLONNE_MT_ELIGIBLE_LIBELLE_STANDARD">#REF!</definedName>
    <definedName name="P_Z_4_B_COLONNE_MT_MAX_ACTIVE" localSheetId="4">#REF!</definedName>
    <definedName name="P_Z_4_B_COLONNE_MT_MAX_ACTIVE">#REF!</definedName>
    <definedName name="P_Z_4_B_COLONNE_MT_MAX_LIBELLE_STANDARD" localSheetId="4">#REF!</definedName>
    <definedName name="P_Z_4_B_COLONNE_MT_MAX_LIBELLE_STANDARD">#REF!</definedName>
    <definedName name="P_Z_4_B_COLONNE_MT_PRESENTE" localSheetId="4">#REF!</definedName>
    <definedName name="P_Z_4_B_COLONNE_MT_PRESENTE">#REF!</definedName>
    <definedName name="P_Z_4_B_COLONNE_MT_PRESENTE_INDICATION" localSheetId="4">#REF!</definedName>
    <definedName name="P_Z_4_B_COLONNE_MT_PRESENTE_INDICATION">#REF!</definedName>
    <definedName name="P_Z_4_B_COLONNE_MT_RAISONNABLE_LIBELLE_STANDARD" localSheetId="4">#REF!</definedName>
    <definedName name="P_Z_4_B_COLONNE_MT_RAISONNABLE_LIBELLE_STANDARD">#REF!</definedName>
    <definedName name="P_Z_4_B_COLONNE_POSTE" localSheetId="4">#REF!</definedName>
    <definedName name="P_Z_4_B_COLONNE_POSTE">#REF!</definedName>
    <definedName name="P_Z_4_B_COLONNE_POSTE_INDICATION" localSheetId="4">#REF!</definedName>
    <definedName name="P_Z_4_B_COLONNE_POSTE_INDICATION">#REF!</definedName>
    <definedName name="P_Z_4_B_COLONNE_QUALIFICATION" localSheetId="4">#REF!</definedName>
    <definedName name="P_Z_4_B_COLONNE_QUALIFICATION">#REF!</definedName>
    <definedName name="P_Z_4_B_COLONNE_QUALIFICATION_ACTIVE" localSheetId="4">#REF!</definedName>
    <definedName name="P_Z_4_B_COLONNE_QUALIFICATION_ACTIVE">#REF!</definedName>
    <definedName name="P_Z_4_B_COLONNE_QUALIFICATION_INDICATION" localSheetId="4">#REF!</definedName>
    <definedName name="P_Z_4_B_COLONNE_QUALIFICATION_INDICATION">#REF!</definedName>
    <definedName name="P_Z_4_B_COLONNE_QUALIFICATION_OBLIGATOIRE" localSheetId="4">#REF!</definedName>
    <definedName name="P_Z_4_B_COLONNE_QUALIFICATION_OBLIGATOIRE">#REF!</definedName>
    <definedName name="P_Z_4_B_COLONNE_SOUS_OPERATION" localSheetId="4">#REF!</definedName>
    <definedName name="P_Z_4_B_COLONNE_SOUS_OPERATION">#REF!</definedName>
    <definedName name="P_Z_4_B_COLONNE_SOUS_OPERATION_INDICATION" localSheetId="4">#REF!</definedName>
    <definedName name="P_Z_4_B_COLONNE_SOUS_OPERATION_INDICATION">#REF!</definedName>
    <definedName name="P_Z_4_B_COLONNE_TEMPS_OPERATION" localSheetId="4">#REF!</definedName>
    <definedName name="P_Z_4_B_COLONNE_TEMPS_OPERATION">#REF!</definedName>
    <definedName name="P_Z_4_B_COLONNE_TEMPS_OPERATION_ELIGIBLE_LIBELLE_STANDARD" localSheetId="4">#REF!</definedName>
    <definedName name="P_Z_4_B_COLONNE_TEMPS_OPERATION_ELIGIBLE_LIBELLE_STANDARD">#REF!</definedName>
    <definedName name="P_Z_4_B_COLONNE_TEMPS_OPERATION_INDICATION" localSheetId="4">#REF!</definedName>
    <definedName name="P_Z_4_B_COLONNE_TEMPS_OPERATION_INDICATION">#REF!</definedName>
    <definedName name="P_Z_4_B_COLONNE_TEMPS_OPERATION_RAISONNABLE_LIBELLE_STANDARD" localSheetId="4">#REF!</definedName>
    <definedName name="P_Z_4_B_COLONNE_TEMPS_OPERATION_RAISONNABLE_LIBELLE_STANDARD">#REF!</definedName>
    <definedName name="P_Z_4_B_COLONNE_TEMPS_PERIODE" localSheetId="4">#REF!</definedName>
    <definedName name="P_Z_4_B_COLONNE_TEMPS_PERIODE">#REF!</definedName>
    <definedName name="P_Z_4_B_COLONNE_TEMPS_PERIODE_ELIGIBLE_LIBELLE_STANDARD" localSheetId="4">#REF!</definedName>
    <definedName name="P_Z_4_B_COLONNE_TEMPS_PERIODE_ELIGIBLE_LIBELLE_STANDARD">#REF!</definedName>
    <definedName name="P_Z_4_B_COLONNE_TEMPS_PERIODE_INDICATION" localSheetId="4">#REF!</definedName>
    <definedName name="P_Z_4_B_COLONNE_TEMPS_PERIODE_INDICATION">#REF!</definedName>
    <definedName name="P_Z_4_B_COLONNE_TEMPS_PERIODE_RAISONNABLE_LIBELLE_STANDARD" localSheetId="4">#REF!</definedName>
    <definedName name="P_Z_4_B_COLONNE_TEMPS_PERIODE_RAISONNABLE_LIBELLE_STANDARD">#REF!</definedName>
    <definedName name="P_Z_4_B_COLONNE_UNITE" localSheetId="4">#REF!</definedName>
    <definedName name="P_Z_4_B_COLONNE_UNITE">#REF!</definedName>
    <definedName name="P_Z_4_B_COLONNE_UNITE_ELIGIBLE_LIBELLE_STANDARD" localSheetId="4">#REF!</definedName>
    <definedName name="P_Z_4_B_COLONNE_UNITE_ELIGIBLE_LIBELLE_STANDARD">#REF!</definedName>
    <definedName name="P_Z_4_B_COLONNE_UNITE_INDICATION" localSheetId="4">#REF!</definedName>
    <definedName name="P_Z_4_B_COLONNE_UNITE_INDICATION">#REF!</definedName>
    <definedName name="P_Z_4_B_EXEMPLE_UTILISATION" localSheetId="4">#REF!</definedName>
    <definedName name="P_Z_4_B_EXEMPLE_UTILISATION">#REF!</definedName>
    <definedName name="P_Z_4_B_INTITULE_DEPENSES_REMUNERATION_STANDARD" localSheetId="4">#REF!</definedName>
    <definedName name="P_Z_4_B_INTITULE_DEPENSES_REMUNERATION_STANDARD">#REF!</definedName>
    <definedName name="P_Z_4_B_UFD" localSheetId="4">#REF!</definedName>
    <definedName name="P_Z_4_B_UFD">#REF!</definedName>
    <definedName name="P_Z_4_B_ULD" localSheetId="4">#REF!</definedName>
    <definedName name="P_Z_4_B_ULD">#REF!</definedName>
    <definedName name="P_Z_4_B_UTILISATION_FILTRE_POSTES" localSheetId="4">#REF!</definedName>
    <definedName name="P_Z_4_B_UTILISATION_FILTRE_POSTES">#REF!</definedName>
    <definedName name="P_Z_4_B_UTILISATION_FILTRE_SOUS_OPERATIONS" localSheetId="4">#REF!</definedName>
    <definedName name="P_Z_4_B_UTILISATION_FILTRE_SOUS_OPERATIONS">#REF!</definedName>
    <definedName name="P_Z_4_B_UTILISATION_FILTRE_UNITES" localSheetId="4">#REF!</definedName>
    <definedName name="P_Z_4_B_UTILISATION_FILTRE_UNITES">#REF!</definedName>
    <definedName name="P_Z_4_N_COLONNE_COMMENTAIRE_INDICATION_SPECIFIQUE" localSheetId="4">#REF!</definedName>
    <definedName name="P_Z_4_N_COLONNE_COMMENTAIRE_INDICATION_SPECIFIQUE">#REF!</definedName>
    <definedName name="P_Z_4_N_COLONNE_COMMENTAIRE_INDICATION_STANDARD" localSheetId="4">#REF!</definedName>
    <definedName name="P_Z_4_N_COLONNE_COMMENTAIRE_INDICATION_STANDARD">#REF!</definedName>
    <definedName name="P_Z_4_N_COLONNE_COMMENTAIRE_SI_LIBELLE_DEFAUT" localSheetId="4">#REF!</definedName>
    <definedName name="P_Z_4_N_COLONNE_COMMENTAIRE_SI_LIBELLE_DEFAUT">#REF!</definedName>
    <definedName name="P_Z_4_N_COLONNE_COMMENTAIRE_SI_LIBELLE_SPECIFIQUE" localSheetId="4">#REF!</definedName>
    <definedName name="P_Z_4_N_COLONNE_COMMENTAIRE_SI_LIBELLE_SPECIFIQUE">#REF!</definedName>
    <definedName name="P_Z_4_N_COLONNE_COMMENTAIRE_SPECIFIQUE" localSheetId="4">#REF!</definedName>
    <definedName name="P_Z_4_N_COLONNE_COMMENTAIRE_SPECIFIQUE">#REF!</definedName>
    <definedName name="P_Z_4_N_COLONNE_COMMENTAIRE_STANDARD" localSheetId="4">#REF!</definedName>
    <definedName name="P_Z_4_N_COLONNE_COMMENTAIRE_STANDARD">#REF!</definedName>
    <definedName name="P_Z_4_N_COLONNE_COUT_ELIGIBLE_LIBELLE_DEFAUT" localSheetId="4">#REF!</definedName>
    <definedName name="P_Z_4_N_COLONNE_COUT_ELIGIBLE_LIBELLE_DEFAUT">#REF!</definedName>
    <definedName name="P_Z_4_N_COLONNE_COUT_ELIGIBLE_LIBELLE_SPECIFIQUE" localSheetId="4">#REF!</definedName>
    <definedName name="P_Z_4_N_COLONNE_COUT_ELIGIBLE_LIBELLE_SPECIFIQUE">#REF!</definedName>
    <definedName name="P_Z_4_N_COLONNE_COUT_INDICATION_SPECIFIQUE" localSheetId="4">#REF!</definedName>
    <definedName name="P_Z_4_N_COLONNE_COUT_INDICATION_SPECIFIQUE">#REF!</definedName>
    <definedName name="P_Z_4_N_COLONNE_COUT_INDICATION_STANDARD" localSheetId="4">#REF!</definedName>
    <definedName name="P_Z_4_N_COLONNE_COUT_INDICATION_STANDARD">#REF!</definedName>
    <definedName name="P_Z_4_N_COLONNE_COUT_RAISONNABLE_LIBELLE_DEFAUT" localSheetId="4">#REF!</definedName>
    <definedName name="P_Z_4_N_COLONNE_COUT_RAISONNABLE_LIBELLE_DEFAUT">#REF!</definedName>
    <definedName name="P_Z_4_N_COLONNE_COUT_RAISONNABLE_LIBELLE_SPECIFIQUE" localSheetId="4">#REF!</definedName>
    <definedName name="P_Z_4_N_COLONNE_COUT_RAISONNABLE_LIBELLE_SPECIFIQUE">#REF!</definedName>
    <definedName name="P_Z_4_N_COLONNE_COUT_SPECIFIQUE" localSheetId="4">#REF!</definedName>
    <definedName name="P_Z_4_N_COLONNE_COUT_SPECIFIQUE">#REF!</definedName>
    <definedName name="P_Z_4_N_COLONNE_COUT_STANDARD" localSheetId="4">#REF!</definedName>
    <definedName name="P_Z_4_N_COLONNE_COUT_STANDARD">#REF!</definedName>
    <definedName name="P_Z_4_N_COLONNE_DESCRIPTION_INDICATION_SPECIFIQUE" localSheetId="4">#REF!</definedName>
    <definedName name="P_Z_4_N_COLONNE_DESCRIPTION_INDICATION_SPECIFIQUE">#REF!</definedName>
    <definedName name="P_Z_4_N_COLONNE_DESCRIPTION_INDICATION_STANDARD" localSheetId="4">#REF!</definedName>
    <definedName name="P_Z_4_N_COLONNE_DESCRIPTION_INDICATION_STANDARD">#REF!</definedName>
    <definedName name="P_Z_4_N_COLONNE_DESCRIPTION_SPECIFIQUE" localSheetId="4">#REF!</definedName>
    <definedName name="P_Z_4_N_COLONNE_DESCRIPTION_SPECIFIQUE">#REF!</definedName>
    <definedName name="P_Z_4_N_COLONNE_DESCRIPTION_STANDARD" localSheetId="4">#REF!</definedName>
    <definedName name="P_Z_4_N_COLONNE_DESCRIPTION_STANDARD">#REF!</definedName>
    <definedName name="P_Z_4_N_COLONNE_INTERVENANT_INDICATION_SPECIFIQUE" localSheetId="4">#REF!</definedName>
    <definedName name="P_Z_4_N_COLONNE_INTERVENANT_INDICATION_SPECIFIQUE">#REF!</definedName>
    <definedName name="P_Z_4_N_COLONNE_INTERVENANT_INDICATION_STANDARD" localSheetId="4">#REF!</definedName>
    <definedName name="P_Z_4_N_COLONNE_INTERVENANT_INDICATION_STANDARD">#REF!</definedName>
    <definedName name="P_Z_4_N_COLONNE_INTERVENANT_SPECIFIQUE" localSheetId="4">#REF!</definedName>
    <definedName name="P_Z_4_N_COLONNE_INTERVENANT_SPECIFIQUE">#REF!</definedName>
    <definedName name="P_Z_4_N_COLONNE_INTERVENANT_STANDARD" localSheetId="4">#REF!</definedName>
    <definedName name="P_Z_4_N_COLONNE_INTERVENANT_STANDARD">#REF!</definedName>
    <definedName name="P_Z_4_N_COLONNE_JUSTIFICATIF_INDICATION_SPECIFIQUE" localSheetId="4">#REF!</definedName>
    <definedName name="P_Z_4_N_COLONNE_JUSTIFICATIF_INDICATION_SPECIFIQUE">#REF!</definedName>
    <definedName name="P_Z_4_N_COLONNE_JUSTIFICATIF_INDICATION_STANDARD" localSheetId="4">#REF!</definedName>
    <definedName name="P_Z_4_N_COLONNE_JUSTIFICATIF_INDICATION_STANDARD">#REF!</definedName>
    <definedName name="P_Z_4_N_COLONNE_JUSTIFICATIF_SPECIFIQUE" localSheetId="4">#REF!</definedName>
    <definedName name="P_Z_4_N_COLONNE_JUSTIFICATIF_SPECIFIQUE">#REF!</definedName>
    <definedName name="P_Z_4_N_COLONNE_JUSTIFICATIF_STANDARD" localSheetId="4">#REF!</definedName>
    <definedName name="P_Z_4_N_COLONNE_JUSTIFICATIF_STANDARD">#REF!</definedName>
    <definedName name="P_Z_4_N_COLONNE_MOTIFS_INELIGIBILITE_LIBELLE_DEFAUT" localSheetId="4">#REF!</definedName>
    <definedName name="P_Z_4_N_COLONNE_MOTIFS_INELIGIBILITE_LIBELLE_DEFAUT">#REF!</definedName>
    <definedName name="P_Z_4_N_COLONNE_MOTIFS_INELIGIBILITE_LIBELLE_SPECIFIQUE" localSheetId="4">#REF!</definedName>
    <definedName name="P_Z_4_N_COLONNE_MOTIFS_INELIGIBILITE_LIBELLE_SPECIFIQUE">#REF!</definedName>
    <definedName name="P_Z_4_N_COLONNE_MT_ELIGIBLE_LIBELLE_DEFAUT" localSheetId="4">#REF!</definedName>
    <definedName name="P_Z_4_N_COLONNE_MT_ELIGIBLE_LIBELLE_DEFAUT">#REF!</definedName>
    <definedName name="P_Z_4_N_COLONNE_MT_ELIGIBLE_LIBELLE_SPECIFIQUE" localSheetId="4">#REF!</definedName>
    <definedName name="P_Z_4_N_COLONNE_MT_ELIGIBLE_LIBELLE_SPECIFIQUE">#REF!</definedName>
    <definedName name="P_Z_4_N_COLONNE_MT_MAX_LIBELLE_DEFAUT" localSheetId="4">#REF!</definedName>
    <definedName name="P_Z_4_N_COLONNE_MT_MAX_LIBELLE_DEFAUT">#REF!</definedName>
    <definedName name="P_Z_4_N_COLONNE_MT_MAX_LIBELLE_SPECIFIQUE" localSheetId="4">#REF!</definedName>
    <definedName name="P_Z_4_N_COLONNE_MT_MAX_LIBELLE_SPECIFIQUE">#REF!</definedName>
    <definedName name="P_Z_4_N_COLONNE_MT_PRESENTE_INDICATION_SPECIFIQUE" localSheetId="4">#REF!</definedName>
    <definedName name="P_Z_4_N_COLONNE_MT_PRESENTE_INDICATION_SPECIFIQUE">#REF!</definedName>
    <definedName name="P_Z_4_N_COLONNE_MT_PRESENTE_INDICATION_STANDARD" localSheetId="4">#REF!</definedName>
    <definedName name="P_Z_4_N_COLONNE_MT_PRESENTE_INDICATION_STANDARD">#REF!</definedName>
    <definedName name="P_Z_4_N_COLONNE_MT_PRESENTE_SPECIFIQUE" localSheetId="4">#REF!</definedName>
    <definedName name="P_Z_4_N_COLONNE_MT_PRESENTE_SPECIFIQUE">#REF!</definedName>
    <definedName name="P_Z_4_N_COLONNE_MT_PRESENTE_STANDARD" localSheetId="4">#REF!</definedName>
    <definedName name="P_Z_4_N_COLONNE_MT_PRESENTE_STANDARD">#REF!</definedName>
    <definedName name="P_Z_4_N_COLONNE_MT_RAISONNABLE_LIBELLE_DEFAUT" localSheetId="4">#REF!</definedName>
    <definedName name="P_Z_4_N_COLONNE_MT_RAISONNABLE_LIBELLE_DEFAUT">#REF!</definedName>
    <definedName name="P_Z_4_N_COLONNE_MT_RAISONNABLE_LIBELLE_SPECIFIQUE" localSheetId="4">#REF!</definedName>
    <definedName name="P_Z_4_N_COLONNE_MT_RAISONNABLE_LIBELLE_SPECIFIQUE">#REF!</definedName>
    <definedName name="P_Z_4_N_COLONNE_POSTE_INDICATION_SPECIFIQUE" localSheetId="4">#REF!</definedName>
    <definedName name="P_Z_4_N_COLONNE_POSTE_INDICATION_SPECIFIQUE">#REF!</definedName>
    <definedName name="P_Z_4_N_COLONNE_POSTE_INDICATION_STANDARD" localSheetId="4">#REF!</definedName>
    <definedName name="P_Z_4_N_COLONNE_POSTE_INDICATION_STANDARD">#REF!</definedName>
    <definedName name="P_Z_4_N_COLONNE_POSTE_SPECIFIQUE" localSheetId="4">#REF!</definedName>
    <definedName name="P_Z_4_N_COLONNE_POSTE_SPECIFIQUE">#REF!</definedName>
    <definedName name="P_Z_4_N_COLONNE_POSTE_STANDARD" localSheetId="4">#REF!</definedName>
    <definedName name="P_Z_4_N_COLONNE_POSTE_STANDARD">#REF!</definedName>
    <definedName name="P_Z_4_N_COLONNE_QUALIFICATION_INDICATION_SPECIFIQUE" localSheetId="4">#REF!</definedName>
    <definedName name="P_Z_4_N_COLONNE_QUALIFICATION_INDICATION_SPECIFIQUE">#REF!</definedName>
    <definedName name="P_Z_4_N_COLONNE_QUALIFICATION_INDICATION_STANDARD" localSheetId="4">#REF!</definedName>
    <definedName name="P_Z_4_N_COLONNE_QUALIFICATION_INDICATION_STANDARD">#REF!</definedName>
    <definedName name="P_Z_4_N_COLONNE_QUALIFICATION_SPECIFIQUE" localSheetId="4">#REF!</definedName>
    <definedName name="P_Z_4_N_COLONNE_QUALIFICATION_SPECIFIQUE">#REF!</definedName>
    <definedName name="P_Z_4_N_COLONNE_QUALIFICATION_STANDARD" localSheetId="4">#REF!</definedName>
    <definedName name="P_Z_4_N_COLONNE_QUALIFICATION_STANDARD">#REF!</definedName>
    <definedName name="P_Z_4_N_COLONNE_SOUS_OPERATION_INDICATION_SPECIFIQUE" localSheetId="4">#REF!</definedName>
    <definedName name="P_Z_4_N_COLONNE_SOUS_OPERATION_INDICATION_SPECIFIQUE">#REF!</definedName>
    <definedName name="P_Z_4_N_COLONNE_SOUS_OPERATION_INDICATION_STANDARD" localSheetId="4">#REF!</definedName>
    <definedName name="P_Z_4_N_COLONNE_SOUS_OPERATION_INDICATION_STANDARD">#REF!</definedName>
    <definedName name="P_Z_4_N_COLONNE_SOUS_OPERATION_SPECIFIQUE" localSheetId="4">#REF!</definedName>
    <definedName name="P_Z_4_N_COLONNE_SOUS_OPERATION_SPECIFIQUE">#REF!</definedName>
    <definedName name="P_Z_4_N_COLONNE_SOUS_OPERATION_STANDARD" localSheetId="4">#REF!</definedName>
    <definedName name="P_Z_4_N_COLONNE_SOUS_OPERATION_STANDARD">#REF!</definedName>
    <definedName name="P_Z_4_N_COLONNE_TEMPS_OPERATION_ELIGIBLE_LIBELLE_DEFAUT" localSheetId="4">#REF!</definedName>
    <definedName name="P_Z_4_N_COLONNE_TEMPS_OPERATION_ELIGIBLE_LIBELLE_DEFAUT">#REF!</definedName>
    <definedName name="P_Z_4_N_COLONNE_TEMPS_OPERATION_ELIGIBLE_LIBELLE_SPECIFIQUE" localSheetId="4">#REF!</definedName>
    <definedName name="P_Z_4_N_COLONNE_TEMPS_OPERATION_ELIGIBLE_LIBELLE_SPECIFIQUE">#REF!</definedName>
    <definedName name="P_Z_4_N_COLONNE_TEMPS_OPERATION_INDICATION_SPECIFIQUE" localSheetId="4">#REF!</definedName>
    <definedName name="P_Z_4_N_COLONNE_TEMPS_OPERATION_INDICATION_SPECIFIQUE">#REF!</definedName>
    <definedName name="P_Z_4_N_COLONNE_TEMPS_OPERATION_INDICATION_STANDARD" localSheetId="4">#REF!</definedName>
    <definedName name="P_Z_4_N_COLONNE_TEMPS_OPERATION_INDICATION_STANDARD">#REF!</definedName>
    <definedName name="P_Z_4_N_COLONNE_TEMPS_OPERATION_RAISONNABLE_LIBELLE_DEFAUT" localSheetId="4">#REF!</definedName>
    <definedName name="P_Z_4_N_COLONNE_TEMPS_OPERATION_RAISONNABLE_LIBELLE_DEFAUT">#REF!</definedName>
    <definedName name="P_Z_4_N_COLONNE_TEMPS_OPERATION_RAISONNABLE_LIBELLE_SPECIFIQUE" localSheetId="4">#REF!</definedName>
    <definedName name="P_Z_4_N_COLONNE_TEMPS_OPERATION_RAISONNABLE_LIBELLE_SPECIFIQUE">#REF!</definedName>
    <definedName name="P_Z_4_N_COLONNE_TEMPS_OPERATION_SPECIFIQUE" localSheetId="4">#REF!</definedName>
    <definedName name="P_Z_4_N_COLONNE_TEMPS_OPERATION_SPECIFIQUE">#REF!</definedName>
    <definedName name="P_Z_4_N_COLONNE_TEMPS_OPERATION_STANDARD" localSheetId="4">#REF!</definedName>
    <definedName name="P_Z_4_N_COLONNE_TEMPS_OPERATION_STANDARD">#REF!</definedName>
    <definedName name="P_Z_4_N_COLONNE_TEMPS_PERIODE_ELIGIBLE_LIBELLE_DEFAUT" localSheetId="4">#REF!</definedName>
    <definedName name="P_Z_4_N_COLONNE_TEMPS_PERIODE_ELIGIBLE_LIBELLE_DEFAUT">#REF!</definedName>
    <definedName name="P_Z_4_N_COLONNE_TEMPS_PERIODE_ELIGIBLE_LIBELLE_SPECIFIQUE" localSheetId="4">#REF!</definedName>
    <definedName name="P_Z_4_N_COLONNE_TEMPS_PERIODE_ELIGIBLE_LIBELLE_SPECIFIQUE">#REF!</definedName>
    <definedName name="P_Z_4_N_COLONNE_TEMPS_PERIODE_INDICATION_SPECIFIQUE" localSheetId="4">#REF!</definedName>
    <definedName name="P_Z_4_N_COLONNE_TEMPS_PERIODE_INDICATION_SPECIFIQUE">#REF!</definedName>
    <definedName name="P_Z_4_N_COLONNE_TEMPS_PERIODE_INDICATION_STANDARD" localSheetId="4">#REF!</definedName>
    <definedName name="P_Z_4_N_COLONNE_TEMPS_PERIODE_INDICATION_STANDARD">#REF!</definedName>
    <definedName name="P_Z_4_N_COLONNE_TEMPS_PERIODE_RAISONNABLE_LIBELLE_DEFAUT" localSheetId="4">#REF!</definedName>
    <definedName name="P_Z_4_N_COLONNE_TEMPS_PERIODE_RAISONNABLE_LIBELLE_DEFAUT">#REF!</definedName>
    <definedName name="P_Z_4_N_COLONNE_TEMPS_PERIODE_RAISONNABLE_LIBELLE_SPECIFIQUE" localSheetId="4">#REF!</definedName>
    <definedName name="P_Z_4_N_COLONNE_TEMPS_PERIODE_RAISONNABLE_LIBELLE_SPECIFIQUE">#REF!</definedName>
    <definedName name="P_Z_4_N_COLONNE_TEMPS_PERIODE_SPECIFIQUE" localSheetId="4">#REF!</definedName>
    <definedName name="P_Z_4_N_COLONNE_TEMPS_PERIODE_SPECIFIQUE">#REF!</definedName>
    <definedName name="P_Z_4_N_COLONNE_TEMPS_PERIODE_STANDARD" localSheetId="4">#REF!</definedName>
    <definedName name="P_Z_4_N_COLONNE_TEMPS_PERIODE_STANDARD">#REF!</definedName>
    <definedName name="P_Z_4_N_COLONNE_UNITE_ELIGIBLE_LIBELLE_DEFAUT" localSheetId="4">#REF!</definedName>
    <definedName name="P_Z_4_N_COLONNE_UNITE_ELIGIBLE_LIBELLE_DEFAUT">#REF!</definedName>
    <definedName name="P_Z_4_N_COLONNE_UNITE_ELIGIBLE_LIBELLE_SPECIFIQUE" localSheetId="4">#REF!</definedName>
    <definedName name="P_Z_4_N_COLONNE_UNITE_ELIGIBLE_LIBELLE_SPECIFIQUE">#REF!</definedName>
    <definedName name="P_Z_4_N_COLONNE_UNITE_INDICATION_SPECIFIQUE" localSheetId="4">#REF!</definedName>
    <definedName name="P_Z_4_N_COLONNE_UNITE_INDICATION_SPECIFIQUE">#REF!</definedName>
    <definedName name="P_Z_4_N_COLONNE_UNITE_INDICATION_STANDARD" localSheetId="4">#REF!</definedName>
    <definedName name="P_Z_4_N_COLONNE_UNITE_INDICATION_STANDARD">#REF!</definedName>
    <definedName name="P_Z_4_N_COLONNE_UNITE_SPECIFIQUE" localSheetId="4">#REF!</definedName>
    <definedName name="P_Z_4_N_COLONNE_UNITE_SPECIFIQUE">#REF!</definedName>
    <definedName name="P_Z_4_N_COLONNE_UNITE_STANDARD" localSheetId="4">#REF!</definedName>
    <definedName name="P_Z_4_N_COLONNE_UNITE_STANDARD">#REF!</definedName>
    <definedName name="P_Z_4_N_CONSIGNE_DEPENSES_REMUNERATION" localSheetId="4">#REF!</definedName>
    <definedName name="P_Z_4_N_CONSIGNE_DEPENSES_REMUNERATION">#REF!</definedName>
    <definedName name="P_Z_4_N_EXEMPLE_COMMENTAIRE" localSheetId="4">#REF!</definedName>
    <definedName name="P_Z_4_N_EXEMPLE_COMMENTAIRE">#REF!</definedName>
    <definedName name="P_Z_4_N_EXEMPLE_COUT" localSheetId="4">#REF!</definedName>
    <definedName name="P_Z_4_N_EXEMPLE_COUT">#REF!</definedName>
    <definedName name="P_Z_4_N_EXEMPLE_DESCRIPTION" localSheetId="4">#REF!</definedName>
    <definedName name="P_Z_4_N_EXEMPLE_DESCRIPTION">#REF!</definedName>
    <definedName name="P_Z_4_N_EXEMPLE_INTERVENANT" localSheetId="4">#REF!</definedName>
    <definedName name="P_Z_4_N_EXEMPLE_INTERVENANT">#REF!</definedName>
    <definedName name="P_Z_4_N_EXEMPLE_JUSTIFICATIF" localSheetId="4">#REF!</definedName>
    <definedName name="P_Z_4_N_EXEMPLE_JUSTIFICATIF">#REF!</definedName>
    <definedName name="P_Z_4_N_EXEMPLE_MT_PRESENTE" localSheetId="4">#REF!</definedName>
    <definedName name="P_Z_4_N_EXEMPLE_MT_PRESENTE">#REF!</definedName>
    <definedName name="P_Z_4_N_EXEMPLE_POSTE" localSheetId="4">#REF!</definedName>
    <definedName name="P_Z_4_N_EXEMPLE_POSTE">#REF!</definedName>
    <definedName name="P_Z_4_N_EXEMPLE_QUALIFICATION" localSheetId="4">#REF!</definedName>
    <definedName name="P_Z_4_N_EXEMPLE_QUALIFICATION">#REF!</definedName>
    <definedName name="P_Z_4_N_EXEMPLE_SOUS_OPERATION" localSheetId="4">#REF!</definedName>
    <definedName name="P_Z_4_N_EXEMPLE_SOUS_OPERATION">#REF!</definedName>
    <definedName name="P_Z_4_N_EXEMPLE_TEMPS_OPERATION" localSheetId="4">#REF!</definedName>
    <definedName name="P_Z_4_N_EXEMPLE_TEMPS_OPERATION">#REF!</definedName>
    <definedName name="P_Z_4_N_EXEMPLE_TEMPS_PERIODE" localSheetId="4">#REF!</definedName>
    <definedName name="P_Z_4_N_EXEMPLE_TEMPS_PERIODE">#REF!</definedName>
    <definedName name="P_Z_4_N_EXEMPLE_UNITE" localSheetId="4">#REF!</definedName>
    <definedName name="P_Z_4_N_EXEMPLE_UNITE">#REF!</definedName>
    <definedName name="P_Z_4_N_INTITULE_DEPENSES_REMUNERATION_DEFAUT" localSheetId="4">#REF!</definedName>
    <definedName name="P_Z_4_N_INTITULE_DEPENSES_REMUNERATION_DEFAUT">#REF!</definedName>
    <definedName name="P_Z_4_N_INTITULE_DEPENSES_REMUNERATION_STANDARD" localSheetId="4">#REF!</definedName>
    <definedName name="P_Z_4_N_INTITULE_DEPENSES_REMUNERATION_STANDARD">#REF!</definedName>
    <definedName name="P_Z_4_R_LIBELLES_DESCRIPTIONS" localSheetId="4">#REF!</definedName>
    <definedName name="P_Z_4_R_LIBELLES_DESCRIPTIONS">#REF!</definedName>
    <definedName name="P_Z_4_R_LIBELLES_DESCRIPTIONS_1" localSheetId="4">#REF!</definedName>
    <definedName name="P_Z_4_R_LIBELLES_DESCRIPTIONS_1">#REF!</definedName>
    <definedName name="P_Z_4_R_LIBELLES_DESCRIPTIONS_10" localSheetId="4">#REF!</definedName>
    <definedName name="P_Z_4_R_LIBELLES_DESCRIPTIONS_10">#REF!</definedName>
    <definedName name="P_Z_4_R_LIBELLES_DESCRIPTIONS_11" localSheetId="4">#REF!</definedName>
    <definedName name="P_Z_4_R_LIBELLES_DESCRIPTIONS_11">#REF!</definedName>
    <definedName name="P_Z_4_R_LIBELLES_DESCRIPTIONS_12" localSheetId="4">#REF!</definedName>
    <definedName name="P_Z_4_R_LIBELLES_DESCRIPTIONS_12">#REF!</definedName>
    <definedName name="P_Z_4_R_LIBELLES_DESCRIPTIONS_13" localSheetId="4">#REF!</definedName>
    <definedName name="P_Z_4_R_LIBELLES_DESCRIPTIONS_13">#REF!</definedName>
    <definedName name="P_Z_4_R_LIBELLES_DESCRIPTIONS_14" localSheetId="4">#REF!</definedName>
    <definedName name="P_Z_4_R_LIBELLES_DESCRIPTIONS_14">#REF!</definedName>
    <definedName name="P_Z_4_R_LIBELLES_DESCRIPTIONS_15" localSheetId="4">#REF!</definedName>
    <definedName name="P_Z_4_R_LIBELLES_DESCRIPTIONS_15">#REF!</definedName>
    <definedName name="P_Z_4_R_LIBELLES_DESCRIPTIONS_16" localSheetId="4">#REF!</definedName>
    <definedName name="P_Z_4_R_LIBELLES_DESCRIPTIONS_16">#REF!</definedName>
    <definedName name="P_Z_4_R_LIBELLES_DESCRIPTIONS_17" localSheetId="4">#REF!</definedName>
    <definedName name="P_Z_4_R_LIBELLES_DESCRIPTIONS_17">#REF!</definedName>
    <definedName name="P_Z_4_R_LIBELLES_DESCRIPTIONS_18" localSheetId="4">#REF!</definedName>
    <definedName name="P_Z_4_R_LIBELLES_DESCRIPTIONS_18">#REF!</definedName>
    <definedName name="P_Z_4_R_LIBELLES_DESCRIPTIONS_19" localSheetId="4">#REF!</definedName>
    <definedName name="P_Z_4_R_LIBELLES_DESCRIPTIONS_19">#REF!</definedName>
    <definedName name="P_Z_4_R_LIBELLES_DESCRIPTIONS_2" localSheetId="4">#REF!</definedName>
    <definedName name="P_Z_4_R_LIBELLES_DESCRIPTIONS_2">#REF!</definedName>
    <definedName name="P_Z_4_R_LIBELLES_DESCRIPTIONS_20" localSheetId="4">#REF!</definedName>
    <definedName name="P_Z_4_R_LIBELLES_DESCRIPTIONS_20">#REF!</definedName>
    <definedName name="P_Z_4_R_LIBELLES_DESCRIPTIONS_3" localSheetId="4">#REF!</definedName>
    <definedName name="P_Z_4_R_LIBELLES_DESCRIPTIONS_3">#REF!</definedName>
    <definedName name="P_Z_4_R_LIBELLES_DESCRIPTIONS_4" localSheetId="4">#REF!</definedName>
    <definedName name="P_Z_4_R_LIBELLES_DESCRIPTIONS_4">#REF!</definedName>
    <definedName name="P_Z_4_R_LIBELLES_DESCRIPTIONS_5" localSheetId="4">#REF!</definedName>
    <definedName name="P_Z_4_R_LIBELLES_DESCRIPTIONS_5">#REF!</definedName>
    <definedName name="P_Z_4_R_LIBELLES_DESCRIPTIONS_6" localSheetId="4">#REF!</definedName>
    <definedName name="P_Z_4_R_LIBELLES_DESCRIPTIONS_6">#REF!</definedName>
    <definedName name="P_Z_4_R_LIBELLES_DESCRIPTIONS_7" localSheetId="4">#REF!</definedName>
    <definedName name="P_Z_4_R_LIBELLES_DESCRIPTIONS_7">#REF!</definedName>
    <definedName name="P_Z_4_R_LIBELLES_DESCRIPTIONS_8" localSheetId="4">#REF!</definedName>
    <definedName name="P_Z_4_R_LIBELLES_DESCRIPTIONS_8">#REF!</definedName>
    <definedName name="P_Z_4_R_LIBELLES_DESCRIPTIONS_9" localSheetId="4">#REF!</definedName>
    <definedName name="P_Z_4_R_LIBELLES_DESCRIPTIONS_9">#REF!</definedName>
    <definedName name="P_Z_4_R_LIBELLES_POSTES" localSheetId="4">#REF!</definedName>
    <definedName name="P_Z_4_R_LIBELLES_POSTES">#REF!</definedName>
    <definedName name="P_Z_4_R_LIBELLES_POSTES_1" localSheetId="4">#REF!</definedName>
    <definedName name="P_Z_4_R_LIBELLES_POSTES_1">#REF!</definedName>
    <definedName name="P_Z_4_R_LIBELLES_POSTES_10" localSheetId="4">#REF!</definedName>
    <definedName name="P_Z_4_R_LIBELLES_POSTES_10">#REF!</definedName>
    <definedName name="P_Z_4_R_LIBELLES_POSTES_11" localSheetId="4">#REF!</definedName>
    <definedName name="P_Z_4_R_LIBELLES_POSTES_11">#REF!</definedName>
    <definedName name="P_Z_4_R_LIBELLES_POSTES_12" localSheetId="4">#REF!</definedName>
    <definedName name="P_Z_4_R_LIBELLES_POSTES_12">#REF!</definedName>
    <definedName name="P_Z_4_R_LIBELLES_POSTES_13" localSheetId="4">#REF!</definedName>
    <definedName name="P_Z_4_R_LIBELLES_POSTES_13">#REF!</definedName>
    <definedName name="P_Z_4_R_LIBELLES_POSTES_14" localSheetId="4">#REF!</definedName>
    <definedName name="P_Z_4_R_LIBELLES_POSTES_14">#REF!</definedName>
    <definedName name="P_Z_4_R_LIBELLES_POSTES_15" localSheetId="4">#REF!</definedName>
    <definedName name="P_Z_4_R_LIBELLES_POSTES_15">#REF!</definedName>
    <definedName name="P_Z_4_R_LIBELLES_POSTES_16" localSheetId="4">#REF!</definedName>
    <definedName name="P_Z_4_R_LIBELLES_POSTES_16">#REF!</definedName>
    <definedName name="P_Z_4_R_LIBELLES_POSTES_17" localSheetId="4">#REF!</definedName>
    <definedName name="P_Z_4_R_LIBELLES_POSTES_17">#REF!</definedName>
    <definedName name="P_Z_4_R_LIBELLES_POSTES_18" localSheetId="4">#REF!</definedName>
    <definedName name="P_Z_4_R_LIBELLES_POSTES_18">#REF!</definedName>
    <definedName name="P_Z_4_R_LIBELLES_POSTES_19" localSheetId="4">#REF!</definedName>
    <definedName name="P_Z_4_R_LIBELLES_POSTES_19">#REF!</definedName>
    <definedName name="P_Z_4_R_LIBELLES_POSTES_2" localSheetId="4">#REF!</definedName>
    <definedName name="P_Z_4_R_LIBELLES_POSTES_2">#REF!</definedName>
    <definedName name="P_Z_4_R_LIBELLES_POSTES_20" localSheetId="4">#REF!</definedName>
    <definedName name="P_Z_4_R_LIBELLES_POSTES_20">#REF!</definedName>
    <definedName name="P_Z_4_R_LIBELLES_POSTES_3" localSheetId="4">#REF!</definedName>
    <definedName name="P_Z_4_R_LIBELLES_POSTES_3">#REF!</definedName>
    <definedName name="P_Z_4_R_LIBELLES_POSTES_4" localSheetId="4">#REF!</definedName>
    <definedName name="P_Z_4_R_LIBELLES_POSTES_4">#REF!</definedName>
    <definedName name="P_Z_4_R_LIBELLES_POSTES_5" localSheetId="4">#REF!</definedName>
    <definedName name="P_Z_4_R_LIBELLES_POSTES_5">#REF!</definedName>
    <definedName name="P_Z_4_R_LIBELLES_POSTES_6" localSheetId="4">#REF!</definedName>
    <definedName name="P_Z_4_R_LIBELLES_POSTES_6">#REF!</definedName>
    <definedName name="P_Z_4_R_LIBELLES_POSTES_7" localSheetId="4">#REF!</definedName>
    <definedName name="P_Z_4_R_LIBELLES_POSTES_7">#REF!</definedName>
    <definedName name="P_Z_4_R_LIBELLES_POSTES_8" localSheetId="4">#REF!</definedName>
    <definedName name="P_Z_4_R_LIBELLES_POSTES_8">#REF!</definedName>
    <definedName name="P_Z_4_R_LIBELLES_POSTES_9" localSheetId="4">#REF!</definedName>
    <definedName name="P_Z_4_R_LIBELLES_POSTES_9">#REF!</definedName>
    <definedName name="P_Z_4_R_LIBELLES_SOUS_OPERATIONS" localSheetId="4">#REF!</definedName>
    <definedName name="P_Z_4_R_LIBELLES_SOUS_OPERATIONS">#REF!</definedName>
    <definedName name="P_Z_4_R_LIBELLES_SOUS_OPERATIONS_1" localSheetId="4">#REF!</definedName>
    <definedName name="P_Z_4_R_LIBELLES_SOUS_OPERATIONS_1">#REF!</definedName>
    <definedName name="P_Z_4_R_LIBELLES_SOUS_OPERATIONS_10" localSheetId="4">#REF!</definedName>
    <definedName name="P_Z_4_R_LIBELLES_SOUS_OPERATIONS_10">#REF!</definedName>
    <definedName name="P_Z_4_R_LIBELLES_SOUS_OPERATIONS_11" localSheetId="4">#REF!</definedName>
    <definedName name="P_Z_4_R_LIBELLES_SOUS_OPERATIONS_11">#REF!</definedName>
    <definedName name="P_Z_4_R_LIBELLES_SOUS_OPERATIONS_12" localSheetId="4">#REF!</definedName>
    <definedName name="P_Z_4_R_LIBELLES_SOUS_OPERATIONS_12">#REF!</definedName>
    <definedName name="P_Z_4_R_LIBELLES_SOUS_OPERATIONS_13" localSheetId="4">#REF!</definedName>
    <definedName name="P_Z_4_R_LIBELLES_SOUS_OPERATIONS_13">#REF!</definedName>
    <definedName name="P_Z_4_R_LIBELLES_SOUS_OPERATIONS_14" localSheetId="4">#REF!</definedName>
    <definedName name="P_Z_4_R_LIBELLES_SOUS_OPERATIONS_14">#REF!</definedName>
    <definedName name="P_Z_4_R_LIBELLES_SOUS_OPERATIONS_15" localSheetId="4">#REF!</definedName>
    <definedName name="P_Z_4_R_LIBELLES_SOUS_OPERATIONS_15">#REF!</definedName>
    <definedName name="P_Z_4_R_LIBELLES_SOUS_OPERATIONS_16" localSheetId="4">#REF!</definedName>
    <definedName name="P_Z_4_R_LIBELLES_SOUS_OPERATIONS_16">#REF!</definedName>
    <definedName name="P_Z_4_R_LIBELLES_SOUS_OPERATIONS_17" localSheetId="4">#REF!</definedName>
    <definedName name="P_Z_4_R_LIBELLES_SOUS_OPERATIONS_17">#REF!</definedName>
    <definedName name="P_Z_4_R_LIBELLES_SOUS_OPERATIONS_18" localSheetId="4">#REF!</definedName>
    <definedName name="P_Z_4_R_LIBELLES_SOUS_OPERATIONS_18">#REF!</definedName>
    <definedName name="P_Z_4_R_LIBELLES_SOUS_OPERATIONS_19" localSheetId="4">#REF!</definedName>
    <definedName name="P_Z_4_R_LIBELLES_SOUS_OPERATIONS_19">#REF!</definedName>
    <definedName name="P_Z_4_R_LIBELLES_SOUS_OPERATIONS_2" localSheetId="4">#REF!</definedName>
    <definedName name="P_Z_4_R_LIBELLES_SOUS_OPERATIONS_2">#REF!</definedName>
    <definedName name="P_Z_4_R_LIBELLES_SOUS_OPERATIONS_20" localSheetId="4">#REF!</definedName>
    <definedName name="P_Z_4_R_LIBELLES_SOUS_OPERATIONS_20">#REF!</definedName>
    <definedName name="P_Z_4_R_LIBELLES_SOUS_OPERATIONS_3" localSheetId="4">#REF!</definedName>
    <definedName name="P_Z_4_R_LIBELLES_SOUS_OPERATIONS_3">#REF!</definedName>
    <definedName name="P_Z_4_R_LIBELLES_SOUS_OPERATIONS_4" localSheetId="4">#REF!</definedName>
    <definedName name="P_Z_4_R_LIBELLES_SOUS_OPERATIONS_4">#REF!</definedName>
    <definedName name="P_Z_4_R_LIBELLES_SOUS_OPERATIONS_5" localSheetId="4">#REF!</definedName>
    <definedName name="P_Z_4_R_LIBELLES_SOUS_OPERATIONS_5">#REF!</definedName>
    <definedName name="P_Z_4_R_LIBELLES_SOUS_OPERATIONS_6" localSheetId="4">#REF!</definedName>
    <definedName name="P_Z_4_R_LIBELLES_SOUS_OPERATIONS_6">#REF!</definedName>
    <definedName name="P_Z_4_R_LIBELLES_SOUS_OPERATIONS_7" localSheetId="4">#REF!</definedName>
    <definedName name="P_Z_4_R_LIBELLES_SOUS_OPERATIONS_7">#REF!</definedName>
    <definedName name="P_Z_4_R_LIBELLES_SOUS_OPERATIONS_8" localSheetId="4">#REF!</definedName>
    <definedName name="P_Z_4_R_LIBELLES_SOUS_OPERATIONS_8">#REF!</definedName>
    <definedName name="P_Z_4_R_LIBELLES_SOUS_OPERATIONS_9" localSheetId="4">#REF!</definedName>
    <definedName name="P_Z_4_R_LIBELLES_SOUS_OPERATIONS_9">#REF!</definedName>
    <definedName name="P_Z_4_R_LIBELLES_UNITES" localSheetId="4">#REF!</definedName>
    <definedName name="P_Z_4_R_LIBELLES_UNITES">#REF!</definedName>
    <definedName name="P_Z_4_R_LIBELLES_UNITES_1" localSheetId="4">#REF!</definedName>
    <definedName name="P_Z_4_R_LIBELLES_UNITES_1">#REF!</definedName>
    <definedName name="P_Z_4_R_LIBELLES_UNITES_10" localSheetId="4">#REF!</definedName>
    <definedName name="P_Z_4_R_LIBELLES_UNITES_10">#REF!</definedName>
    <definedName name="P_Z_4_R_LIBELLES_UNITES_11" localSheetId="4">#REF!</definedName>
    <definedName name="P_Z_4_R_LIBELLES_UNITES_11">#REF!</definedName>
    <definedName name="P_Z_4_R_LIBELLES_UNITES_12" localSheetId="4">#REF!</definedName>
    <definedName name="P_Z_4_R_LIBELLES_UNITES_12">#REF!</definedName>
    <definedName name="P_Z_4_R_LIBELLES_UNITES_13" localSheetId="4">#REF!</definedName>
    <definedName name="P_Z_4_R_LIBELLES_UNITES_13">#REF!</definedName>
    <definedName name="P_Z_4_R_LIBELLES_UNITES_14" localSheetId="4">#REF!</definedName>
    <definedName name="P_Z_4_R_LIBELLES_UNITES_14">#REF!</definedName>
    <definedName name="P_Z_4_R_LIBELLES_UNITES_15" localSheetId="4">#REF!</definedName>
    <definedName name="P_Z_4_R_LIBELLES_UNITES_15">#REF!</definedName>
    <definedName name="P_Z_4_R_LIBELLES_UNITES_16" localSheetId="4">#REF!</definedName>
    <definedName name="P_Z_4_R_LIBELLES_UNITES_16">#REF!</definedName>
    <definedName name="P_Z_4_R_LIBELLES_UNITES_17" localSheetId="4">#REF!</definedName>
    <definedName name="P_Z_4_R_LIBELLES_UNITES_17">#REF!</definedName>
    <definedName name="P_Z_4_R_LIBELLES_UNITES_18" localSheetId="4">#REF!</definedName>
    <definedName name="P_Z_4_R_LIBELLES_UNITES_18">#REF!</definedName>
    <definedName name="P_Z_4_R_LIBELLES_UNITES_19" localSheetId="4">#REF!</definedName>
    <definedName name="P_Z_4_R_LIBELLES_UNITES_19">#REF!</definedName>
    <definedName name="P_Z_4_R_LIBELLES_UNITES_2" localSheetId="4">#REF!</definedName>
    <definedName name="P_Z_4_R_LIBELLES_UNITES_2">#REF!</definedName>
    <definedName name="P_Z_4_R_LIBELLES_UNITES_20" localSheetId="4">#REF!</definedName>
    <definedName name="P_Z_4_R_LIBELLES_UNITES_20">#REF!</definedName>
    <definedName name="P_Z_4_R_LIBELLES_UNITES_3" localSheetId="4">#REF!</definedName>
    <definedName name="P_Z_4_R_LIBELLES_UNITES_3">#REF!</definedName>
    <definedName name="P_Z_4_R_LIBELLES_UNITES_4" localSheetId="4">#REF!</definedName>
    <definedName name="P_Z_4_R_LIBELLES_UNITES_4">#REF!</definedName>
    <definedName name="P_Z_4_R_LIBELLES_UNITES_5" localSheetId="4">#REF!</definedName>
    <definedName name="P_Z_4_R_LIBELLES_UNITES_5">#REF!</definedName>
    <definedName name="P_Z_4_R_LIBELLES_UNITES_6" localSheetId="4">#REF!</definedName>
    <definedName name="P_Z_4_R_LIBELLES_UNITES_6">#REF!</definedName>
    <definedName name="P_Z_4_R_LIBELLES_UNITES_7" localSheetId="4">#REF!</definedName>
    <definedName name="P_Z_4_R_LIBELLES_UNITES_7">#REF!</definedName>
    <definedName name="P_Z_4_R_LIBELLES_UNITES_8" localSheetId="4">#REF!</definedName>
    <definedName name="P_Z_4_R_LIBELLES_UNITES_8">#REF!</definedName>
    <definedName name="P_Z_4_R_LIBELLES_UNITES_9" localSheetId="4">#REF!</definedName>
    <definedName name="P_Z_4_R_LIBELLES_UNITES_9">#REF!</definedName>
    <definedName name="P_Z_8_B_COLONNE_BAREME" localSheetId="4">#REF!</definedName>
    <definedName name="P_Z_8_B_COLONNE_BAREME">#REF!</definedName>
    <definedName name="P_Z_8_B_COLONNE_BAREME_INDICATION" localSheetId="4">#REF!</definedName>
    <definedName name="P_Z_8_B_COLONNE_BAREME_INDICATION">#REF!</definedName>
    <definedName name="P_Z_8_B_COLONNE_COMMENTAIRE" localSheetId="4">#REF!</definedName>
    <definedName name="P_Z_8_B_COLONNE_COMMENTAIRE">#REF!</definedName>
    <definedName name="P_Z_8_B_COLONNE_COMMENTAIRE_ACTIVE" localSheetId="4">#REF!</definedName>
    <definedName name="P_Z_8_B_COLONNE_COMMENTAIRE_ACTIVE">#REF!</definedName>
    <definedName name="P_Z_8_B_COLONNE_COMMENTAIRE_INDICATION" localSheetId="4">#REF!</definedName>
    <definedName name="P_Z_8_B_COLONNE_COMMENTAIRE_INDICATION">#REF!</definedName>
    <definedName name="P_Z_8_B_COLONNE_COMMENTAIRE_OBLIGATOIRE" localSheetId="4">#REF!</definedName>
    <definedName name="P_Z_8_B_COLONNE_COMMENTAIRE_OBLIGATOIRE">#REF!</definedName>
    <definedName name="P_Z_8_B_COLONNE_COMMENTAIRE_SI_LIBELLE_STANDARD" localSheetId="4">#REF!</definedName>
    <definedName name="P_Z_8_B_COLONNE_COMMENTAIRE_SI_LIBELLE_STANDARD">#REF!</definedName>
    <definedName name="P_Z_8_B_COLONNE_DESCRIPTION" localSheetId="4">#REF!</definedName>
    <definedName name="P_Z_8_B_COLONNE_DESCRIPTION">#REF!</definedName>
    <definedName name="P_Z_8_B_COLONNE_DESCRIPTION_INDICATION" localSheetId="4">#REF!</definedName>
    <definedName name="P_Z_8_B_COLONNE_DESCRIPTION_INDICATION">#REF!</definedName>
    <definedName name="P_Z_8_B_COLONNE_JUSTIFICATIF" localSheetId="4">#REF!</definedName>
    <definedName name="P_Z_8_B_COLONNE_JUSTIFICATIF">#REF!</definedName>
    <definedName name="P_Z_8_B_COLONNE_JUSTIFICATIF_ACTIVE" localSheetId="4">#REF!</definedName>
    <definedName name="P_Z_8_B_COLONNE_JUSTIFICATIF_ACTIVE">#REF!</definedName>
    <definedName name="P_Z_8_B_COLONNE_JUSTIFICATIF_INDICATION" localSheetId="4">#REF!</definedName>
    <definedName name="P_Z_8_B_COLONNE_JUSTIFICATIF_INDICATION">#REF!</definedName>
    <definedName name="P_Z_8_B_COLONNE_JUSTIFICATIF_OBLIGATOIRE" localSheetId="4">#REF!</definedName>
    <definedName name="P_Z_8_B_COLONNE_JUSTIFICATIF_OBLIGATOIRE">#REF!</definedName>
    <definedName name="P_Z_8_B_COLONNE_MOTIFS_INELIGIBILITE_LIBELLE_STANDARD" localSheetId="4">#REF!</definedName>
    <definedName name="P_Z_8_B_COLONNE_MOTIFS_INELIGIBILITE_LIBELLE_STANDARD">#REF!</definedName>
    <definedName name="P_Z_8_B_COLONNE_MT_ELIGIBLE_LIBELLE_STANDARD" localSheetId="4">#REF!</definedName>
    <definedName name="P_Z_8_B_COLONNE_MT_ELIGIBLE_LIBELLE_STANDARD">#REF!</definedName>
    <definedName name="P_Z_8_B_COLONNE_MT_MAX_ACTIVE" localSheetId="4">#REF!</definedName>
    <definedName name="P_Z_8_B_COLONNE_MT_MAX_ACTIVE">#REF!</definedName>
    <definedName name="P_Z_8_B_COLONNE_MT_MAX_LIBELLE_STANDARD" localSheetId="4">#REF!</definedName>
    <definedName name="P_Z_8_B_COLONNE_MT_MAX_LIBELLE_STANDARD">#REF!</definedName>
    <definedName name="P_Z_8_B_COLONNE_MT_PRESENTE" localSheetId="4">#REF!</definedName>
    <definedName name="P_Z_8_B_COLONNE_MT_PRESENTE">#REF!</definedName>
    <definedName name="P_Z_8_B_COLONNE_MT_PRESENTE_INDICATION" localSheetId="4">#REF!</definedName>
    <definedName name="P_Z_8_B_COLONNE_MT_PRESENTE_INDICATION">#REF!</definedName>
    <definedName name="P_Z_8_B_COLONNE_MT_RAISONNABLE_LIBELLE_STANDARD" localSheetId="4">#REF!</definedName>
    <definedName name="P_Z_8_B_COLONNE_MT_RAISONNABLE_LIBELLE_STANDARD">#REF!</definedName>
    <definedName name="P_Z_8_B_COLONNE_POSTE" localSheetId="4">#REF!</definedName>
    <definedName name="P_Z_8_B_COLONNE_POSTE">#REF!</definedName>
    <definedName name="P_Z_8_B_COLONNE_POSTE_INDICATION" localSheetId="4">#REF!</definedName>
    <definedName name="P_Z_8_B_COLONNE_POSTE_INDICATION">#REF!</definedName>
    <definedName name="P_Z_8_B_COLONNE_QT_ELIGIBLE_LIBELLE_STANDARD" localSheetId="4">#REF!</definedName>
    <definedName name="P_Z_8_B_COLONNE_QT_ELIGIBLE_LIBELLE_STANDARD">#REF!</definedName>
    <definedName name="P_Z_8_B_COLONNE_QT_RAISONNABLE_LIBELLE_STANDARD" localSheetId="4">#REF!</definedName>
    <definedName name="P_Z_8_B_COLONNE_QT_RAISONNABLE_LIBELLE_STANDARD">#REF!</definedName>
    <definedName name="P_Z_8_B_COLONNE_QUANTITE" localSheetId="4">#REF!</definedName>
    <definedName name="P_Z_8_B_COLONNE_QUANTITE">#REF!</definedName>
    <definedName name="P_Z_8_B_COLONNE_QUANTITE_INDICATION" localSheetId="4">#REF!</definedName>
    <definedName name="P_Z_8_B_COLONNE_QUANTITE_INDICATION">#REF!</definedName>
    <definedName name="P_Z_8_B_COLONNE_SOUS_OPERATION" localSheetId="4">#REF!</definedName>
    <definedName name="P_Z_8_B_COLONNE_SOUS_OPERATION">#REF!</definedName>
    <definedName name="P_Z_8_B_COLONNE_SOUS_OPERATION_INDICATION" localSheetId="4">#REF!</definedName>
    <definedName name="P_Z_8_B_COLONNE_SOUS_OPERATION_INDICATION">#REF!</definedName>
    <definedName name="P_Z_8_B_COLONNE_UNITE" localSheetId="4">#REF!</definedName>
    <definedName name="P_Z_8_B_COLONNE_UNITE">#REF!</definedName>
    <definedName name="P_Z_8_B_COLONNE_UNITE_INDICATION" localSheetId="4">#REF!</definedName>
    <definedName name="P_Z_8_B_COLONNE_UNITE_INDICATION">#REF!</definedName>
    <definedName name="P_Z_8_B_COLONNE_VALEUR_BAREME" localSheetId="4">#REF!</definedName>
    <definedName name="P_Z_8_B_COLONNE_VALEUR_BAREME">#REF!</definedName>
    <definedName name="P_Z_8_B_COLONNE_VALEUR_BAREME_INDICATION" localSheetId="4">#REF!</definedName>
    <definedName name="P_Z_8_B_COLONNE_VALEUR_BAREME_INDICATION">#REF!</definedName>
    <definedName name="P_Z_8_B_EXEMPLE_UTILISATION" localSheetId="4">#REF!</definedName>
    <definedName name="P_Z_8_B_EXEMPLE_UTILISATION">#REF!</definedName>
    <definedName name="P_Z_8_B_INTITULE_DEPENSES_BAREMES_STANDARD" localSheetId="4">#REF!</definedName>
    <definedName name="P_Z_8_B_INTITULE_DEPENSES_BAREMES_STANDARD">#REF!</definedName>
    <definedName name="P_Z_8_B_UFD" localSheetId="4">#REF!</definedName>
    <definedName name="P_Z_8_B_UFD">#REF!</definedName>
    <definedName name="P_Z_8_B_ULD" localSheetId="4">#REF!</definedName>
    <definedName name="P_Z_8_B_ULD">#REF!</definedName>
    <definedName name="P_Z_8_B_UTILISATION_FILTRE_POSTES" localSheetId="4">#REF!</definedName>
    <definedName name="P_Z_8_B_UTILISATION_FILTRE_POSTES">#REF!</definedName>
    <definedName name="P_Z_8_B_UTILISATION_FILTRE_SOUS_OPERATIONS" localSheetId="4">#REF!</definedName>
    <definedName name="P_Z_8_B_UTILISATION_FILTRE_SOUS_OPERATIONS">#REF!</definedName>
    <definedName name="P_Z_8_N_COLONNE_BAREME_INDICATION_SPECIFIQUE" localSheetId="4">#REF!</definedName>
    <definedName name="P_Z_8_N_COLONNE_BAREME_INDICATION_SPECIFIQUE">#REF!</definedName>
    <definedName name="P_Z_8_N_COLONNE_BAREME_INDICATION_STANDARD" localSheetId="4">#REF!</definedName>
    <definedName name="P_Z_8_N_COLONNE_BAREME_INDICATION_STANDARD">#REF!</definedName>
    <definedName name="P_Z_8_N_COLONNE_BAREME_SPECIFIQUE" localSheetId="4">#REF!</definedName>
    <definedName name="P_Z_8_N_COLONNE_BAREME_SPECIFIQUE">#REF!</definedName>
    <definedName name="P_Z_8_N_COLONNE_BAREME_STANDARD" localSheetId="4">#REF!</definedName>
    <definedName name="P_Z_8_N_COLONNE_BAREME_STANDARD">#REF!</definedName>
    <definedName name="P_Z_8_N_COLONNE_COMMENTAIRE_INDICATION_SPECIFIQUE" localSheetId="4">#REF!</definedName>
    <definedName name="P_Z_8_N_COLONNE_COMMENTAIRE_INDICATION_SPECIFIQUE">#REF!</definedName>
    <definedName name="P_Z_8_N_COLONNE_COMMENTAIRE_INDICATION_STANDARD" localSheetId="4">#REF!</definedName>
    <definedName name="P_Z_8_N_COLONNE_COMMENTAIRE_INDICATION_STANDARD">#REF!</definedName>
    <definedName name="P_Z_8_N_COLONNE_COMMENTAIRE_SI_LIBELLE_DEFAUT" localSheetId="4">#REF!</definedName>
    <definedName name="P_Z_8_N_COLONNE_COMMENTAIRE_SI_LIBELLE_DEFAUT">#REF!</definedName>
    <definedName name="P_Z_8_N_COLONNE_COMMENTAIRE_SI_LIBELLE_SPECIFIQUE" localSheetId="4">#REF!</definedName>
    <definedName name="P_Z_8_N_COLONNE_COMMENTAIRE_SI_LIBELLE_SPECIFIQUE">#REF!</definedName>
    <definedName name="P_Z_8_N_COLONNE_COMMENTAIRE_SPECIFIQUE" localSheetId="4">#REF!</definedName>
    <definedName name="P_Z_8_N_COLONNE_COMMENTAIRE_SPECIFIQUE">#REF!</definedName>
    <definedName name="P_Z_8_N_COLONNE_COMMENTAIRE_STANDARD" localSheetId="4">#REF!</definedName>
    <definedName name="P_Z_8_N_COLONNE_COMMENTAIRE_STANDARD">#REF!</definedName>
    <definedName name="P_Z_8_N_COLONNE_DESCRIPTION_INDICATION_SPECIFIQUE" localSheetId="4">#REF!</definedName>
    <definedName name="P_Z_8_N_COLONNE_DESCRIPTION_INDICATION_SPECIFIQUE">#REF!</definedName>
    <definedName name="P_Z_8_N_COLONNE_DESCRIPTION_INDICATION_STANDARD" localSheetId="4">#REF!</definedName>
    <definedName name="P_Z_8_N_COLONNE_DESCRIPTION_INDICATION_STANDARD">#REF!</definedName>
    <definedName name="P_Z_8_N_COLONNE_DESCRIPTION_SPECIFIQUE" localSheetId="4">#REF!</definedName>
    <definedName name="P_Z_8_N_COLONNE_DESCRIPTION_SPECIFIQUE">#REF!</definedName>
    <definedName name="P_Z_8_N_COLONNE_DESCRIPTION_STANDARD" localSheetId="4">#REF!</definedName>
    <definedName name="P_Z_8_N_COLONNE_DESCRIPTION_STANDARD">#REF!</definedName>
    <definedName name="P_Z_8_N_COLONNE_JUSTIFICATIF_INDICATION_SPECIFIQUE" localSheetId="4">#REF!</definedName>
    <definedName name="P_Z_8_N_COLONNE_JUSTIFICATIF_INDICATION_SPECIFIQUE">#REF!</definedName>
    <definedName name="P_Z_8_N_COLONNE_JUSTIFICATIF_INDICATION_STANDARD" localSheetId="4">#REF!</definedName>
    <definedName name="P_Z_8_N_COLONNE_JUSTIFICATIF_INDICATION_STANDARD">#REF!</definedName>
    <definedName name="P_Z_8_N_COLONNE_JUSTIFICATIF_SPECIFIQUE" localSheetId="4">#REF!</definedName>
    <definedName name="P_Z_8_N_COLONNE_JUSTIFICATIF_SPECIFIQUE">#REF!</definedName>
    <definedName name="P_Z_8_N_COLONNE_JUSTIFICATIF_STANDARD" localSheetId="4">#REF!</definedName>
    <definedName name="P_Z_8_N_COLONNE_JUSTIFICATIF_STANDARD">#REF!</definedName>
    <definedName name="P_Z_8_N_COLONNE_MOTIFS_INELIGIBILITE_LIBELLE_DEFAUT" localSheetId="4">#REF!</definedName>
    <definedName name="P_Z_8_N_COLONNE_MOTIFS_INELIGIBILITE_LIBELLE_DEFAUT">#REF!</definedName>
    <definedName name="P_Z_8_N_COLONNE_MOTIFS_INELIGIBILITE_LIBELLE_SPECIFIQUE" localSheetId="4">#REF!</definedName>
    <definedName name="P_Z_8_N_COLONNE_MOTIFS_INELIGIBILITE_LIBELLE_SPECIFIQUE">#REF!</definedName>
    <definedName name="P_Z_8_N_COLONNE_MT_ELIGIBLE_LIBELLE_DEFAUT" localSheetId="4">#REF!</definedName>
    <definedName name="P_Z_8_N_COLONNE_MT_ELIGIBLE_LIBELLE_DEFAUT">#REF!</definedName>
    <definedName name="P_Z_8_N_COLONNE_MT_ELIGIBLE_LIBELLE_SPECIFIQUE" localSheetId="4">#REF!</definedName>
    <definedName name="P_Z_8_N_COLONNE_MT_ELIGIBLE_LIBELLE_SPECIFIQUE">#REF!</definedName>
    <definedName name="P_Z_8_N_COLONNE_MT_MAX_LIBELLE_DEFAUT" localSheetId="4">#REF!</definedName>
    <definedName name="P_Z_8_N_COLONNE_MT_MAX_LIBELLE_DEFAUT">#REF!</definedName>
    <definedName name="P_Z_8_N_COLONNE_MT_MAX_LIBELLE_SPECIFIQUE" localSheetId="4">#REF!</definedName>
    <definedName name="P_Z_8_N_COLONNE_MT_MAX_LIBELLE_SPECIFIQUE">#REF!</definedName>
    <definedName name="P_Z_8_N_COLONNE_MT_PRESENTE_INDICATION_SPECIFIQUE" localSheetId="4">#REF!</definedName>
    <definedName name="P_Z_8_N_COLONNE_MT_PRESENTE_INDICATION_SPECIFIQUE">#REF!</definedName>
    <definedName name="P_Z_8_N_COLONNE_MT_PRESENTE_INDICATION_STANDARD" localSheetId="4">#REF!</definedName>
    <definedName name="P_Z_8_N_COLONNE_MT_PRESENTE_INDICATION_STANDARD">#REF!</definedName>
    <definedName name="P_Z_8_N_COLONNE_MT_PRESENTE_SPECIFIQUE" localSheetId="4">#REF!</definedName>
    <definedName name="P_Z_8_N_COLONNE_MT_PRESENTE_SPECIFIQUE">#REF!</definedName>
    <definedName name="P_Z_8_N_COLONNE_MT_PRESENTE_STANDARD" localSheetId="4">#REF!</definedName>
    <definedName name="P_Z_8_N_COLONNE_MT_PRESENTE_STANDARD">#REF!</definedName>
    <definedName name="P_Z_8_N_COLONNE_MT_RAISONNABLE_LIBELLE_DEFAUT" localSheetId="4">#REF!</definedName>
    <definedName name="P_Z_8_N_COLONNE_MT_RAISONNABLE_LIBELLE_DEFAUT">#REF!</definedName>
    <definedName name="P_Z_8_N_COLONNE_MT_RAISONNABLE_LIBELLE_SPECIFIQUE" localSheetId="4">#REF!</definedName>
    <definedName name="P_Z_8_N_COLONNE_MT_RAISONNABLE_LIBELLE_SPECIFIQUE">#REF!</definedName>
    <definedName name="P_Z_8_N_COLONNE_POSTE_INDICATION_SPECIFIQUE" localSheetId="4">#REF!</definedName>
    <definedName name="P_Z_8_N_COLONNE_POSTE_INDICATION_SPECIFIQUE">#REF!</definedName>
    <definedName name="P_Z_8_N_COLONNE_POSTE_INDICATION_STANDARD" localSheetId="4">#REF!</definedName>
    <definedName name="P_Z_8_N_COLONNE_POSTE_INDICATION_STANDARD">#REF!</definedName>
    <definedName name="P_Z_8_N_COLONNE_POSTE_SPECIFIQUE" localSheetId="4">#REF!</definedName>
    <definedName name="P_Z_8_N_COLONNE_POSTE_SPECIFIQUE">#REF!</definedName>
    <definedName name="P_Z_8_N_COLONNE_POSTE_STANDARD" localSheetId="4">#REF!</definedName>
    <definedName name="P_Z_8_N_COLONNE_POSTE_STANDARD">#REF!</definedName>
    <definedName name="P_Z_8_N_COLONNE_QT_ELIGIBLE_LIBELLE_DEFAUT" localSheetId="4">#REF!</definedName>
    <definedName name="P_Z_8_N_COLONNE_QT_ELIGIBLE_LIBELLE_DEFAUT">#REF!</definedName>
    <definedName name="P_Z_8_N_COLONNE_QT_ELIGIBLE_LIBELLE_SPECIFIQUE" localSheetId="4">#REF!</definedName>
    <definedName name="P_Z_8_N_COLONNE_QT_ELIGIBLE_LIBELLE_SPECIFIQUE">#REF!</definedName>
    <definedName name="P_Z_8_N_COLONNE_QT_RAISONNABLE_LIBELLE_DEFAUT" localSheetId="4">#REF!</definedName>
    <definedName name="P_Z_8_N_COLONNE_QT_RAISONNABLE_LIBELLE_DEFAUT">#REF!</definedName>
    <definedName name="P_Z_8_N_COLONNE_QT_RAISONNABLE_LIBELLE_SPECIFIQUE" localSheetId="4">#REF!</definedName>
    <definedName name="P_Z_8_N_COLONNE_QT_RAISONNABLE_LIBELLE_SPECIFIQUE">#REF!</definedName>
    <definedName name="P_Z_8_N_COLONNE_QUANTITE_INDICATION_SPECIFIQUE" localSheetId="4">#REF!</definedName>
    <definedName name="P_Z_8_N_COLONNE_QUANTITE_INDICATION_SPECIFIQUE">#REF!</definedName>
    <definedName name="P_Z_8_N_COLONNE_QUANTITE_INDICATION_STANDARD" localSheetId="4">#REF!</definedName>
    <definedName name="P_Z_8_N_COLONNE_QUANTITE_INDICATION_STANDARD">#REF!</definedName>
    <definedName name="P_Z_8_N_COLONNE_QUANTITE_SPECIFIQUE" localSheetId="4">#REF!</definedName>
    <definedName name="P_Z_8_N_COLONNE_QUANTITE_SPECIFIQUE">#REF!</definedName>
    <definedName name="P_Z_8_N_COLONNE_QUANTITE_STANDARD" localSheetId="4">#REF!</definedName>
    <definedName name="P_Z_8_N_COLONNE_QUANTITE_STANDARD">#REF!</definedName>
    <definedName name="P_Z_8_N_COLONNE_SOUS_OPERATION_INDICATION_SPECIFIQUE" localSheetId="4">#REF!</definedName>
    <definedName name="P_Z_8_N_COLONNE_SOUS_OPERATION_INDICATION_SPECIFIQUE">#REF!</definedName>
    <definedName name="P_Z_8_N_COLONNE_SOUS_OPERATION_INDICATION_STANDARD" localSheetId="4">#REF!</definedName>
    <definedName name="P_Z_8_N_COLONNE_SOUS_OPERATION_INDICATION_STANDARD">#REF!</definedName>
    <definedName name="P_Z_8_N_COLONNE_SOUS_OPERATION_SPECIFIQUE" localSheetId="4">#REF!</definedName>
    <definedName name="P_Z_8_N_COLONNE_SOUS_OPERATION_SPECIFIQUE">#REF!</definedName>
    <definedName name="P_Z_8_N_COLONNE_SOUS_OPERATION_STANDARD" localSheetId="4">#REF!</definedName>
    <definedName name="P_Z_8_N_COLONNE_SOUS_OPERATION_STANDARD">#REF!</definedName>
    <definedName name="P_Z_8_N_COLONNE_UNITE_INDICATION_SPECIFIQUE" localSheetId="4">#REF!</definedName>
    <definedName name="P_Z_8_N_COLONNE_UNITE_INDICATION_SPECIFIQUE">#REF!</definedName>
    <definedName name="P_Z_8_N_COLONNE_UNITE_INDICATION_STANDARD" localSheetId="4">#REF!</definedName>
    <definedName name="P_Z_8_N_COLONNE_UNITE_INDICATION_STANDARD">#REF!</definedName>
    <definedName name="P_Z_8_N_COLONNE_UNITE_SPECIFIQUE" localSheetId="4">#REF!</definedName>
    <definedName name="P_Z_8_N_COLONNE_UNITE_SPECIFIQUE">#REF!</definedName>
    <definedName name="P_Z_8_N_COLONNE_UNITE_STANDARD" localSheetId="4">#REF!</definedName>
    <definedName name="P_Z_8_N_COLONNE_UNITE_STANDARD">#REF!</definedName>
    <definedName name="P_Z_8_N_COLONNE_VALEUR_BAREME_INDICATION_SPECIFIQUE" localSheetId="4">#REF!</definedName>
    <definedName name="P_Z_8_N_COLONNE_VALEUR_BAREME_INDICATION_SPECIFIQUE">#REF!</definedName>
    <definedName name="P_Z_8_N_COLONNE_VALEUR_BAREME_INDICATION_STANDARD" localSheetId="4">#REF!</definedName>
    <definedName name="P_Z_8_N_COLONNE_VALEUR_BAREME_INDICATION_STANDARD">#REF!</definedName>
    <definedName name="P_Z_8_N_COLONNE_VALEUR_BAREME_SPECIFIQUE" localSheetId="4">#REF!</definedName>
    <definedName name="P_Z_8_N_COLONNE_VALEUR_BAREME_SPECIFIQUE">#REF!</definedName>
    <definedName name="P_Z_8_N_COLONNE_VALEUR_BAREME_STANDARD" localSheetId="4">#REF!</definedName>
    <definedName name="P_Z_8_N_COLONNE_VALEUR_BAREME_STANDARD">#REF!</definedName>
    <definedName name="P_Z_8_N_CONSIGNE_DEPENSES_BAREMES" localSheetId="4">#REF!</definedName>
    <definedName name="P_Z_8_N_CONSIGNE_DEPENSES_BAREMES">#REF!</definedName>
    <definedName name="P_Z_8_N_EXEMPLE_BAREME" localSheetId="4">#REF!</definedName>
    <definedName name="P_Z_8_N_EXEMPLE_BAREME">#REF!</definedName>
    <definedName name="P_Z_8_N_EXEMPLE_COMMENTAIRE" localSheetId="4">#REF!</definedName>
    <definedName name="P_Z_8_N_EXEMPLE_COMMENTAIRE">#REF!</definedName>
    <definedName name="P_Z_8_N_EXEMPLE_DESCRIPTION" localSheetId="4">#REF!</definedName>
    <definedName name="P_Z_8_N_EXEMPLE_DESCRIPTION">#REF!</definedName>
    <definedName name="P_Z_8_N_EXEMPLE_DONNEES" localSheetId="4">#REF!</definedName>
    <definedName name="P_Z_8_N_EXEMPLE_DONNEES">#REF!</definedName>
    <definedName name="P_Z_8_N_EXEMPLE_JUSTIFICATIF" localSheetId="4">#REF!</definedName>
    <definedName name="P_Z_8_N_EXEMPLE_JUSTIFICATIF">#REF!</definedName>
    <definedName name="P_Z_8_N_EXEMPLE_MT_PRESENTE" localSheetId="4">#REF!</definedName>
    <definedName name="P_Z_8_N_EXEMPLE_MT_PRESENTE">#REF!</definedName>
    <definedName name="P_Z_8_N_EXEMPLE_POSTE" localSheetId="4">#REF!</definedName>
    <definedName name="P_Z_8_N_EXEMPLE_POSTE">#REF!</definedName>
    <definedName name="P_Z_8_N_EXEMPLE_QUANTITE" localSheetId="4">#REF!</definedName>
    <definedName name="P_Z_8_N_EXEMPLE_QUANTITE">#REF!</definedName>
    <definedName name="P_Z_8_N_EXEMPLE_SOUS_OPERATION" localSheetId="4">#REF!</definedName>
    <definedName name="P_Z_8_N_EXEMPLE_SOUS_OPERATION">#REF!</definedName>
    <definedName name="P_Z_8_N_EXEMPLE_UNITE" localSheetId="4">#REF!</definedName>
    <definedName name="P_Z_8_N_EXEMPLE_UNITE">#REF!</definedName>
    <definedName name="P_Z_8_N_EXEMPLE_VALEUR_BAREME" localSheetId="4">#REF!</definedName>
    <definedName name="P_Z_8_N_EXEMPLE_VALEUR_BAREME">#REF!</definedName>
    <definedName name="P_Z_8_N_INTITULE_DEPENSES_BAREMES_DEFAUT" localSheetId="4">#REF!</definedName>
    <definedName name="P_Z_8_N_INTITULE_DEPENSES_BAREMES_DEFAUT">#REF!</definedName>
    <definedName name="P_Z_8_N_INTITULE_DEPENSES_BAREMES_SPECIFIQUE" localSheetId="4">#REF!</definedName>
    <definedName name="P_Z_8_N_INTITULE_DEPENSES_BAREMES_SPECIFIQUE">#REF!</definedName>
    <definedName name="P_Z_8_R_LIBELLES_CODES_BAREMES" localSheetId="4">#REF!</definedName>
    <definedName name="P_Z_8_R_LIBELLES_CODES_BAREMES">#REF!</definedName>
    <definedName name="P_Z_8_R_LIBELLES_CODES_BAREMES_1" localSheetId="4">#REF!</definedName>
    <definedName name="P_Z_8_R_LIBELLES_CODES_BAREMES_1">#REF!</definedName>
    <definedName name="P_Z_8_R_LIBELLES_CODES_BAREMES_10" localSheetId="4">#REF!</definedName>
    <definedName name="P_Z_8_R_LIBELLES_CODES_BAREMES_10">#REF!</definedName>
    <definedName name="P_Z_8_R_LIBELLES_CODES_BAREMES_11" localSheetId="4">#REF!</definedName>
    <definedName name="P_Z_8_R_LIBELLES_CODES_BAREMES_11">#REF!</definedName>
    <definedName name="P_Z_8_R_LIBELLES_CODES_BAREMES_12" localSheetId="4">#REF!</definedName>
    <definedName name="P_Z_8_R_LIBELLES_CODES_BAREMES_12">#REF!</definedName>
    <definedName name="P_Z_8_R_LIBELLES_CODES_BAREMES_13" localSheetId="4">#REF!</definedName>
    <definedName name="P_Z_8_R_LIBELLES_CODES_BAREMES_13">#REF!</definedName>
    <definedName name="P_Z_8_R_LIBELLES_CODES_BAREMES_14" localSheetId="4">#REF!</definedName>
    <definedName name="P_Z_8_R_LIBELLES_CODES_BAREMES_14">#REF!</definedName>
    <definedName name="P_Z_8_R_LIBELLES_CODES_BAREMES_15" localSheetId="4">#REF!</definedName>
    <definedName name="P_Z_8_R_LIBELLES_CODES_BAREMES_15">#REF!</definedName>
    <definedName name="P_Z_8_R_LIBELLES_CODES_BAREMES_16" localSheetId="4">#REF!</definedName>
    <definedName name="P_Z_8_R_LIBELLES_CODES_BAREMES_16">#REF!</definedName>
    <definedName name="P_Z_8_R_LIBELLES_CODES_BAREMES_17" localSheetId="4">#REF!</definedName>
    <definedName name="P_Z_8_R_LIBELLES_CODES_BAREMES_17">#REF!</definedName>
    <definedName name="P_Z_8_R_LIBELLES_CODES_BAREMES_18" localSheetId="4">#REF!</definedName>
    <definedName name="P_Z_8_R_LIBELLES_CODES_BAREMES_18">#REF!</definedName>
    <definedName name="P_Z_8_R_LIBELLES_CODES_BAREMES_19" localSheetId="4">#REF!</definedName>
    <definedName name="P_Z_8_R_LIBELLES_CODES_BAREMES_19">#REF!</definedName>
    <definedName name="P_Z_8_R_LIBELLES_CODES_BAREMES_2" localSheetId="4">#REF!</definedName>
    <definedName name="P_Z_8_R_LIBELLES_CODES_BAREMES_2">#REF!</definedName>
    <definedName name="P_Z_8_R_LIBELLES_CODES_BAREMES_20" localSheetId="4">#REF!</definedName>
    <definedName name="P_Z_8_R_LIBELLES_CODES_BAREMES_20">#REF!</definedName>
    <definedName name="P_Z_8_R_LIBELLES_CODES_BAREMES_21" localSheetId="4">#REF!</definedName>
    <definedName name="P_Z_8_R_LIBELLES_CODES_BAREMES_21">#REF!</definedName>
    <definedName name="P_Z_8_R_LIBELLES_CODES_BAREMES_22" localSheetId="4">#REF!</definedName>
    <definedName name="P_Z_8_R_LIBELLES_CODES_BAREMES_22">#REF!</definedName>
    <definedName name="P_Z_8_R_LIBELLES_CODES_BAREMES_23" localSheetId="4">#REF!</definedName>
    <definedName name="P_Z_8_R_LIBELLES_CODES_BAREMES_23">#REF!</definedName>
    <definedName name="P_Z_8_R_LIBELLES_CODES_BAREMES_24" localSheetId="4">#REF!</definedName>
    <definedName name="P_Z_8_R_LIBELLES_CODES_BAREMES_24">#REF!</definedName>
    <definedName name="P_Z_8_R_LIBELLES_CODES_BAREMES_25" localSheetId="4">#REF!</definedName>
    <definedName name="P_Z_8_R_LIBELLES_CODES_BAREMES_25">#REF!</definedName>
    <definedName name="P_Z_8_R_LIBELLES_CODES_BAREMES_26" localSheetId="4">#REF!</definedName>
    <definedName name="P_Z_8_R_LIBELLES_CODES_BAREMES_26">#REF!</definedName>
    <definedName name="P_Z_8_R_LIBELLES_CODES_BAREMES_27" localSheetId="4">#REF!</definedName>
    <definedName name="P_Z_8_R_LIBELLES_CODES_BAREMES_27">#REF!</definedName>
    <definedName name="P_Z_8_R_LIBELLES_CODES_BAREMES_28" localSheetId="4">#REF!</definedName>
    <definedName name="P_Z_8_R_LIBELLES_CODES_BAREMES_28">#REF!</definedName>
    <definedName name="P_Z_8_R_LIBELLES_CODES_BAREMES_29" localSheetId="4">#REF!</definedName>
    <definedName name="P_Z_8_R_LIBELLES_CODES_BAREMES_29">#REF!</definedName>
    <definedName name="P_Z_8_R_LIBELLES_CODES_BAREMES_3" localSheetId="4">#REF!</definedName>
    <definedName name="P_Z_8_R_LIBELLES_CODES_BAREMES_3">#REF!</definedName>
    <definedName name="P_Z_8_R_LIBELLES_CODES_BAREMES_30" localSheetId="4">#REF!</definedName>
    <definedName name="P_Z_8_R_LIBELLES_CODES_BAREMES_30">#REF!</definedName>
    <definedName name="P_Z_8_R_LIBELLES_CODES_BAREMES_31" localSheetId="4">#REF!</definedName>
    <definedName name="P_Z_8_R_LIBELLES_CODES_BAREMES_31">#REF!</definedName>
    <definedName name="P_Z_8_R_LIBELLES_CODES_BAREMES_32" localSheetId="4">#REF!</definedName>
    <definedName name="P_Z_8_R_LIBELLES_CODES_BAREMES_32">#REF!</definedName>
    <definedName name="P_Z_8_R_LIBELLES_CODES_BAREMES_33" localSheetId="4">#REF!</definedName>
    <definedName name="P_Z_8_R_LIBELLES_CODES_BAREMES_33">#REF!</definedName>
    <definedName name="P_Z_8_R_LIBELLES_CODES_BAREMES_34" localSheetId="4">#REF!</definedName>
    <definedName name="P_Z_8_R_LIBELLES_CODES_BAREMES_34">#REF!</definedName>
    <definedName name="P_Z_8_R_LIBELLES_CODES_BAREMES_35" localSheetId="4">#REF!</definedName>
    <definedName name="P_Z_8_R_LIBELLES_CODES_BAREMES_35">#REF!</definedName>
    <definedName name="P_Z_8_R_LIBELLES_CODES_BAREMES_36" localSheetId="4">#REF!</definedName>
    <definedName name="P_Z_8_R_LIBELLES_CODES_BAREMES_36">#REF!</definedName>
    <definedName name="P_Z_8_R_LIBELLES_CODES_BAREMES_37" localSheetId="4">#REF!</definedName>
    <definedName name="P_Z_8_R_LIBELLES_CODES_BAREMES_37">#REF!</definedName>
    <definedName name="P_Z_8_R_LIBELLES_CODES_BAREMES_38" localSheetId="4">#REF!</definedName>
    <definedName name="P_Z_8_R_LIBELLES_CODES_BAREMES_38">#REF!</definedName>
    <definedName name="P_Z_8_R_LIBELLES_CODES_BAREMES_39" localSheetId="4">#REF!</definedName>
    <definedName name="P_Z_8_R_LIBELLES_CODES_BAREMES_39">#REF!</definedName>
    <definedName name="P_Z_8_R_LIBELLES_CODES_BAREMES_4" localSheetId="4">#REF!</definedName>
    <definedName name="P_Z_8_R_LIBELLES_CODES_BAREMES_4">#REF!</definedName>
    <definedName name="P_Z_8_R_LIBELLES_CODES_BAREMES_40" localSheetId="4">#REF!</definedName>
    <definedName name="P_Z_8_R_LIBELLES_CODES_BAREMES_40">#REF!</definedName>
    <definedName name="P_Z_8_R_LIBELLES_CODES_BAREMES_5" localSheetId="4">#REF!</definedName>
    <definedName name="P_Z_8_R_LIBELLES_CODES_BAREMES_5">#REF!</definedName>
    <definedName name="P_Z_8_R_LIBELLES_CODES_BAREMES_6" localSheetId="4">#REF!</definedName>
    <definedName name="P_Z_8_R_LIBELLES_CODES_BAREMES_6">#REF!</definedName>
    <definedName name="P_Z_8_R_LIBELLES_CODES_BAREMES_7" localSheetId="4">#REF!</definedName>
    <definedName name="P_Z_8_R_LIBELLES_CODES_BAREMES_7">#REF!</definedName>
    <definedName name="P_Z_8_R_LIBELLES_CODES_BAREMES_8" localSheetId="4">#REF!</definedName>
    <definedName name="P_Z_8_R_LIBELLES_CODES_BAREMES_8">#REF!</definedName>
    <definedName name="P_Z_8_R_LIBELLES_CODES_BAREMES_9" localSheetId="4">#REF!</definedName>
    <definedName name="P_Z_8_R_LIBELLES_CODES_BAREMES_9">#REF!</definedName>
    <definedName name="P_Z_8_R_LIBELLES_DESCRIPTIONS" localSheetId="4">#REF!</definedName>
    <definedName name="P_Z_8_R_LIBELLES_DESCRIPTIONS">#REF!</definedName>
    <definedName name="P_Z_8_R_LIBELLES_DESCRIPTIONS_1" localSheetId="4">#REF!</definedName>
    <definedName name="P_Z_8_R_LIBELLES_DESCRIPTIONS_1">#REF!</definedName>
    <definedName name="P_Z_8_R_LIBELLES_DESCRIPTIONS_10" localSheetId="4">#REF!</definedName>
    <definedName name="P_Z_8_R_LIBELLES_DESCRIPTIONS_10">#REF!</definedName>
    <definedName name="P_Z_8_R_LIBELLES_DESCRIPTIONS_11" localSheetId="4">#REF!</definedName>
    <definedName name="P_Z_8_R_LIBELLES_DESCRIPTIONS_11">#REF!</definedName>
    <definedName name="P_Z_8_R_LIBELLES_DESCRIPTIONS_12" localSheetId="4">#REF!</definedName>
    <definedName name="P_Z_8_R_LIBELLES_DESCRIPTIONS_12">#REF!</definedName>
    <definedName name="P_Z_8_R_LIBELLES_DESCRIPTIONS_13" localSheetId="4">#REF!</definedName>
    <definedName name="P_Z_8_R_LIBELLES_DESCRIPTIONS_13">#REF!</definedName>
    <definedName name="P_Z_8_R_LIBELLES_DESCRIPTIONS_14" localSheetId="4">#REF!</definedName>
    <definedName name="P_Z_8_R_LIBELLES_DESCRIPTIONS_14">#REF!</definedName>
    <definedName name="P_Z_8_R_LIBELLES_DESCRIPTIONS_15" localSheetId="4">#REF!</definedName>
    <definedName name="P_Z_8_R_LIBELLES_DESCRIPTIONS_15">#REF!</definedName>
    <definedName name="P_Z_8_R_LIBELLES_DESCRIPTIONS_16" localSheetId="4">#REF!</definedName>
    <definedName name="P_Z_8_R_LIBELLES_DESCRIPTIONS_16">#REF!</definedName>
    <definedName name="P_Z_8_R_LIBELLES_DESCRIPTIONS_17" localSheetId="4">#REF!</definedName>
    <definedName name="P_Z_8_R_LIBELLES_DESCRIPTIONS_17">#REF!</definedName>
    <definedName name="P_Z_8_R_LIBELLES_DESCRIPTIONS_18" localSheetId="4">#REF!</definedName>
    <definedName name="P_Z_8_R_LIBELLES_DESCRIPTIONS_18">#REF!</definedName>
    <definedName name="P_Z_8_R_LIBELLES_DESCRIPTIONS_19" localSheetId="4">#REF!</definedName>
    <definedName name="P_Z_8_R_LIBELLES_DESCRIPTIONS_19">#REF!</definedName>
    <definedName name="P_Z_8_R_LIBELLES_DESCRIPTIONS_2" localSheetId="4">#REF!</definedName>
    <definedName name="P_Z_8_R_LIBELLES_DESCRIPTIONS_2">#REF!</definedName>
    <definedName name="P_Z_8_R_LIBELLES_DESCRIPTIONS_20" localSheetId="4">#REF!</definedName>
    <definedName name="P_Z_8_R_LIBELLES_DESCRIPTIONS_20">#REF!</definedName>
    <definedName name="P_Z_8_R_LIBELLES_DESCRIPTIONS_3" localSheetId="4">#REF!</definedName>
    <definedName name="P_Z_8_R_LIBELLES_DESCRIPTIONS_3">#REF!</definedName>
    <definedName name="P_Z_8_R_LIBELLES_DESCRIPTIONS_4" localSheetId="4">#REF!</definedName>
    <definedName name="P_Z_8_R_LIBELLES_DESCRIPTIONS_4">#REF!</definedName>
    <definedName name="P_Z_8_R_LIBELLES_DESCRIPTIONS_5" localSheetId="4">#REF!</definedName>
    <definedName name="P_Z_8_R_LIBELLES_DESCRIPTIONS_5">#REF!</definedName>
    <definedName name="P_Z_8_R_LIBELLES_DESCRIPTIONS_6" localSheetId="4">#REF!</definedName>
    <definedName name="P_Z_8_R_LIBELLES_DESCRIPTIONS_6">#REF!</definedName>
    <definedName name="P_Z_8_R_LIBELLES_DESCRIPTIONS_7" localSheetId="4">#REF!</definedName>
    <definedName name="P_Z_8_R_LIBELLES_DESCRIPTIONS_7">#REF!</definedName>
    <definedName name="P_Z_8_R_LIBELLES_DESCRIPTIONS_8" localSheetId="4">#REF!</definedName>
    <definedName name="P_Z_8_R_LIBELLES_DESCRIPTIONS_8">#REF!</definedName>
    <definedName name="P_Z_8_R_LIBELLES_DESCRIPTIONS_9" localSheetId="4">#REF!</definedName>
    <definedName name="P_Z_8_R_LIBELLES_DESCRIPTIONS_9">#REF!</definedName>
    <definedName name="P_Z_8_R_LIBELLES_POSTES" localSheetId="4">#REF!</definedName>
    <definedName name="P_Z_8_R_LIBELLES_POSTES">#REF!</definedName>
    <definedName name="P_Z_8_R_LIBELLES_POSTES_1" localSheetId="4">#REF!</definedName>
    <definedName name="P_Z_8_R_LIBELLES_POSTES_1">#REF!</definedName>
    <definedName name="P_Z_8_R_LIBELLES_POSTES_10" localSheetId="4">#REF!</definedName>
    <definedName name="P_Z_8_R_LIBELLES_POSTES_10">#REF!</definedName>
    <definedName name="P_Z_8_R_LIBELLES_POSTES_11" localSheetId="4">#REF!</definedName>
    <definedName name="P_Z_8_R_LIBELLES_POSTES_11">#REF!</definedName>
    <definedName name="P_Z_8_R_LIBELLES_POSTES_12" localSheetId="4">#REF!</definedName>
    <definedName name="P_Z_8_R_LIBELLES_POSTES_12">#REF!</definedName>
    <definedName name="P_Z_8_R_LIBELLES_POSTES_13" localSheetId="4">#REF!</definedName>
    <definedName name="P_Z_8_R_LIBELLES_POSTES_13">#REF!</definedName>
    <definedName name="P_Z_8_R_LIBELLES_POSTES_14" localSheetId="4">#REF!</definedName>
    <definedName name="P_Z_8_R_LIBELLES_POSTES_14">#REF!</definedName>
    <definedName name="P_Z_8_R_LIBELLES_POSTES_15" localSheetId="4">#REF!</definedName>
    <definedName name="P_Z_8_R_LIBELLES_POSTES_15">#REF!</definedName>
    <definedName name="P_Z_8_R_LIBELLES_POSTES_16" localSheetId="4">#REF!</definedName>
    <definedName name="P_Z_8_R_LIBELLES_POSTES_16">#REF!</definedName>
    <definedName name="P_Z_8_R_LIBELLES_POSTES_17" localSheetId="4">#REF!</definedName>
    <definedName name="P_Z_8_R_LIBELLES_POSTES_17">#REF!</definedName>
    <definedName name="P_Z_8_R_LIBELLES_POSTES_18" localSheetId="4">#REF!</definedName>
    <definedName name="P_Z_8_R_LIBELLES_POSTES_18">#REF!</definedName>
    <definedName name="P_Z_8_R_LIBELLES_POSTES_19" localSheetId="4">#REF!</definedName>
    <definedName name="P_Z_8_R_LIBELLES_POSTES_19">#REF!</definedName>
    <definedName name="P_Z_8_R_LIBELLES_POSTES_2" localSheetId="4">#REF!</definedName>
    <definedName name="P_Z_8_R_LIBELLES_POSTES_2">#REF!</definedName>
    <definedName name="P_Z_8_R_LIBELLES_POSTES_20" localSheetId="4">#REF!</definedName>
    <definedName name="P_Z_8_R_LIBELLES_POSTES_20">#REF!</definedName>
    <definedName name="P_Z_8_R_LIBELLES_POSTES_3" localSheetId="4">#REF!</definedName>
    <definedName name="P_Z_8_R_LIBELLES_POSTES_3">#REF!</definedName>
    <definedName name="P_Z_8_R_LIBELLES_POSTES_4" localSheetId="4">#REF!</definedName>
    <definedName name="P_Z_8_R_LIBELLES_POSTES_4">#REF!</definedName>
    <definedName name="P_Z_8_R_LIBELLES_POSTES_5" localSheetId="4">#REF!</definedName>
    <definedName name="P_Z_8_R_LIBELLES_POSTES_5">#REF!</definedName>
    <definedName name="P_Z_8_R_LIBELLES_POSTES_6" localSheetId="4">#REF!</definedName>
    <definedName name="P_Z_8_R_LIBELLES_POSTES_6">#REF!</definedName>
    <definedName name="P_Z_8_R_LIBELLES_POSTES_7" localSheetId="4">#REF!</definedName>
    <definedName name="P_Z_8_R_LIBELLES_POSTES_7">#REF!</definedName>
    <definedName name="P_Z_8_R_LIBELLES_POSTES_8" localSheetId="4">#REF!</definedName>
    <definedName name="P_Z_8_R_LIBELLES_POSTES_8">#REF!</definedName>
    <definedName name="P_Z_8_R_LIBELLES_POSTES_9" localSheetId="4">#REF!</definedName>
    <definedName name="P_Z_8_R_LIBELLES_POSTES_9">#REF!</definedName>
    <definedName name="P_Z_8_R_LIBELLES_SOUS_OPERATIONS" localSheetId="4">#REF!</definedName>
    <definedName name="P_Z_8_R_LIBELLES_SOUS_OPERATIONS">#REF!</definedName>
    <definedName name="P_Z_8_R_LIBELLES_SOUS_OPERATIONS_1" localSheetId="4">#REF!</definedName>
    <definedName name="P_Z_8_R_LIBELLES_SOUS_OPERATIONS_1">#REF!</definedName>
    <definedName name="P_Z_8_R_LIBELLES_SOUS_OPERATIONS_10" localSheetId="4">#REF!</definedName>
    <definedName name="P_Z_8_R_LIBELLES_SOUS_OPERATIONS_10">#REF!</definedName>
    <definedName name="P_Z_8_R_LIBELLES_SOUS_OPERATIONS_11" localSheetId="4">#REF!</definedName>
    <definedName name="P_Z_8_R_LIBELLES_SOUS_OPERATIONS_11">#REF!</definedName>
    <definedName name="P_Z_8_R_LIBELLES_SOUS_OPERATIONS_12" localSheetId="4">#REF!</definedName>
    <definedName name="P_Z_8_R_LIBELLES_SOUS_OPERATIONS_12">#REF!</definedName>
    <definedName name="P_Z_8_R_LIBELLES_SOUS_OPERATIONS_13" localSheetId="4">#REF!</definedName>
    <definedName name="P_Z_8_R_LIBELLES_SOUS_OPERATIONS_13">#REF!</definedName>
    <definedName name="P_Z_8_R_LIBELLES_SOUS_OPERATIONS_14" localSheetId="4">#REF!</definedName>
    <definedName name="P_Z_8_R_LIBELLES_SOUS_OPERATIONS_14">#REF!</definedName>
    <definedName name="P_Z_8_R_LIBELLES_SOUS_OPERATIONS_15" localSheetId="4">#REF!</definedName>
    <definedName name="P_Z_8_R_LIBELLES_SOUS_OPERATIONS_15">#REF!</definedName>
    <definedName name="P_Z_8_R_LIBELLES_SOUS_OPERATIONS_16" localSheetId="4">#REF!</definedName>
    <definedName name="P_Z_8_R_LIBELLES_SOUS_OPERATIONS_16">#REF!</definedName>
    <definedName name="P_Z_8_R_LIBELLES_SOUS_OPERATIONS_17" localSheetId="4">#REF!</definedName>
    <definedName name="P_Z_8_R_LIBELLES_SOUS_OPERATIONS_17">#REF!</definedName>
    <definedName name="P_Z_8_R_LIBELLES_SOUS_OPERATIONS_18" localSheetId="4">#REF!</definedName>
    <definedName name="P_Z_8_R_LIBELLES_SOUS_OPERATIONS_18">#REF!</definedName>
    <definedName name="P_Z_8_R_LIBELLES_SOUS_OPERATIONS_19" localSheetId="4">#REF!</definedName>
    <definedName name="P_Z_8_R_LIBELLES_SOUS_OPERATIONS_19">#REF!</definedName>
    <definedName name="P_Z_8_R_LIBELLES_SOUS_OPERATIONS_2" localSheetId="4">#REF!</definedName>
    <definedName name="P_Z_8_R_LIBELLES_SOUS_OPERATIONS_2">#REF!</definedName>
    <definedName name="P_Z_8_R_LIBELLES_SOUS_OPERATIONS_20" localSheetId="4">#REF!</definedName>
    <definedName name="P_Z_8_R_LIBELLES_SOUS_OPERATIONS_20">#REF!</definedName>
    <definedName name="P_Z_8_R_LIBELLES_SOUS_OPERATIONS_3" localSheetId="4">#REF!</definedName>
    <definedName name="P_Z_8_R_LIBELLES_SOUS_OPERATIONS_3">#REF!</definedName>
    <definedName name="P_Z_8_R_LIBELLES_SOUS_OPERATIONS_4" localSheetId="4">#REF!</definedName>
    <definedName name="P_Z_8_R_LIBELLES_SOUS_OPERATIONS_4">#REF!</definedName>
    <definedName name="P_Z_8_R_LIBELLES_SOUS_OPERATIONS_5" localSheetId="4">#REF!</definedName>
    <definedName name="P_Z_8_R_LIBELLES_SOUS_OPERATIONS_5">#REF!</definedName>
    <definedName name="P_Z_8_R_LIBELLES_SOUS_OPERATIONS_6" localSheetId="4">#REF!</definedName>
    <definedName name="P_Z_8_R_LIBELLES_SOUS_OPERATIONS_6">#REF!</definedName>
    <definedName name="P_Z_8_R_LIBELLES_SOUS_OPERATIONS_7" localSheetId="4">#REF!</definedName>
    <definedName name="P_Z_8_R_LIBELLES_SOUS_OPERATIONS_7">#REF!</definedName>
    <definedName name="P_Z_8_R_LIBELLES_SOUS_OPERATIONS_8" localSheetId="4">#REF!</definedName>
    <definedName name="P_Z_8_R_LIBELLES_SOUS_OPERATIONS_8">#REF!</definedName>
    <definedName name="P_Z_8_R_LIBELLES_SOUS_OPERATIONS_9" localSheetId="4">#REF!</definedName>
    <definedName name="P_Z_8_R_LIBELLES_SOUS_OPERATIONS_9">#REF!</definedName>
    <definedName name="P_Z_F_B_TYPE_1_ACTIVE" localSheetId="4">#REF!</definedName>
    <definedName name="P_Z_F_B_TYPE_1_ACTIVE">#REF!</definedName>
    <definedName name="P_Z_F_B_TYPE_10_ACTIVE" localSheetId="4">#REF!</definedName>
    <definedName name="P_Z_F_B_TYPE_10_ACTIVE">#REF!</definedName>
    <definedName name="P_Z_F_B_TYPE_11_ACTIVE" localSheetId="4">#REF!</definedName>
    <definedName name="P_Z_F_B_TYPE_11_ACTIVE">#REF!</definedName>
    <definedName name="P_Z_F_B_TYPE_12_ACTIVE" localSheetId="4">#REF!</definedName>
    <definedName name="P_Z_F_B_TYPE_12_ACTIVE">#REF!</definedName>
    <definedName name="P_Z_F_B_TYPE_13_ACTIVE" localSheetId="4">#REF!</definedName>
    <definedName name="P_Z_F_B_TYPE_13_ACTIVE">#REF!</definedName>
    <definedName name="P_Z_F_B_TYPE_2_ACTIVE" localSheetId="4">#REF!</definedName>
    <definedName name="P_Z_F_B_TYPE_2_ACTIVE">#REF!</definedName>
    <definedName name="P_Z_F_B_TYPE_3_ACTIVE" localSheetId="4">#REF!</definedName>
    <definedName name="P_Z_F_B_TYPE_3_ACTIVE">#REF!</definedName>
    <definedName name="P_Z_F_B_TYPE_4_ACTIVE" localSheetId="4">#REF!</definedName>
    <definedName name="P_Z_F_B_TYPE_4_ACTIVE">#REF!</definedName>
    <definedName name="P_Z_F_B_TYPE_5_ACTIVE" localSheetId="4">#REF!</definedName>
    <definedName name="P_Z_F_B_TYPE_5_ACTIVE">#REF!</definedName>
    <definedName name="P_Z_F_B_TYPE_6_ACTIVE" localSheetId="4">#REF!</definedName>
    <definedName name="P_Z_F_B_TYPE_6_ACTIVE">#REF!</definedName>
    <definedName name="P_Z_F_B_TYPE_7_ACTIVE" localSheetId="4">#REF!</definedName>
    <definedName name="P_Z_F_B_TYPE_7_ACTIVE">#REF!</definedName>
    <definedName name="P_Z_F_B_TYPE_8_ACTIVE" localSheetId="4">#REF!</definedName>
    <definedName name="P_Z_F_B_TYPE_8_ACTIVE">#REF!</definedName>
    <definedName name="P_Z_F_B_TYPE_9_ACTIVE" localSheetId="4">#REF!</definedName>
    <definedName name="P_Z_F_B_TYPE_9_ACTIVE">#REF!</definedName>
    <definedName name="P_Z_F_N_CODE_INTERVENTION" localSheetId="4">#REF!</definedName>
    <definedName name="P_Z_F_N_CODE_INTERVENTION">#REF!</definedName>
    <definedName name="P_Z_F_N_CONSIGNES_UTILISATION" localSheetId="4">#REF!</definedName>
    <definedName name="P_Z_F_N_CONSIGNES_UTILISATION">#REF!</definedName>
    <definedName name="P_Z_F_N_CONSIGNES_UTILISATION_FIN" localSheetId="4">#REF!</definedName>
    <definedName name="P_Z_F_N_CONSIGNES_UTILISATION_FIN">#REF!</definedName>
    <definedName name="P_Z_F_N_LIBELLE_DISPOSITIF" localSheetId="4">#REF!</definedName>
    <definedName name="P_Z_F_N_LIBELLE_DISPOSITIF">#REF!</definedName>
    <definedName name="P_Z_F_N_NB_LOGOS_FINANCEURS" localSheetId="4">#REF!</definedName>
    <definedName name="P_Z_F_N_NB_LOGOS_FINANCEURS">#REF!</definedName>
    <definedName name="P_Z_F_N_RAPPELS" localSheetId="4">#REF!</definedName>
    <definedName name="P_Z_F_N_RAPPELS">#REF!</definedName>
    <definedName name="P_Z_G_R_G_BOOLEEN" localSheetId="4">#REF!</definedName>
    <definedName name="P_Z_G_R_G_BOOLEEN">#REF!</definedName>
    <definedName name="P_Z_G_R_G_BOOLEEN_NON" localSheetId="4">#REF!</definedName>
    <definedName name="P_Z_G_R_G_BOOLEEN_NON">#REF!</definedName>
    <definedName name="P_Z_G_R_G_BOOLEEN_OUI" localSheetId="4">#REF!</definedName>
    <definedName name="P_Z_G_R_G_BOOLEEN_OUI">#REF!</definedName>
    <definedName name="P_Z_G_R_G_INTERVENTIONS_PSN" localSheetId="4">#REF!</definedName>
    <definedName name="P_Z_G_R_G_INTERVENTIONS_PSN">#REF!</definedName>
    <definedName name="P_Z_G_R_G_NB_CATEGORIES" localSheetId="4">#REF!</definedName>
    <definedName name="P_Z_G_R_G_NB_CATEGORIES">#REF!</definedName>
    <definedName name="P_Z_G_R_G_NB_LOGOS_FINANCEURS" localSheetId="4">#REF!</definedName>
    <definedName name="P_Z_G_R_G_NB_LOGOS_FINANCEURS">#REF!</definedName>
    <definedName name="_xlnm.Print_Area" localSheetId="0">Accueil!$A$1:$X$30</definedName>
    <definedName name="zz" localSheetId="3">#REF!</definedName>
    <definedName name="zz" localSheetId="5">#REF!</definedName>
    <definedName name="zz" localSheetId="4">#REF!</definedName>
    <definedName name="zz">#REF!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9" i="31" l="1"/>
  <c r="D19" i="67" l="1"/>
  <c r="J27" i="66" s="1"/>
  <c r="Q12" i="31" l="1"/>
  <c r="Q11" i="31"/>
  <c r="Q10" i="31"/>
  <c r="O14" i="31"/>
  <c r="O13" i="31"/>
  <c r="O12" i="31"/>
  <c r="R10" i="54" l="1"/>
  <c r="S10" i="54"/>
  <c r="T10" i="54"/>
  <c r="U10" i="54"/>
  <c r="V10" i="54"/>
  <c r="W10" i="54"/>
  <c r="R11" i="54"/>
  <c r="S11" i="54"/>
  <c r="T11" i="54"/>
  <c r="U11" i="54"/>
  <c r="V11" i="54"/>
  <c r="W11" i="54"/>
  <c r="R12" i="54"/>
  <c r="S12" i="54"/>
  <c r="T12" i="54"/>
  <c r="U12" i="54"/>
  <c r="V12" i="54"/>
  <c r="W12" i="54"/>
  <c r="R13" i="54"/>
  <c r="S13" i="54"/>
  <c r="T13" i="54"/>
  <c r="U13" i="54"/>
  <c r="V13" i="54"/>
  <c r="W13" i="54"/>
  <c r="R14" i="54"/>
  <c r="S14" i="54"/>
  <c r="T14" i="54"/>
  <c r="U14" i="54"/>
  <c r="V14" i="54"/>
  <c r="W14" i="54"/>
  <c r="R15" i="54"/>
  <c r="S15" i="54"/>
  <c r="T15" i="54"/>
  <c r="U15" i="54"/>
  <c r="V15" i="54"/>
  <c r="W15" i="54"/>
  <c r="R16" i="54"/>
  <c r="S16" i="54"/>
  <c r="T16" i="54"/>
  <c r="U16" i="54"/>
  <c r="V16" i="54"/>
  <c r="W16" i="54"/>
  <c r="R17" i="54"/>
  <c r="S17" i="54"/>
  <c r="T17" i="54"/>
  <c r="U17" i="54"/>
  <c r="V17" i="54"/>
  <c r="W17" i="54"/>
  <c r="R18" i="54"/>
  <c r="S18" i="54"/>
  <c r="T18" i="54"/>
  <c r="U18" i="54"/>
  <c r="V18" i="54"/>
  <c r="W18" i="54"/>
  <c r="R19" i="54"/>
  <c r="S19" i="54"/>
  <c r="T19" i="54"/>
  <c r="U19" i="54"/>
  <c r="V19" i="54"/>
  <c r="W19" i="54"/>
  <c r="R20" i="54"/>
  <c r="S20" i="54"/>
  <c r="T20" i="54"/>
  <c r="U20" i="54"/>
  <c r="V20" i="54"/>
  <c r="W20" i="54"/>
  <c r="R21" i="54"/>
  <c r="S21" i="54"/>
  <c r="T21" i="54"/>
  <c r="U21" i="54"/>
  <c r="V21" i="54"/>
  <c r="W21" i="54"/>
  <c r="R22" i="54"/>
  <c r="S22" i="54"/>
  <c r="T22" i="54"/>
  <c r="U22" i="54"/>
  <c r="V22" i="54"/>
  <c r="W22" i="54"/>
  <c r="R23" i="54"/>
  <c r="S23" i="54"/>
  <c r="T23" i="54"/>
  <c r="U23" i="54"/>
  <c r="V23" i="54"/>
  <c r="W23" i="54"/>
  <c r="R24" i="54"/>
  <c r="S24" i="54"/>
  <c r="T24" i="54"/>
  <c r="U24" i="54"/>
  <c r="V24" i="54"/>
  <c r="W24" i="54"/>
  <c r="R25" i="54"/>
  <c r="S25" i="54"/>
  <c r="T25" i="54"/>
  <c r="U25" i="54"/>
  <c r="V25" i="54"/>
  <c r="W25" i="54"/>
  <c r="R26" i="54"/>
  <c r="S26" i="54"/>
  <c r="T26" i="54"/>
  <c r="U26" i="54"/>
  <c r="V26" i="54"/>
  <c r="W26" i="54"/>
  <c r="R27" i="54"/>
  <c r="S27" i="54"/>
  <c r="T27" i="54"/>
  <c r="U27" i="54"/>
  <c r="V27" i="54"/>
  <c r="W27" i="54"/>
  <c r="R28" i="54"/>
  <c r="S28" i="54"/>
  <c r="T28" i="54"/>
  <c r="U28" i="54"/>
  <c r="V28" i="54"/>
  <c r="W28" i="54"/>
  <c r="R29" i="54"/>
  <c r="S29" i="54"/>
  <c r="T29" i="54"/>
  <c r="U29" i="54"/>
  <c r="V29" i="54"/>
  <c r="W29" i="54"/>
  <c r="R30" i="54"/>
  <c r="S30" i="54"/>
  <c r="T30" i="54"/>
  <c r="U30" i="54"/>
  <c r="V30" i="54"/>
  <c r="W30" i="54"/>
  <c r="R31" i="54"/>
  <c r="S31" i="54"/>
  <c r="T31" i="54"/>
  <c r="U31" i="54"/>
  <c r="V31" i="54"/>
  <c r="W31" i="54"/>
  <c r="R32" i="54"/>
  <c r="S32" i="54"/>
  <c r="T32" i="54"/>
  <c r="U32" i="54"/>
  <c r="V32" i="54"/>
  <c r="W32" i="54"/>
  <c r="R33" i="54"/>
  <c r="S33" i="54"/>
  <c r="T33" i="54"/>
  <c r="U33" i="54"/>
  <c r="V33" i="54"/>
  <c r="W33" i="54"/>
  <c r="R34" i="54"/>
  <c r="S34" i="54"/>
  <c r="T34" i="54"/>
  <c r="U34" i="54"/>
  <c r="V34" i="54"/>
  <c r="W34" i="54"/>
  <c r="R35" i="54"/>
  <c r="S35" i="54"/>
  <c r="T35" i="54"/>
  <c r="U35" i="54"/>
  <c r="V35" i="54"/>
  <c r="W35" i="54"/>
  <c r="R36" i="54"/>
  <c r="S36" i="54"/>
  <c r="T36" i="54"/>
  <c r="U36" i="54"/>
  <c r="V36" i="54"/>
  <c r="W36" i="54"/>
  <c r="R37" i="54"/>
  <c r="S37" i="54"/>
  <c r="T37" i="54"/>
  <c r="U37" i="54"/>
  <c r="V37" i="54"/>
  <c r="W37" i="54"/>
  <c r="R38" i="54"/>
  <c r="S38" i="54"/>
  <c r="T38" i="54"/>
  <c r="U38" i="54"/>
  <c r="V38" i="54"/>
  <c r="W38" i="54"/>
  <c r="R39" i="54"/>
  <c r="S39" i="54"/>
  <c r="T39" i="54"/>
  <c r="U39" i="54"/>
  <c r="V39" i="54"/>
  <c r="W39" i="54"/>
  <c r="R40" i="54"/>
  <c r="S40" i="54"/>
  <c r="T40" i="54"/>
  <c r="U40" i="54"/>
  <c r="V40" i="54"/>
  <c r="W40" i="54"/>
  <c r="R41" i="54"/>
  <c r="S41" i="54"/>
  <c r="T41" i="54"/>
  <c r="U41" i="54"/>
  <c r="V41" i="54"/>
  <c r="W41" i="54"/>
  <c r="R42" i="54"/>
  <c r="S42" i="54"/>
  <c r="T42" i="54"/>
  <c r="U42" i="54"/>
  <c r="V42" i="54"/>
  <c r="W42" i="54"/>
  <c r="R43" i="54"/>
  <c r="S43" i="54"/>
  <c r="T43" i="54"/>
  <c r="U43" i="54"/>
  <c r="V43" i="54"/>
  <c r="W43" i="54"/>
  <c r="R44" i="54"/>
  <c r="S44" i="54"/>
  <c r="T44" i="54"/>
  <c r="U44" i="54"/>
  <c r="V44" i="54"/>
  <c r="W44" i="54"/>
  <c r="R45" i="54"/>
  <c r="S45" i="54"/>
  <c r="T45" i="54"/>
  <c r="U45" i="54"/>
  <c r="V45" i="54"/>
  <c r="W45" i="54"/>
  <c r="R46" i="54"/>
  <c r="S46" i="54"/>
  <c r="T46" i="54"/>
  <c r="U46" i="54"/>
  <c r="V46" i="54"/>
  <c r="W46" i="54"/>
  <c r="R47" i="54"/>
  <c r="S47" i="54"/>
  <c r="T47" i="54"/>
  <c r="U47" i="54"/>
  <c r="V47" i="54"/>
  <c r="W47" i="54"/>
  <c r="R48" i="54"/>
  <c r="S48" i="54"/>
  <c r="T48" i="54"/>
  <c r="U48" i="54"/>
  <c r="V48" i="54"/>
  <c r="W48" i="54"/>
  <c r="R49" i="54"/>
  <c r="S49" i="54"/>
  <c r="T49" i="54"/>
  <c r="U49" i="54"/>
  <c r="V49" i="54"/>
  <c r="W49" i="54"/>
  <c r="R50" i="54"/>
  <c r="S50" i="54"/>
  <c r="T50" i="54"/>
  <c r="U50" i="54"/>
  <c r="V50" i="54"/>
  <c r="W50" i="54"/>
  <c r="R51" i="54"/>
  <c r="S51" i="54"/>
  <c r="T51" i="54"/>
  <c r="U51" i="54"/>
  <c r="V51" i="54"/>
  <c r="W51" i="54"/>
  <c r="R52" i="54"/>
  <c r="S52" i="54"/>
  <c r="T52" i="54"/>
  <c r="U52" i="54"/>
  <c r="V52" i="54"/>
  <c r="W52" i="54"/>
  <c r="R53" i="54"/>
  <c r="S53" i="54"/>
  <c r="T53" i="54"/>
  <c r="U53" i="54"/>
  <c r="V53" i="54"/>
  <c r="W53" i="54"/>
  <c r="R54" i="54"/>
  <c r="S54" i="54"/>
  <c r="T54" i="54"/>
  <c r="U54" i="54"/>
  <c r="V54" i="54"/>
  <c r="W54" i="54"/>
  <c r="R55" i="54"/>
  <c r="S55" i="54"/>
  <c r="T55" i="54"/>
  <c r="U55" i="54"/>
  <c r="V55" i="54"/>
  <c r="W55" i="54"/>
  <c r="R56" i="54"/>
  <c r="S56" i="54"/>
  <c r="T56" i="54"/>
  <c r="U56" i="54"/>
  <c r="V56" i="54"/>
  <c r="W56" i="54"/>
  <c r="R57" i="54"/>
  <c r="S57" i="54"/>
  <c r="T57" i="54"/>
  <c r="U57" i="54"/>
  <c r="V57" i="54"/>
  <c r="W57" i="54"/>
  <c r="R58" i="54"/>
  <c r="S58" i="54"/>
  <c r="T58" i="54"/>
  <c r="U58" i="54"/>
  <c r="V58" i="54"/>
  <c r="W58" i="54"/>
  <c r="R59" i="54"/>
  <c r="S59" i="54"/>
  <c r="T59" i="54"/>
  <c r="U59" i="54"/>
  <c r="V59" i="54"/>
  <c r="W59" i="54"/>
  <c r="R60" i="54"/>
  <c r="S60" i="54"/>
  <c r="T60" i="54"/>
  <c r="U60" i="54"/>
  <c r="V60" i="54"/>
  <c r="W60" i="54"/>
  <c r="R61" i="54"/>
  <c r="S61" i="54"/>
  <c r="T61" i="54"/>
  <c r="U61" i="54"/>
  <c r="V61" i="54"/>
  <c r="W61" i="54"/>
  <c r="R62" i="54"/>
  <c r="S62" i="54"/>
  <c r="T62" i="54"/>
  <c r="U62" i="54"/>
  <c r="V62" i="54"/>
  <c r="W62" i="54"/>
  <c r="R63" i="54"/>
  <c r="S63" i="54"/>
  <c r="T63" i="54"/>
  <c r="U63" i="54"/>
  <c r="V63" i="54"/>
  <c r="W63" i="54"/>
  <c r="R64" i="54"/>
  <c r="S64" i="54"/>
  <c r="T64" i="54"/>
  <c r="U64" i="54"/>
  <c r="V64" i="54"/>
  <c r="W64" i="54"/>
  <c r="R65" i="54"/>
  <c r="S65" i="54"/>
  <c r="T65" i="54"/>
  <c r="U65" i="54"/>
  <c r="V65" i="54"/>
  <c r="W65" i="54"/>
  <c r="R66" i="54"/>
  <c r="S66" i="54"/>
  <c r="T66" i="54"/>
  <c r="U66" i="54"/>
  <c r="V66" i="54"/>
  <c r="W66" i="54"/>
  <c r="R67" i="54"/>
  <c r="S67" i="54"/>
  <c r="T67" i="54"/>
  <c r="U67" i="54"/>
  <c r="V67" i="54"/>
  <c r="W67" i="54"/>
  <c r="R68" i="54"/>
  <c r="S68" i="54"/>
  <c r="T68" i="54"/>
  <c r="U68" i="54"/>
  <c r="V68" i="54"/>
  <c r="W68" i="54"/>
  <c r="R69" i="54"/>
  <c r="S69" i="54"/>
  <c r="T69" i="54"/>
  <c r="U69" i="54"/>
  <c r="V69" i="54"/>
  <c r="W69" i="54"/>
  <c r="R70" i="54"/>
  <c r="S70" i="54"/>
  <c r="T70" i="54"/>
  <c r="U70" i="54"/>
  <c r="V70" i="54"/>
  <c r="W70" i="54"/>
  <c r="R71" i="54"/>
  <c r="S71" i="54"/>
  <c r="T71" i="54"/>
  <c r="U71" i="54"/>
  <c r="V71" i="54"/>
  <c r="W71" i="54"/>
  <c r="R72" i="54"/>
  <c r="S72" i="54"/>
  <c r="T72" i="54"/>
  <c r="U72" i="54"/>
  <c r="V72" i="54"/>
  <c r="W72" i="54"/>
  <c r="R73" i="54"/>
  <c r="S73" i="54"/>
  <c r="T73" i="54"/>
  <c r="U73" i="54"/>
  <c r="V73" i="54"/>
  <c r="W73" i="54"/>
  <c r="R74" i="54"/>
  <c r="S74" i="54"/>
  <c r="T74" i="54"/>
  <c r="U74" i="54"/>
  <c r="V74" i="54"/>
  <c r="W74" i="54"/>
  <c r="R75" i="54"/>
  <c r="S75" i="54"/>
  <c r="T75" i="54"/>
  <c r="U75" i="54"/>
  <c r="V75" i="54"/>
  <c r="W75" i="54"/>
  <c r="R76" i="54"/>
  <c r="S76" i="54"/>
  <c r="T76" i="54"/>
  <c r="U76" i="54"/>
  <c r="V76" i="54"/>
  <c r="W76" i="54"/>
  <c r="R77" i="54"/>
  <c r="S77" i="54"/>
  <c r="T77" i="54"/>
  <c r="U77" i="54"/>
  <c r="V77" i="54"/>
  <c r="W77" i="54"/>
  <c r="R78" i="54"/>
  <c r="S78" i="54"/>
  <c r="T78" i="54"/>
  <c r="U78" i="54"/>
  <c r="V78" i="54"/>
  <c r="W78" i="54"/>
  <c r="R79" i="54"/>
  <c r="S79" i="54"/>
  <c r="T79" i="54"/>
  <c r="U79" i="54"/>
  <c r="V79" i="54"/>
  <c r="W79" i="54"/>
  <c r="R80" i="54"/>
  <c r="S80" i="54"/>
  <c r="T80" i="54"/>
  <c r="U80" i="54"/>
  <c r="V80" i="54"/>
  <c r="W80" i="54"/>
  <c r="R81" i="54"/>
  <c r="S81" i="54"/>
  <c r="T81" i="54"/>
  <c r="U81" i="54"/>
  <c r="V81" i="54"/>
  <c r="W81" i="54"/>
  <c r="R82" i="54"/>
  <c r="S82" i="54"/>
  <c r="T82" i="54"/>
  <c r="U82" i="54"/>
  <c r="V82" i="54"/>
  <c r="W82" i="54"/>
  <c r="R83" i="54"/>
  <c r="S83" i="54"/>
  <c r="T83" i="54"/>
  <c r="U83" i="54"/>
  <c r="V83" i="54"/>
  <c r="W83" i="54"/>
  <c r="R84" i="54"/>
  <c r="S84" i="54"/>
  <c r="T84" i="54"/>
  <c r="U84" i="54"/>
  <c r="V84" i="54"/>
  <c r="W84" i="54"/>
  <c r="R85" i="54"/>
  <c r="S85" i="54"/>
  <c r="T85" i="54"/>
  <c r="U85" i="54"/>
  <c r="V85" i="54"/>
  <c r="W85" i="54"/>
  <c r="R86" i="54"/>
  <c r="S86" i="54"/>
  <c r="T86" i="54"/>
  <c r="U86" i="54"/>
  <c r="V86" i="54"/>
  <c r="W86" i="54"/>
  <c r="R87" i="54"/>
  <c r="S87" i="54"/>
  <c r="T87" i="54"/>
  <c r="U87" i="54"/>
  <c r="V87" i="54"/>
  <c r="W87" i="54"/>
  <c r="R88" i="54"/>
  <c r="S88" i="54"/>
  <c r="T88" i="54"/>
  <c r="U88" i="54"/>
  <c r="V88" i="54"/>
  <c r="W88" i="54"/>
  <c r="R89" i="54"/>
  <c r="S89" i="54"/>
  <c r="T89" i="54"/>
  <c r="U89" i="54"/>
  <c r="V89" i="54"/>
  <c r="W89" i="54"/>
  <c r="R90" i="54"/>
  <c r="S90" i="54"/>
  <c r="T90" i="54"/>
  <c r="U90" i="54"/>
  <c r="V90" i="54"/>
  <c r="W90" i="54"/>
  <c r="R91" i="54"/>
  <c r="S91" i="54"/>
  <c r="T91" i="54"/>
  <c r="U91" i="54"/>
  <c r="V91" i="54"/>
  <c r="W91" i="54"/>
  <c r="R92" i="54"/>
  <c r="S92" i="54"/>
  <c r="T92" i="54"/>
  <c r="U92" i="54"/>
  <c r="V92" i="54"/>
  <c r="W92" i="54"/>
  <c r="R93" i="54"/>
  <c r="S93" i="54"/>
  <c r="T93" i="54"/>
  <c r="U93" i="54"/>
  <c r="V93" i="54"/>
  <c r="W93" i="54"/>
  <c r="R94" i="54"/>
  <c r="S94" i="54"/>
  <c r="T94" i="54"/>
  <c r="U94" i="54"/>
  <c r="V94" i="54"/>
  <c r="W94" i="54"/>
  <c r="R95" i="54"/>
  <c r="S95" i="54"/>
  <c r="T95" i="54"/>
  <c r="U95" i="54"/>
  <c r="V95" i="54"/>
  <c r="W95" i="54"/>
  <c r="R96" i="54"/>
  <c r="S96" i="54"/>
  <c r="T96" i="54"/>
  <c r="U96" i="54"/>
  <c r="V96" i="54"/>
  <c r="W96" i="54"/>
  <c r="R97" i="54"/>
  <c r="S97" i="54"/>
  <c r="T97" i="54"/>
  <c r="U97" i="54"/>
  <c r="V97" i="54"/>
  <c r="W97" i="54"/>
  <c r="R98" i="54"/>
  <c r="S98" i="54"/>
  <c r="T98" i="54"/>
  <c r="U98" i="54"/>
  <c r="V98" i="54"/>
  <c r="W98" i="54"/>
  <c r="R99" i="54"/>
  <c r="S99" i="54"/>
  <c r="T99" i="54"/>
  <c r="U99" i="54"/>
  <c r="V99" i="54"/>
  <c r="W99" i="54"/>
  <c r="R100" i="54"/>
  <c r="S100" i="54"/>
  <c r="T100" i="54"/>
  <c r="U100" i="54"/>
  <c r="V100" i="54"/>
  <c r="W100" i="54"/>
  <c r="R101" i="54"/>
  <c r="S101" i="54"/>
  <c r="T101" i="54"/>
  <c r="U101" i="54"/>
  <c r="V101" i="54"/>
  <c r="W101" i="54"/>
  <c r="R102" i="54"/>
  <c r="S102" i="54"/>
  <c r="T102" i="54"/>
  <c r="U102" i="54"/>
  <c r="V102" i="54"/>
  <c r="W102" i="54"/>
  <c r="R103" i="54"/>
  <c r="S103" i="54"/>
  <c r="T103" i="54"/>
  <c r="U103" i="54"/>
  <c r="V103" i="54"/>
  <c r="W103" i="54"/>
  <c r="R104" i="54"/>
  <c r="S104" i="54"/>
  <c r="T104" i="54"/>
  <c r="U104" i="54"/>
  <c r="V104" i="54"/>
  <c r="W104" i="54"/>
  <c r="R105" i="54"/>
  <c r="S105" i="54"/>
  <c r="T105" i="54"/>
  <c r="U105" i="54"/>
  <c r="V105" i="54"/>
  <c r="W105" i="54"/>
  <c r="R106" i="54"/>
  <c r="S106" i="54"/>
  <c r="T106" i="54"/>
  <c r="U106" i="54"/>
  <c r="V106" i="54"/>
  <c r="W106" i="54"/>
  <c r="R107" i="54"/>
  <c r="S107" i="54"/>
  <c r="T107" i="54"/>
  <c r="U107" i="54"/>
  <c r="V107" i="54"/>
  <c r="W107" i="54"/>
  <c r="R108" i="54"/>
  <c r="S108" i="54"/>
  <c r="T108" i="54"/>
  <c r="U108" i="54"/>
  <c r="V108" i="54"/>
  <c r="W108" i="54"/>
  <c r="S9" i="54"/>
  <c r="T9" i="54"/>
  <c r="U9" i="54"/>
  <c r="V9" i="54"/>
  <c r="W9" i="54"/>
  <c r="X9" i="54"/>
  <c r="AN60" i="55"/>
  <c r="AN61" i="55"/>
  <c r="AN62" i="55"/>
  <c r="AN63" i="55"/>
  <c r="AN64" i="55"/>
  <c r="AN65" i="55"/>
  <c r="AN66" i="55"/>
  <c r="AE9" i="54"/>
  <c r="M9" i="54"/>
  <c r="AD9" i="54"/>
  <c r="AB10" i="54"/>
  <c r="AB11" i="54"/>
  <c r="AB12" i="54"/>
  <c r="AB13" i="54"/>
  <c r="AB14" i="54"/>
  <c r="AB15" i="54"/>
  <c r="AB16" i="54"/>
  <c r="AB17" i="54"/>
  <c r="AB18" i="54"/>
  <c r="AB19" i="54"/>
  <c r="AB20" i="54"/>
  <c r="AB21" i="54"/>
  <c r="AB22" i="54"/>
  <c r="AB23" i="54"/>
  <c r="AB24" i="54"/>
  <c r="AB25" i="54"/>
  <c r="AB26" i="54"/>
  <c r="AB27" i="54"/>
  <c r="AB28" i="54"/>
  <c r="AB29" i="54"/>
  <c r="AB30" i="54"/>
  <c r="AB31" i="54"/>
  <c r="AB32" i="54"/>
  <c r="AB33" i="54"/>
  <c r="AB34" i="54"/>
  <c r="AB35" i="54"/>
  <c r="AB36" i="54"/>
  <c r="AB37" i="54"/>
  <c r="AB38" i="54"/>
  <c r="AB39" i="54"/>
  <c r="AB40" i="54"/>
  <c r="AB41" i="54"/>
  <c r="AB42" i="54"/>
  <c r="AB43" i="54"/>
  <c r="AB44" i="54"/>
  <c r="AB45" i="54"/>
  <c r="AB46" i="54"/>
  <c r="AB47" i="54"/>
  <c r="AB48" i="54"/>
  <c r="AB49" i="54"/>
  <c r="AB50" i="54"/>
  <c r="AB51" i="54"/>
  <c r="AB52" i="54"/>
  <c r="AB53" i="54"/>
  <c r="AB54" i="54"/>
  <c r="AB55" i="54"/>
  <c r="AB56" i="54"/>
  <c r="AB57" i="54"/>
  <c r="AB58" i="54"/>
  <c r="AB59" i="54"/>
  <c r="AB60" i="54"/>
  <c r="AB61" i="54"/>
  <c r="AB62" i="54"/>
  <c r="AB63" i="54"/>
  <c r="AB64" i="54"/>
  <c r="AB65" i="54"/>
  <c r="AB66" i="54"/>
  <c r="AB67" i="54"/>
  <c r="AB68" i="54"/>
  <c r="AB69" i="54"/>
  <c r="AB70" i="54"/>
  <c r="AB71" i="54"/>
  <c r="AB72" i="54"/>
  <c r="AB73" i="54"/>
  <c r="AB74" i="54"/>
  <c r="AB75" i="54"/>
  <c r="AB76" i="54"/>
  <c r="AB77" i="54"/>
  <c r="AB78" i="54"/>
  <c r="AB79" i="54"/>
  <c r="AB80" i="54"/>
  <c r="AB81" i="54"/>
  <c r="AB82" i="54"/>
  <c r="AB83" i="54"/>
  <c r="AB84" i="54"/>
  <c r="AB85" i="54"/>
  <c r="AB86" i="54"/>
  <c r="AB87" i="54"/>
  <c r="AB88" i="54"/>
  <c r="AB89" i="54"/>
  <c r="AB90" i="54"/>
  <c r="AB91" i="54"/>
  <c r="AB92" i="54"/>
  <c r="AB93" i="54"/>
  <c r="AB94" i="54"/>
  <c r="AB95" i="54"/>
  <c r="AB96" i="54"/>
  <c r="AB97" i="54"/>
  <c r="AB98" i="54"/>
  <c r="AB99" i="54"/>
  <c r="AB100" i="54"/>
  <c r="AB101" i="54"/>
  <c r="AB102" i="54"/>
  <c r="AB103" i="54"/>
  <c r="AB104" i="54"/>
  <c r="AB105" i="54"/>
  <c r="AB106" i="54"/>
  <c r="AB107" i="54"/>
  <c r="AB108" i="54"/>
  <c r="AB9" i="54"/>
  <c r="AD10" i="54"/>
  <c r="AD11" i="54"/>
  <c r="AD12" i="54"/>
  <c r="AD13" i="54"/>
  <c r="AD14" i="54"/>
  <c r="M10" i="54"/>
  <c r="M11" i="54"/>
  <c r="M12" i="54"/>
  <c r="M13" i="54"/>
  <c r="M14" i="54"/>
  <c r="M15" i="54"/>
  <c r="M16" i="54"/>
  <c r="M17" i="54"/>
  <c r="M18" i="54"/>
  <c r="M19" i="54"/>
  <c r="M20" i="54"/>
  <c r="M21" i="54"/>
  <c r="M22" i="54"/>
  <c r="M23" i="54"/>
  <c r="M24" i="54"/>
  <c r="M25" i="54"/>
  <c r="M26" i="54"/>
  <c r="M27" i="54"/>
  <c r="M28" i="54"/>
  <c r="M29" i="54"/>
  <c r="M30" i="54"/>
  <c r="M31" i="54"/>
  <c r="M32" i="54"/>
  <c r="M33" i="54"/>
  <c r="M34" i="54"/>
  <c r="M35" i="54"/>
  <c r="M36" i="54"/>
  <c r="M37" i="54"/>
  <c r="M38" i="54"/>
  <c r="M39" i="54"/>
  <c r="M40" i="54"/>
  <c r="M41" i="54"/>
  <c r="M42" i="54"/>
  <c r="M43" i="54"/>
  <c r="M44" i="54"/>
  <c r="M45" i="54"/>
  <c r="M46" i="54"/>
  <c r="M47" i="54"/>
  <c r="M48" i="54"/>
  <c r="M49" i="54"/>
  <c r="M50" i="54"/>
  <c r="M51" i="54"/>
  <c r="M52" i="54"/>
  <c r="M53" i="54"/>
  <c r="M54" i="54"/>
  <c r="M55" i="54"/>
  <c r="M56" i="54"/>
  <c r="M57" i="54"/>
  <c r="M58" i="54"/>
  <c r="M59" i="54"/>
  <c r="M60" i="54"/>
  <c r="M61" i="54"/>
  <c r="M62" i="54"/>
  <c r="M63" i="54"/>
  <c r="M64" i="54"/>
  <c r="M65" i="54"/>
  <c r="M66" i="54"/>
  <c r="M67" i="54"/>
  <c r="M68" i="54"/>
  <c r="M69" i="54"/>
  <c r="M70" i="54"/>
  <c r="M71" i="54"/>
  <c r="M72" i="54"/>
  <c r="M73" i="54"/>
  <c r="M74" i="54"/>
  <c r="M75" i="54"/>
  <c r="M76" i="54"/>
  <c r="M77" i="54"/>
  <c r="M78" i="54"/>
  <c r="M79" i="54"/>
  <c r="M80" i="54"/>
  <c r="M81" i="54"/>
  <c r="M82" i="54"/>
  <c r="M83" i="54"/>
  <c r="M84" i="54"/>
  <c r="M85" i="54"/>
  <c r="M86" i="54"/>
  <c r="M87" i="54"/>
  <c r="M88" i="54"/>
  <c r="M89" i="54"/>
  <c r="M90" i="54"/>
  <c r="M91" i="54"/>
  <c r="M92" i="54"/>
  <c r="M93" i="54"/>
  <c r="M94" i="54"/>
  <c r="M95" i="54"/>
  <c r="M96" i="54"/>
  <c r="M97" i="54"/>
  <c r="M98" i="54"/>
  <c r="M99" i="54"/>
  <c r="M100" i="54"/>
  <c r="M101" i="54"/>
  <c r="M102" i="54"/>
  <c r="M103" i="54"/>
  <c r="M104" i="54"/>
  <c r="M105" i="54"/>
  <c r="M106" i="54"/>
  <c r="M107" i="54"/>
  <c r="M108" i="54"/>
  <c r="AW9" i="63"/>
  <c r="AX9" i="63"/>
  <c r="AY9" i="63"/>
  <c r="AV9" i="63"/>
  <c r="AR9" i="63"/>
  <c r="AS9" i="63"/>
  <c r="AT9" i="63"/>
  <c r="AQ9" i="63"/>
  <c r="AN9" i="63"/>
  <c r="AO9" i="63"/>
  <c r="AE9" i="63"/>
  <c r="AF9" i="63"/>
  <c r="AG9" i="63"/>
  <c r="AH9" i="63"/>
  <c r="AI9" i="63"/>
  <c r="AJ9" i="63"/>
  <c r="AK9" i="63"/>
  <c r="AL9" i="63"/>
  <c r="AM9" i="63"/>
  <c r="AV108" i="63"/>
  <c r="AV107" i="63"/>
  <c r="AV106" i="63"/>
  <c r="AV105" i="63"/>
  <c r="AV104" i="63"/>
  <c r="AV103" i="63"/>
  <c r="AV102" i="63"/>
  <c r="AV101" i="63"/>
  <c r="AV100" i="63"/>
  <c r="AV99" i="63"/>
  <c r="AV98" i="63"/>
  <c r="AV97" i="63"/>
  <c r="AV96" i="63"/>
  <c r="AV95" i="63"/>
  <c r="AV94" i="63"/>
  <c r="AV93" i="63"/>
  <c r="AV92" i="63"/>
  <c r="AV91" i="63"/>
  <c r="AV90" i="63"/>
  <c r="AV89" i="63"/>
  <c r="AV88" i="63"/>
  <c r="AV87" i="63"/>
  <c r="AV86" i="63"/>
  <c r="AV85" i="63"/>
  <c r="AV84" i="63"/>
  <c r="AV83" i="63"/>
  <c r="AV82" i="63"/>
  <c r="AV81" i="63"/>
  <c r="AV80" i="63"/>
  <c r="AV79" i="63"/>
  <c r="AV78" i="63"/>
  <c r="AV77" i="63"/>
  <c r="AV76" i="63"/>
  <c r="AV75" i="63"/>
  <c r="AV74" i="63"/>
  <c r="AV73" i="63"/>
  <c r="AV72" i="63"/>
  <c r="AV71" i="63"/>
  <c r="AV70" i="63"/>
  <c r="AV69" i="63"/>
  <c r="AV68" i="63"/>
  <c r="AV67" i="63"/>
  <c r="AV66" i="63"/>
  <c r="AV65" i="63"/>
  <c r="AV64" i="63"/>
  <c r="AV63" i="63"/>
  <c r="AV62" i="63"/>
  <c r="AV61" i="63"/>
  <c r="AV60" i="63"/>
  <c r="AV59" i="63"/>
  <c r="AV58" i="63"/>
  <c r="AV57" i="63"/>
  <c r="AV56" i="63"/>
  <c r="AV55" i="63"/>
  <c r="AV54" i="63"/>
  <c r="AV53" i="63"/>
  <c r="AV52" i="63"/>
  <c r="AV51" i="63"/>
  <c r="AV50" i="63"/>
  <c r="AV49" i="63"/>
  <c r="AV48" i="63"/>
  <c r="AV47" i="63"/>
  <c r="AV46" i="63"/>
  <c r="AV45" i="63"/>
  <c r="AV44" i="63"/>
  <c r="AV43" i="63"/>
  <c r="AV42" i="63"/>
  <c r="AV41" i="63"/>
  <c r="AV40" i="63"/>
  <c r="AV39" i="63"/>
  <c r="AV38" i="63"/>
  <c r="AV37" i="63"/>
  <c r="AV36" i="63"/>
  <c r="AV35" i="63"/>
  <c r="AV34" i="63"/>
  <c r="AV33" i="63"/>
  <c r="AV32" i="63"/>
  <c r="AV31" i="63"/>
  <c r="AV30" i="63"/>
  <c r="AV29" i="63"/>
  <c r="AV28" i="63"/>
  <c r="AV27" i="63"/>
  <c r="AV26" i="63"/>
  <c r="AV25" i="63"/>
  <c r="AV24" i="63"/>
  <c r="AV23" i="63"/>
  <c r="AV22" i="63"/>
  <c r="AV21" i="63"/>
  <c r="AV20" i="63"/>
  <c r="AV19" i="63"/>
  <c r="AV18" i="63"/>
  <c r="AV17" i="63"/>
  <c r="AV16" i="63"/>
  <c r="AV15" i="63"/>
  <c r="AV14" i="63"/>
  <c r="AV13" i="63"/>
  <c r="AV12" i="63"/>
  <c r="AV11" i="63"/>
  <c r="AV10" i="63"/>
  <c r="AQ108" i="63"/>
  <c r="AQ107" i="63"/>
  <c r="AQ106" i="63"/>
  <c r="AQ105" i="63"/>
  <c r="AQ104" i="63"/>
  <c r="AQ103" i="63"/>
  <c r="AQ102" i="63"/>
  <c r="AQ101" i="63"/>
  <c r="AQ100" i="63"/>
  <c r="AQ99" i="63"/>
  <c r="AQ98" i="63"/>
  <c r="AQ97" i="63"/>
  <c r="AQ96" i="63"/>
  <c r="AQ95" i="63"/>
  <c r="AQ94" i="63"/>
  <c r="AQ93" i="63"/>
  <c r="AQ92" i="63"/>
  <c r="AQ91" i="63"/>
  <c r="AQ90" i="63"/>
  <c r="AQ89" i="63"/>
  <c r="AQ88" i="63"/>
  <c r="AQ87" i="63"/>
  <c r="AQ86" i="63"/>
  <c r="AQ85" i="63"/>
  <c r="AQ84" i="63"/>
  <c r="AQ83" i="63"/>
  <c r="AQ82" i="63"/>
  <c r="AQ81" i="63"/>
  <c r="AQ80" i="63"/>
  <c r="AQ79" i="63"/>
  <c r="AQ78" i="63"/>
  <c r="AQ77" i="63"/>
  <c r="AQ76" i="63"/>
  <c r="AQ75" i="63"/>
  <c r="AQ74" i="63"/>
  <c r="AQ73" i="63"/>
  <c r="AQ72" i="63"/>
  <c r="AQ71" i="63"/>
  <c r="AQ70" i="63"/>
  <c r="AQ69" i="63"/>
  <c r="AQ68" i="63"/>
  <c r="AQ67" i="63"/>
  <c r="AQ66" i="63"/>
  <c r="AQ65" i="63"/>
  <c r="AQ64" i="63"/>
  <c r="AQ63" i="63"/>
  <c r="AQ62" i="63"/>
  <c r="AQ61" i="63"/>
  <c r="AQ60" i="63"/>
  <c r="AQ59" i="63"/>
  <c r="AQ58" i="63"/>
  <c r="AQ57" i="63"/>
  <c r="AQ56" i="63"/>
  <c r="AQ55" i="63"/>
  <c r="AQ54" i="63"/>
  <c r="AQ53" i="63"/>
  <c r="AQ52" i="63"/>
  <c r="AQ51" i="63"/>
  <c r="AQ50" i="63"/>
  <c r="AQ49" i="63"/>
  <c r="AQ48" i="63"/>
  <c r="AQ47" i="63"/>
  <c r="AQ46" i="63"/>
  <c r="AQ45" i="63"/>
  <c r="AQ44" i="63"/>
  <c r="AQ43" i="63"/>
  <c r="AQ42" i="63"/>
  <c r="AQ41" i="63"/>
  <c r="AQ40" i="63"/>
  <c r="AQ39" i="63"/>
  <c r="AQ38" i="63"/>
  <c r="AQ37" i="63"/>
  <c r="AQ36" i="63"/>
  <c r="AQ35" i="63"/>
  <c r="AQ34" i="63"/>
  <c r="AQ33" i="63"/>
  <c r="AQ32" i="63"/>
  <c r="AQ31" i="63"/>
  <c r="AQ30" i="63"/>
  <c r="AQ29" i="63"/>
  <c r="AQ28" i="63"/>
  <c r="AQ27" i="63"/>
  <c r="AQ26" i="63"/>
  <c r="AQ25" i="63"/>
  <c r="AQ24" i="63"/>
  <c r="AQ23" i="63"/>
  <c r="AQ22" i="63"/>
  <c r="AQ21" i="63"/>
  <c r="AQ20" i="63"/>
  <c r="AQ19" i="63"/>
  <c r="AQ18" i="63"/>
  <c r="AQ17" i="63"/>
  <c r="AQ16" i="63"/>
  <c r="AQ15" i="63"/>
  <c r="AQ14" i="63"/>
  <c r="AQ13" i="63"/>
  <c r="AQ12" i="63"/>
  <c r="AQ11" i="63"/>
  <c r="AQ10" i="63"/>
  <c r="AM108" i="63"/>
  <c r="AL108" i="63"/>
  <c r="AM107" i="63"/>
  <c r="AL107" i="63"/>
  <c r="AM106" i="63"/>
  <c r="AL106" i="63"/>
  <c r="AM105" i="63"/>
  <c r="AL105" i="63"/>
  <c r="AM104" i="63"/>
  <c r="AL104" i="63"/>
  <c r="AM103" i="63"/>
  <c r="AL103" i="63"/>
  <c r="AM102" i="63"/>
  <c r="AL102" i="63"/>
  <c r="AM101" i="63"/>
  <c r="AL101" i="63"/>
  <c r="AM100" i="63"/>
  <c r="AL100" i="63"/>
  <c r="AM99" i="63"/>
  <c r="AL99" i="63"/>
  <c r="AM98" i="63"/>
  <c r="AL98" i="63"/>
  <c r="AM97" i="63"/>
  <c r="AL97" i="63"/>
  <c r="AM96" i="63"/>
  <c r="AL96" i="63"/>
  <c r="AM95" i="63"/>
  <c r="AL95" i="63"/>
  <c r="AM94" i="63"/>
  <c r="AL94" i="63"/>
  <c r="AM93" i="63"/>
  <c r="AL93" i="63"/>
  <c r="AM92" i="63"/>
  <c r="AL92" i="63"/>
  <c r="AM91" i="63"/>
  <c r="AL91" i="63"/>
  <c r="AM90" i="63"/>
  <c r="AL90" i="63"/>
  <c r="AM89" i="63"/>
  <c r="AL89" i="63"/>
  <c r="AM88" i="63"/>
  <c r="AL88" i="63"/>
  <c r="AM87" i="63"/>
  <c r="AL87" i="63"/>
  <c r="AM86" i="63"/>
  <c r="AL86" i="63"/>
  <c r="AM85" i="63"/>
  <c r="AL85" i="63"/>
  <c r="AM84" i="63"/>
  <c r="AL84" i="63"/>
  <c r="AM83" i="63"/>
  <c r="AL83" i="63"/>
  <c r="AM82" i="63"/>
  <c r="AL82" i="63"/>
  <c r="AM81" i="63"/>
  <c r="AL81" i="63"/>
  <c r="AM80" i="63"/>
  <c r="AL80" i="63"/>
  <c r="AM79" i="63"/>
  <c r="AL79" i="63"/>
  <c r="AM78" i="63"/>
  <c r="AL78" i="63"/>
  <c r="AM77" i="63"/>
  <c r="AL77" i="63"/>
  <c r="AM76" i="63"/>
  <c r="AL76" i="63"/>
  <c r="AM75" i="63"/>
  <c r="AL75" i="63"/>
  <c r="AM74" i="63"/>
  <c r="AL74" i="63"/>
  <c r="AM73" i="63"/>
  <c r="AL73" i="63"/>
  <c r="AM72" i="63"/>
  <c r="AL72" i="63"/>
  <c r="AM71" i="63"/>
  <c r="AL71" i="63"/>
  <c r="AM70" i="63"/>
  <c r="AL70" i="63"/>
  <c r="AM69" i="63"/>
  <c r="AL69" i="63"/>
  <c r="AM68" i="63"/>
  <c r="AL68" i="63"/>
  <c r="AM67" i="63"/>
  <c r="AL67" i="63"/>
  <c r="AM66" i="63"/>
  <c r="AL66" i="63"/>
  <c r="AM65" i="63"/>
  <c r="AL65" i="63"/>
  <c r="AM64" i="63"/>
  <c r="AL64" i="63"/>
  <c r="AM63" i="63"/>
  <c r="AL63" i="63"/>
  <c r="AM62" i="63"/>
  <c r="AL62" i="63"/>
  <c r="AM61" i="63"/>
  <c r="AL61" i="63"/>
  <c r="AM60" i="63"/>
  <c r="AL60" i="63"/>
  <c r="AM59" i="63"/>
  <c r="AL59" i="63"/>
  <c r="AM58" i="63"/>
  <c r="AL58" i="63"/>
  <c r="AM57" i="63"/>
  <c r="AL57" i="63"/>
  <c r="AM56" i="63"/>
  <c r="AL56" i="63"/>
  <c r="AM55" i="63"/>
  <c r="AL55" i="63"/>
  <c r="AM54" i="63"/>
  <c r="AL54" i="63"/>
  <c r="AM53" i="63"/>
  <c r="AL53" i="63"/>
  <c r="AM52" i="63"/>
  <c r="AL52" i="63"/>
  <c r="AM51" i="63"/>
  <c r="AL51" i="63"/>
  <c r="AM50" i="63"/>
  <c r="AL50" i="63"/>
  <c r="AM49" i="63"/>
  <c r="AL49" i="63"/>
  <c r="AM48" i="63"/>
  <c r="AL48" i="63"/>
  <c r="AM47" i="63"/>
  <c r="AL47" i="63"/>
  <c r="AM46" i="63"/>
  <c r="AL46" i="63"/>
  <c r="AM45" i="63"/>
  <c r="AL45" i="63"/>
  <c r="AM44" i="63"/>
  <c r="AL44" i="63"/>
  <c r="AM43" i="63"/>
  <c r="AL43" i="63"/>
  <c r="AM42" i="63"/>
  <c r="AL42" i="63"/>
  <c r="AM41" i="63"/>
  <c r="AL41" i="63"/>
  <c r="AM40" i="63"/>
  <c r="AL40" i="63"/>
  <c r="AM39" i="63"/>
  <c r="AL39" i="63"/>
  <c r="AM38" i="63"/>
  <c r="AL38" i="63"/>
  <c r="AM37" i="63"/>
  <c r="AL37" i="63"/>
  <c r="AM36" i="63"/>
  <c r="AL36" i="63"/>
  <c r="AM35" i="63"/>
  <c r="AL35" i="63"/>
  <c r="AM34" i="63"/>
  <c r="AL34" i="63"/>
  <c r="AM33" i="63"/>
  <c r="AL33" i="63"/>
  <c r="AM32" i="63"/>
  <c r="AL32" i="63"/>
  <c r="AM31" i="63"/>
  <c r="AL31" i="63"/>
  <c r="AM30" i="63"/>
  <c r="AL30" i="63"/>
  <c r="AM29" i="63"/>
  <c r="AL29" i="63"/>
  <c r="AM28" i="63"/>
  <c r="AL28" i="63"/>
  <c r="AM27" i="63"/>
  <c r="AL27" i="63"/>
  <c r="AM26" i="63"/>
  <c r="AL26" i="63"/>
  <c r="AM25" i="63"/>
  <c r="AL25" i="63"/>
  <c r="AM24" i="63"/>
  <c r="AL24" i="63"/>
  <c r="AM23" i="63"/>
  <c r="AL23" i="63"/>
  <c r="AM22" i="63"/>
  <c r="AL22" i="63"/>
  <c r="AM21" i="63"/>
  <c r="AL21" i="63"/>
  <c r="AM20" i="63"/>
  <c r="AL20" i="63"/>
  <c r="AM19" i="63"/>
  <c r="AL19" i="63"/>
  <c r="AM18" i="63"/>
  <c r="AL18" i="63"/>
  <c r="AM17" i="63"/>
  <c r="AL17" i="63"/>
  <c r="AM16" i="63"/>
  <c r="AL16" i="63"/>
  <c r="AM15" i="63"/>
  <c r="AL15" i="63"/>
  <c r="AM14" i="63"/>
  <c r="AL14" i="63"/>
  <c r="AM13" i="63"/>
  <c r="AL13" i="63"/>
  <c r="AM12" i="63"/>
  <c r="AL12" i="63"/>
  <c r="AM11" i="63"/>
  <c r="AL11" i="63"/>
  <c r="AM10" i="63"/>
  <c r="AL10" i="63"/>
  <c r="AF10" i="55"/>
  <c r="AG10" i="55"/>
  <c r="AH10" i="55"/>
  <c r="AI10" i="55"/>
  <c r="AJ10" i="55"/>
  <c r="AK10" i="55"/>
  <c r="AL10" i="55"/>
  <c r="AM10" i="55"/>
  <c r="AN10" i="55"/>
  <c r="AO10" i="55"/>
  <c r="AP10" i="55"/>
  <c r="AQ10" i="55"/>
  <c r="AR10" i="55"/>
  <c r="AS10" i="55"/>
  <c r="AU10" i="55"/>
  <c r="AV10" i="55"/>
  <c r="AW10" i="55"/>
  <c r="AX10" i="55"/>
  <c r="AY10" i="55"/>
  <c r="AZ10" i="55"/>
  <c r="BA10" i="55"/>
  <c r="BB10" i="55"/>
  <c r="BC10" i="55"/>
  <c r="BE10" i="55"/>
  <c r="AF11" i="55"/>
  <c r="AG11" i="55"/>
  <c r="AH11" i="55"/>
  <c r="AI11" i="55"/>
  <c r="AJ11" i="55"/>
  <c r="AK11" i="55"/>
  <c r="AL11" i="55"/>
  <c r="AM11" i="55"/>
  <c r="AN11" i="55"/>
  <c r="AO11" i="55"/>
  <c r="AP11" i="55"/>
  <c r="AQ11" i="55"/>
  <c r="AR11" i="55"/>
  <c r="AS11" i="55"/>
  <c r="AT11" i="55"/>
  <c r="AU11" i="55"/>
  <c r="AV11" i="55"/>
  <c r="AW11" i="55"/>
  <c r="AX11" i="55"/>
  <c r="AY11" i="55"/>
  <c r="AZ11" i="55"/>
  <c r="BA11" i="55"/>
  <c r="BB11" i="55"/>
  <c r="BC11" i="55"/>
  <c r="BE11" i="55"/>
  <c r="AF12" i="55"/>
  <c r="AG12" i="55"/>
  <c r="AH12" i="55"/>
  <c r="AI12" i="55"/>
  <c r="AJ12" i="55"/>
  <c r="AK12" i="55"/>
  <c r="AL12" i="55"/>
  <c r="AM12" i="55"/>
  <c r="AN12" i="55"/>
  <c r="AO12" i="55"/>
  <c r="AP12" i="55"/>
  <c r="AQ12" i="55"/>
  <c r="AR12" i="55"/>
  <c r="AS12" i="55"/>
  <c r="AU12" i="55"/>
  <c r="AV12" i="55"/>
  <c r="AW12" i="55"/>
  <c r="AX12" i="55"/>
  <c r="AY12" i="55"/>
  <c r="AZ12" i="55"/>
  <c r="BA12" i="55"/>
  <c r="BB12" i="55"/>
  <c r="BC12" i="55"/>
  <c r="BE12" i="55"/>
  <c r="AF13" i="55"/>
  <c r="AG13" i="55"/>
  <c r="AH13" i="55"/>
  <c r="AI13" i="55"/>
  <c r="AJ13" i="55"/>
  <c r="AK13" i="55"/>
  <c r="AL13" i="55"/>
  <c r="AM13" i="55"/>
  <c r="AN13" i="55"/>
  <c r="AO13" i="55"/>
  <c r="AP13" i="55"/>
  <c r="AQ13" i="55"/>
  <c r="AR13" i="55"/>
  <c r="AS13" i="55"/>
  <c r="AU13" i="55"/>
  <c r="AV13" i="55"/>
  <c r="AW13" i="55"/>
  <c r="AX13" i="55"/>
  <c r="AZ13" i="55"/>
  <c r="BA13" i="55"/>
  <c r="BB13" i="55"/>
  <c r="BC13" i="55"/>
  <c r="BD13" i="55"/>
  <c r="BE13" i="55"/>
  <c r="AF14" i="55"/>
  <c r="AG14" i="55"/>
  <c r="AH14" i="55"/>
  <c r="AI14" i="55"/>
  <c r="AJ14" i="55"/>
  <c r="AK14" i="55"/>
  <c r="AL14" i="55"/>
  <c r="AM14" i="55"/>
  <c r="AN14" i="55"/>
  <c r="AO14" i="55"/>
  <c r="AP14" i="55"/>
  <c r="AQ14" i="55"/>
  <c r="AR14" i="55"/>
  <c r="AS14" i="55"/>
  <c r="AT14" i="55" s="1"/>
  <c r="AU14" i="55"/>
  <c r="AV14" i="55"/>
  <c r="AW14" i="55"/>
  <c r="AX14" i="55"/>
  <c r="AY14" i="55"/>
  <c r="AZ14" i="55"/>
  <c r="BA14" i="55"/>
  <c r="BB14" i="55"/>
  <c r="BC14" i="55"/>
  <c r="BE14" i="55"/>
  <c r="AF15" i="55"/>
  <c r="AG15" i="55"/>
  <c r="AH15" i="55"/>
  <c r="AI15" i="55"/>
  <c r="AJ15" i="55"/>
  <c r="AK15" i="55"/>
  <c r="AL15" i="55"/>
  <c r="AM15" i="55"/>
  <c r="AN15" i="55"/>
  <c r="AO15" i="55"/>
  <c r="AP15" i="55"/>
  <c r="AQ15" i="55"/>
  <c r="AR15" i="55"/>
  <c r="AS15" i="55"/>
  <c r="AT15" i="55"/>
  <c r="AU15" i="55"/>
  <c r="AV15" i="55"/>
  <c r="AW15" i="55"/>
  <c r="AX15" i="55"/>
  <c r="AZ15" i="55"/>
  <c r="BA15" i="55"/>
  <c r="BB15" i="55"/>
  <c r="BC15" i="55"/>
  <c r="BE15" i="55"/>
  <c r="AF16" i="55"/>
  <c r="AG16" i="55"/>
  <c r="AH16" i="55"/>
  <c r="AI16" i="55"/>
  <c r="AJ16" i="55"/>
  <c r="AK16" i="55"/>
  <c r="AL16" i="55"/>
  <c r="AM16" i="55"/>
  <c r="AN16" i="55"/>
  <c r="AO16" i="55"/>
  <c r="AP16" i="55"/>
  <c r="AQ16" i="55"/>
  <c r="AR16" i="55"/>
  <c r="AS16" i="55"/>
  <c r="AU16" i="55"/>
  <c r="AV16" i="55"/>
  <c r="AW16" i="55"/>
  <c r="AX16" i="55"/>
  <c r="AZ16" i="55"/>
  <c r="BA16" i="55"/>
  <c r="BB16" i="55"/>
  <c r="BC16" i="55"/>
  <c r="BE16" i="55"/>
  <c r="AF17" i="55"/>
  <c r="AG17" i="55"/>
  <c r="AH17" i="55"/>
  <c r="AI17" i="55"/>
  <c r="AJ17" i="55"/>
  <c r="AK17" i="55"/>
  <c r="AL17" i="55"/>
  <c r="AM17" i="55"/>
  <c r="AN17" i="55"/>
  <c r="AO17" i="55"/>
  <c r="AP17" i="55"/>
  <c r="AQ17" i="55"/>
  <c r="AR17" i="55"/>
  <c r="AS17" i="55"/>
  <c r="AU17" i="55"/>
  <c r="AV17" i="55"/>
  <c r="AW17" i="55"/>
  <c r="AX17" i="55"/>
  <c r="AZ17" i="55"/>
  <c r="BA17" i="55"/>
  <c r="BB17" i="55"/>
  <c r="BC17" i="55"/>
  <c r="BE17" i="55"/>
  <c r="AF18" i="55"/>
  <c r="AG18" i="55"/>
  <c r="AH18" i="55"/>
  <c r="AI18" i="55"/>
  <c r="AJ18" i="55"/>
  <c r="AK18" i="55"/>
  <c r="AL18" i="55"/>
  <c r="AM18" i="55"/>
  <c r="AN18" i="55"/>
  <c r="AO18" i="55"/>
  <c r="AP18" i="55"/>
  <c r="AQ18" i="55"/>
  <c r="AR18" i="55"/>
  <c r="AS18" i="55"/>
  <c r="AU18" i="55"/>
  <c r="AV18" i="55"/>
  <c r="AW18" i="55"/>
  <c r="AX18" i="55"/>
  <c r="AY18" i="55"/>
  <c r="AZ18" i="55"/>
  <c r="BA18" i="55"/>
  <c r="BB18" i="55"/>
  <c r="BC18" i="55"/>
  <c r="BE18" i="55"/>
  <c r="AF19" i="55"/>
  <c r="AG19" i="55"/>
  <c r="AH19" i="55"/>
  <c r="AI19" i="55"/>
  <c r="AJ19" i="55"/>
  <c r="AK19" i="55"/>
  <c r="AL19" i="55"/>
  <c r="AM19" i="55"/>
  <c r="AN19" i="55"/>
  <c r="AO19" i="55"/>
  <c r="AP19" i="55"/>
  <c r="AQ19" i="55"/>
  <c r="AR19" i="55"/>
  <c r="AS19" i="55"/>
  <c r="AU19" i="55"/>
  <c r="AV19" i="55"/>
  <c r="AW19" i="55"/>
  <c r="AX19" i="55"/>
  <c r="AY19" i="55"/>
  <c r="AZ19" i="55"/>
  <c r="BA19" i="55"/>
  <c r="BB19" i="55"/>
  <c r="BC19" i="55"/>
  <c r="BE19" i="55"/>
  <c r="AF20" i="55"/>
  <c r="AG20" i="55"/>
  <c r="AH20" i="55"/>
  <c r="AI20" i="55"/>
  <c r="AJ20" i="55"/>
  <c r="AK20" i="55"/>
  <c r="AL20" i="55"/>
  <c r="AM20" i="55"/>
  <c r="AN20" i="55"/>
  <c r="AO20" i="55"/>
  <c r="AP20" i="55"/>
  <c r="AQ20" i="55"/>
  <c r="AR20" i="55"/>
  <c r="AS20" i="55"/>
  <c r="AU20" i="55"/>
  <c r="AV20" i="55"/>
  <c r="AW20" i="55"/>
  <c r="AX20" i="55"/>
  <c r="AZ20" i="55"/>
  <c r="BA20" i="55"/>
  <c r="BB20" i="55"/>
  <c r="BC20" i="55"/>
  <c r="BE20" i="55"/>
  <c r="AF21" i="55"/>
  <c r="AG21" i="55"/>
  <c r="AH21" i="55"/>
  <c r="AI21" i="55"/>
  <c r="AJ21" i="55"/>
  <c r="AK21" i="55"/>
  <c r="AL21" i="55"/>
  <c r="AM21" i="55"/>
  <c r="AN21" i="55"/>
  <c r="AO21" i="55"/>
  <c r="AP21" i="55"/>
  <c r="AQ21" i="55"/>
  <c r="AR21" i="55"/>
  <c r="AS21" i="55"/>
  <c r="AU21" i="55"/>
  <c r="AV21" i="55"/>
  <c r="AW21" i="55"/>
  <c r="AX21" i="55"/>
  <c r="AZ21" i="55"/>
  <c r="BA21" i="55"/>
  <c r="BB21" i="55"/>
  <c r="BC21" i="55"/>
  <c r="BD21" i="55"/>
  <c r="BE21" i="55"/>
  <c r="AF22" i="55"/>
  <c r="AG22" i="55"/>
  <c r="AH22" i="55"/>
  <c r="AI22" i="55"/>
  <c r="AJ22" i="55"/>
  <c r="AK22" i="55"/>
  <c r="AL22" i="55"/>
  <c r="AM22" i="55"/>
  <c r="AN22" i="55"/>
  <c r="AO22" i="55"/>
  <c r="AP22" i="55"/>
  <c r="AQ22" i="55"/>
  <c r="AR22" i="55"/>
  <c r="AS22" i="55"/>
  <c r="AU22" i="55"/>
  <c r="AV22" i="55"/>
  <c r="AW22" i="55"/>
  <c r="AX22" i="55"/>
  <c r="AY22" i="55"/>
  <c r="AZ22" i="55"/>
  <c r="BA22" i="55"/>
  <c r="BB22" i="55"/>
  <c r="BC22" i="55"/>
  <c r="BD22" i="55"/>
  <c r="BE22" i="55"/>
  <c r="AF23" i="55"/>
  <c r="AG23" i="55"/>
  <c r="AH23" i="55"/>
  <c r="AI23" i="55"/>
  <c r="AJ23" i="55"/>
  <c r="AK23" i="55"/>
  <c r="AL23" i="55"/>
  <c r="AM23" i="55"/>
  <c r="AN23" i="55"/>
  <c r="AO23" i="55"/>
  <c r="AP23" i="55"/>
  <c r="AQ23" i="55"/>
  <c r="AR23" i="55"/>
  <c r="AS23" i="55"/>
  <c r="AT23" i="55"/>
  <c r="AU23" i="55"/>
  <c r="AV23" i="55"/>
  <c r="AW23" i="55"/>
  <c r="AX23" i="55"/>
  <c r="AZ23" i="55"/>
  <c r="BA23" i="55"/>
  <c r="BB23" i="55"/>
  <c r="BC23" i="55"/>
  <c r="BD23" i="55"/>
  <c r="BE23" i="55"/>
  <c r="AF24" i="55"/>
  <c r="AG24" i="55"/>
  <c r="AH24" i="55"/>
  <c r="AI24" i="55"/>
  <c r="AJ24" i="55"/>
  <c r="AK24" i="55"/>
  <c r="AL24" i="55"/>
  <c r="AM24" i="55"/>
  <c r="AN24" i="55"/>
  <c r="AO24" i="55"/>
  <c r="AP24" i="55"/>
  <c r="AQ24" i="55"/>
  <c r="AR24" i="55"/>
  <c r="AS24" i="55"/>
  <c r="AT24" i="55"/>
  <c r="AU24" i="55"/>
  <c r="AV24" i="55"/>
  <c r="AW24" i="55"/>
  <c r="AX24" i="55"/>
  <c r="AZ24" i="55"/>
  <c r="BA24" i="55"/>
  <c r="BB24" i="55"/>
  <c r="BC24" i="55"/>
  <c r="BE24" i="55"/>
  <c r="AF25" i="55"/>
  <c r="AG25" i="55"/>
  <c r="AH25" i="55"/>
  <c r="AI25" i="55"/>
  <c r="AJ25" i="55"/>
  <c r="AK25" i="55"/>
  <c r="AL25" i="55"/>
  <c r="AM25" i="55"/>
  <c r="AN25" i="55"/>
  <c r="AO25" i="55"/>
  <c r="AP25" i="55"/>
  <c r="AQ25" i="55"/>
  <c r="AR25" i="55"/>
  <c r="AS25" i="55"/>
  <c r="AU25" i="55"/>
  <c r="AV25" i="55"/>
  <c r="AW25" i="55"/>
  <c r="AX25" i="55"/>
  <c r="AZ25" i="55"/>
  <c r="BA25" i="55"/>
  <c r="BB25" i="55"/>
  <c r="BC25" i="55"/>
  <c r="BD25" i="55"/>
  <c r="BE25" i="55"/>
  <c r="AF26" i="55"/>
  <c r="AG26" i="55"/>
  <c r="AH26" i="55"/>
  <c r="AI26" i="55"/>
  <c r="AJ26" i="55"/>
  <c r="AK26" i="55"/>
  <c r="AL26" i="55"/>
  <c r="AM26" i="55"/>
  <c r="AN26" i="55"/>
  <c r="AO26" i="55"/>
  <c r="AP26" i="55"/>
  <c r="AQ26" i="55"/>
  <c r="AR26" i="55"/>
  <c r="AS26" i="55"/>
  <c r="AU26" i="55"/>
  <c r="AV26" i="55"/>
  <c r="AW26" i="55"/>
  <c r="AX26" i="55"/>
  <c r="AY26" i="55"/>
  <c r="AZ26" i="55"/>
  <c r="BA26" i="55"/>
  <c r="BB26" i="55"/>
  <c r="BC26" i="55"/>
  <c r="BE26" i="55"/>
  <c r="AF27" i="55"/>
  <c r="AG27" i="55"/>
  <c r="AH27" i="55"/>
  <c r="AI27" i="55"/>
  <c r="AJ27" i="55"/>
  <c r="AK27" i="55"/>
  <c r="AL27" i="55"/>
  <c r="AM27" i="55"/>
  <c r="AN27" i="55"/>
  <c r="AO27" i="55"/>
  <c r="AP27" i="55"/>
  <c r="AQ27" i="55"/>
  <c r="AR27" i="55"/>
  <c r="AS27" i="55"/>
  <c r="AT27" i="55"/>
  <c r="AU27" i="55"/>
  <c r="AV27" i="55"/>
  <c r="AW27" i="55"/>
  <c r="AX27" i="55"/>
  <c r="AY27" i="55" s="1"/>
  <c r="AZ27" i="55"/>
  <c r="BA27" i="55"/>
  <c r="BB27" i="55"/>
  <c r="BC27" i="55"/>
  <c r="BE27" i="55"/>
  <c r="AF28" i="55"/>
  <c r="AG28" i="55"/>
  <c r="AH28" i="55"/>
  <c r="AI28" i="55"/>
  <c r="AJ28" i="55"/>
  <c r="AK28" i="55"/>
  <c r="AL28" i="55"/>
  <c r="AM28" i="55"/>
  <c r="AN28" i="55"/>
  <c r="AO28" i="55"/>
  <c r="AP28" i="55"/>
  <c r="AQ28" i="55"/>
  <c r="AR28" i="55"/>
  <c r="AS28" i="55"/>
  <c r="AU28" i="55"/>
  <c r="AV28" i="55"/>
  <c r="AW28" i="55"/>
  <c r="AX28" i="55"/>
  <c r="AY28" i="55" s="1"/>
  <c r="AZ28" i="55"/>
  <c r="BA28" i="55"/>
  <c r="BB28" i="55"/>
  <c r="BC28" i="55"/>
  <c r="BE28" i="55"/>
  <c r="AF29" i="55"/>
  <c r="AG29" i="55"/>
  <c r="AH29" i="55"/>
  <c r="AI29" i="55"/>
  <c r="AJ29" i="55"/>
  <c r="AK29" i="55"/>
  <c r="AL29" i="55"/>
  <c r="AM29" i="55"/>
  <c r="AN29" i="55"/>
  <c r="AO29" i="55"/>
  <c r="AP29" i="55"/>
  <c r="AQ29" i="55"/>
  <c r="AR29" i="55"/>
  <c r="AS29" i="55"/>
  <c r="AU29" i="55"/>
  <c r="AV29" i="55"/>
  <c r="AW29" i="55"/>
  <c r="AX29" i="55"/>
  <c r="AZ29" i="55"/>
  <c r="BA29" i="55"/>
  <c r="BB29" i="55"/>
  <c r="BC29" i="55"/>
  <c r="BD29" i="55"/>
  <c r="BE29" i="55"/>
  <c r="AF30" i="55"/>
  <c r="AG30" i="55"/>
  <c r="AH30" i="55"/>
  <c r="AI30" i="55"/>
  <c r="AJ30" i="55"/>
  <c r="AK30" i="55"/>
  <c r="AL30" i="55"/>
  <c r="AM30" i="55"/>
  <c r="AN30" i="55"/>
  <c r="AO30" i="55"/>
  <c r="AP30" i="55"/>
  <c r="AQ30" i="55"/>
  <c r="AR30" i="55"/>
  <c r="AS30" i="55"/>
  <c r="AU30" i="55"/>
  <c r="AV30" i="55"/>
  <c r="AW30" i="55"/>
  <c r="AX30" i="55"/>
  <c r="AZ30" i="55"/>
  <c r="BA30" i="55"/>
  <c r="BB30" i="55"/>
  <c r="BC30" i="55"/>
  <c r="BD30" i="55"/>
  <c r="BE30" i="55"/>
  <c r="AF31" i="55"/>
  <c r="AG31" i="55"/>
  <c r="AH31" i="55"/>
  <c r="AI31" i="55"/>
  <c r="AJ31" i="55"/>
  <c r="AK31" i="55"/>
  <c r="AL31" i="55"/>
  <c r="AM31" i="55"/>
  <c r="AN31" i="55"/>
  <c r="AO31" i="55"/>
  <c r="AP31" i="55"/>
  <c r="AQ31" i="55"/>
  <c r="AR31" i="55"/>
  <c r="AS31" i="55"/>
  <c r="AT31" i="55"/>
  <c r="AU31" i="55"/>
  <c r="AV31" i="55"/>
  <c r="AW31" i="55"/>
  <c r="AX31" i="55"/>
  <c r="AZ31" i="55"/>
  <c r="BA31" i="55"/>
  <c r="BB31" i="55"/>
  <c r="BC31" i="55"/>
  <c r="BE31" i="55"/>
  <c r="AF32" i="55"/>
  <c r="AG32" i="55"/>
  <c r="AH32" i="55"/>
  <c r="AI32" i="55"/>
  <c r="AJ32" i="55"/>
  <c r="AK32" i="55"/>
  <c r="AL32" i="55"/>
  <c r="AM32" i="55"/>
  <c r="AN32" i="55"/>
  <c r="AO32" i="55"/>
  <c r="AP32" i="55"/>
  <c r="AQ32" i="55"/>
  <c r="AR32" i="55"/>
  <c r="AS32" i="55"/>
  <c r="AU32" i="55"/>
  <c r="AV32" i="55"/>
  <c r="AW32" i="55"/>
  <c r="AX32" i="55"/>
  <c r="AZ32" i="55"/>
  <c r="BA32" i="55"/>
  <c r="BB32" i="55"/>
  <c r="BC32" i="55"/>
  <c r="BE32" i="55"/>
  <c r="AF33" i="55"/>
  <c r="AG33" i="55"/>
  <c r="AH33" i="55"/>
  <c r="AI33" i="55"/>
  <c r="AJ33" i="55"/>
  <c r="AK33" i="55"/>
  <c r="AL33" i="55"/>
  <c r="AM33" i="55"/>
  <c r="AN33" i="55"/>
  <c r="AO33" i="55"/>
  <c r="AP33" i="55"/>
  <c r="AQ33" i="55"/>
  <c r="AR33" i="55"/>
  <c r="AS33" i="55"/>
  <c r="AU33" i="55"/>
  <c r="AV33" i="55"/>
  <c r="AW33" i="55"/>
  <c r="AX33" i="55"/>
  <c r="AZ33" i="55"/>
  <c r="BA33" i="55"/>
  <c r="BB33" i="55"/>
  <c r="BC33" i="55"/>
  <c r="BD33" i="55"/>
  <c r="BE33" i="55"/>
  <c r="AF34" i="55"/>
  <c r="AG34" i="55"/>
  <c r="AH34" i="55"/>
  <c r="AI34" i="55"/>
  <c r="AJ34" i="55"/>
  <c r="AK34" i="55"/>
  <c r="AL34" i="55"/>
  <c r="AM34" i="55"/>
  <c r="AN34" i="55"/>
  <c r="AO34" i="55"/>
  <c r="AP34" i="55"/>
  <c r="AQ34" i="55"/>
  <c r="AR34" i="55"/>
  <c r="AS34" i="55"/>
  <c r="AU34" i="55"/>
  <c r="AV34" i="55"/>
  <c r="AW34" i="55"/>
  <c r="AX34" i="55"/>
  <c r="AY34" i="55"/>
  <c r="AZ34" i="55"/>
  <c r="BA34" i="55"/>
  <c r="BB34" i="55"/>
  <c r="BC34" i="55"/>
  <c r="BE34" i="55"/>
  <c r="AF35" i="55"/>
  <c r="AG35" i="55"/>
  <c r="AH35" i="55"/>
  <c r="AI35" i="55"/>
  <c r="AJ35" i="55"/>
  <c r="AK35" i="55"/>
  <c r="AL35" i="55"/>
  <c r="AM35" i="55"/>
  <c r="AN35" i="55"/>
  <c r="AO35" i="55"/>
  <c r="AP35" i="55"/>
  <c r="AQ35" i="55"/>
  <c r="AR35" i="55"/>
  <c r="AS35" i="55"/>
  <c r="AU35" i="55"/>
  <c r="AV35" i="55"/>
  <c r="AW35" i="55"/>
  <c r="AX35" i="55"/>
  <c r="AY35" i="55"/>
  <c r="AZ35" i="55"/>
  <c r="BA35" i="55"/>
  <c r="BB35" i="55"/>
  <c r="BC35" i="55"/>
  <c r="BE35" i="55"/>
  <c r="AF36" i="55"/>
  <c r="AG36" i="55"/>
  <c r="AH36" i="55"/>
  <c r="AI36" i="55"/>
  <c r="AJ36" i="55"/>
  <c r="AK36" i="55"/>
  <c r="AL36" i="55"/>
  <c r="AM36" i="55"/>
  <c r="AN36" i="55"/>
  <c r="AO36" i="55"/>
  <c r="AP36" i="55"/>
  <c r="AQ36" i="55"/>
  <c r="AR36" i="55"/>
  <c r="AS36" i="55"/>
  <c r="AU36" i="55"/>
  <c r="AV36" i="55"/>
  <c r="AW36" i="55"/>
  <c r="AX36" i="55"/>
  <c r="AY36" i="55" s="1"/>
  <c r="AZ36" i="55"/>
  <c r="BA36" i="55"/>
  <c r="BB36" i="55"/>
  <c r="BC36" i="55"/>
  <c r="BE36" i="55"/>
  <c r="AF37" i="55"/>
  <c r="AG37" i="55"/>
  <c r="AH37" i="55"/>
  <c r="AI37" i="55"/>
  <c r="AJ37" i="55"/>
  <c r="AK37" i="55"/>
  <c r="AL37" i="55"/>
  <c r="AM37" i="55"/>
  <c r="AN37" i="55"/>
  <c r="AO37" i="55"/>
  <c r="AP37" i="55"/>
  <c r="AQ37" i="55"/>
  <c r="AR37" i="55"/>
  <c r="AS37" i="55"/>
  <c r="AU37" i="55"/>
  <c r="AV37" i="55"/>
  <c r="AW37" i="55"/>
  <c r="AX37" i="55"/>
  <c r="AZ37" i="55"/>
  <c r="BA37" i="55"/>
  <c r="BB37" i="55"/>
  <c r="BC37" i="55"/>
  <c r="BD37" i="55"/>
  <c r="BE37" i="55"/>
  <c r="AF38" i="55"/>
  <c r="AG38" i="55"/>
  <c r="AH38" i="55"/>
  <c r="AI38" i="55"/>
  <c r="AJ38" i="55"/>
  <c r="AK38" i="55"/>
  <c r="AL38" i="55"/>
  <c r="AM38" i="55"/>
  <c r="AN38" i="55"/>
  <c r="AO38" i="55"/>
  <c r="AP38" i="55"/>
  <c r="AQ38" i="55"/>
  <c r="AR38" i="55"/>
  <c r="AS38" i="55"/>
  <c r="AU38" i="55"/>
  <c r="AV38" i="55"/>
  <c r="AW38" i="55"/>
  <c r="AX38" i="55"/>
  <c r="AZ38" i="55"/>
  <c r="BA38" i="55"/>
  <c r="BB38" i="55"/>
  <c r="BC38" i="55"/>
  <c r="BD38" i="55"/>
  <c r="BE38" i="55"/>
  <c r="AF39" i="55"/>
  <c r="AG39" i="55"/>
  <c r="AH39" i="55"/>
  <c r="AI39" i="55"/>
  <c r="AJ39" i="55"/>
  <c r="AK39" i="55"/>
  <c r="AL39" i="55"/>
  <c r="AM39" i="55"/>
  <c r="AN39" i="55"/>
  <c r="AO39" i="55"/>
  <c r="AP39" i="55"/>
  <c r="AQ39" i="55"/>
  <c r="AR39" i="55"/>
  <c r="AS39" i="55"/>
  <c r="AT39" i="55"/>
  <c r="AU39" i="55"/>
  <c r="AV39" i="55"/>
  <c r="AW39" i="55"/>
  <c r="AX39" i="55"/>
  <c r="AZ39" i="55"/>
  <c r="BA39" i="55"/>
  <c r="BB39" i="55"/>
  <c r="BC39" i="55"/>
  <c r="BE39" i="55"/>
  <c r="AF40" i="55"/>
  <c r="AG40" i="55"/>
  <c r="AH40" i="55"/>
  <c r="AI40" i="55"/>
  <c r="AJ40" i="55"/>
  <c r="AK40" i="55"/>
  <c r="AL40" i="55"/>
  <c r="AM40" i="55"/>
  <c r="AN40" i="55"/>
  <c r="AO40" i="55"/>
  <c r="AP40" i="55"/>
  <c r="AQ40" i="55"/>
  <c r="AR40" i="55"/>
  <c r="AS40" i="55"/>
  <c r="AT40" i="55"/>
  <c r="AU40" i="55"/>
  <c r="AV40" i="55"/>
  <c r="AW40" i="55"/>
  <c r="AX40" i="55"/>
  <c r="AZ40" i="55"/>
  <c r="BA40" i="55"/>
  <c r="BB40" i="55"/>
  <c r="BC40" i="55"/>
  <c r="BD40" i="55" s="1"/>
  <c r="BE40" i="55"/>
  <c r="AF41" i="55"/>
  <c r="AG41" i="55"/>
  <c r="AH41" i="55"/>
  <c r="AI41" i="55"/>
  <c r="AJ41" i="55"/>
  <c r="AK41" i="55"/>
  <c r="AL41" i="55"/>
  <c r="AM41" i="55"/>
  <c r="AN41" i="55"/>
  <c r="AO41" i="55"/>
  <c r="AP41" i="55"/>
  <c r="AQ41" i="55"/>
  <c r="AR41" i="55"/>
  <c r="AS41" i="55"/>
  <c r="AT41" i="55"/>
  <c r="AU41" i="55"/>
  <c r="AV41" i="55"/>
  <c r="AW41" i="55"/>
  <c r="AX41" i="55"/>
  <c r="AZ41" i="55"/>
  <c r="BA41" i="55"/>
  <c r="BB41" i="55"/>
  <c r="BC41" i="55"/>
  <c r="BD41" i="55" s="1"/>
  <c r="BE41" i="55"/>
  <c r="AF42" i="55"/>
  <c r="AG42" i="55"/>
  <c r="AH42" i="55"/>
  <c r="AI42" i="55"/>
  <c r="AJ42" i="55"/>
  <c r="AK42" i="55"/>
  <c r="AL42" i="55"/>
  <c r="AM42" i="55"/>
  <c r="AN42" i="55"/>
  <c r="AO42" i="55"/>
  <c r="AP42" i="55"/>
  <c r="AQ42" i="55"/>
  <c r="AR42" i="55"/>
  <c r="AS42" i="55"/>
  <c r="AU42" i="55"/>
  <c r="AV42" i="55"/>
  <c r="AW42" i="55"/>
  <c r="AX42" i="55"/>
  <c r="AY42" i="55"/>
  <c r="AZ42" i="55"/>
  <c r="BA42" i="55"/>
  <c r="BB42" i="55"/>
  <c r="BC42" i="55"/>
  <c r="BE42" i="55"/>
  <c r="AF43" i="55"/>
  <c r="AG43" i="55"/>
  <c r="AH43" i="55"/>
  <c r="AI43" i="55"/>
  <c r="AJ43" i="55"/>
  <c r="AK43" i="55"/>
  <c r="AL43" i="55"/>
  <c r="AM43" i="55"/>
  <c r="AN43" i="55"/>
  <c r="AO43" i="55"/>
  <c r="AP43" i="55"/>
  <c r="AQ43" i="55"/>
  <c r="AR43" i="55"/>
  <c r="AS43" i="55"/>
  <c r="AU43" i="55"/>
  <c r="AV43" i="55"/>
  <c r="AW43" i="55"/>
  <c r="AX43" i="55"/>
  <c r="AY43" i="55" s="1"/>
  <c r="AZ43" i="55"/>
  <c r="BA43" i="55"/>
  <c r="BB43" i="55"/>
  <c r="BC43" i="55"/>
  <c r="BE43" i="55"/>
  <c r="AF44" i="55"/>
  <c r="AG44" i="55"/>
  <c r="AH44" i="55"/>
  <c r="AI44" i="55"/>
  <c r="AJ44" i="55"/>
  <c r="AK44" i="55"/>
  <c r="AL44" i="55"/>
  <c r="AM44" i="55"/>
  <c r="AN44" i="55"/>
  <c r="AO44" i="55"/>
  <c r="AP44" i="55"/>
  <c r="AQ44" i="55"/>
  <c r="AR44" i="55"/>
  <c r="AS44" i="55"/>
  <c r="AU44" i="55"/>
  <c r="AV44" i="55"/>
  <c r="AW44" i="55"/>
  <c r="AX44" i="55"/>
  <c r="AZ44" i="55"/>
  <c r="BA44" i="55"/>
  <c r="BB44" i="55"/>
  <c r="BC44" i="55"/>
  <c r="BE44" i="55"/>
  <c r="AF45" i="55"/>
  <c r="AG45" i="55"/>
  <c r="AH45" i="55"/>
  <c r="AI45" i="55"/>
  <c r="AJ45" i="55"/>
  <c r="AK45" i="55"/>
  <c r="AL45" i="55"/>
  <c r="AM45" i="55"/>
  <c r="AN45" i="55"/>
  <c r="AO45" i="55"/>
  <c r="AP45" i="55"/>
  <c r="AQ45" i="55"/>
  <c r="AR45" i="55"/>
  <c r="AS45" i="55"/>
  <c r="AU45" i="55"/>
  <c r="AV45" i="55"/>
  <c r="AW45" i="55"/>
  <c r="AX45" i="55"/>
  <c r="AY45" i="55"/>
  <c r="AZ45" i="55"/>
  <c r="BA45" i="55"/>
  <c r="BB45" i="55"/>
  <c r="BC45" i="55"/>
  <c r="BD45" i="55"/>
  <c r="BE45" i="55"/>
  <c r="AF46" i="55"/>
  <c r="AG46" i="55"/>
  <c r="AH46" i="55"/>
  <c r="AI46" i="55"/>
  <c r="AJ46" i="55"/>
  <c r="AK46" i="55"/>
  <c r="AL46" i="55"/>
  <c r="AM46" i="55"/>
  <c r="AN46" i="55"/>
  <c r="AO46" i="55"/>
  <c r="AP46" i="55"/>
  <c r="AQ46" i="55"/>
  <c r="AR46" i="55"/>
  <c r="AS46" i="55"/>
  <c r="AU46" i="55"/>
  <c r="AV46" i="55"/>
  <c r="AW46" i="55"/>
  <c r="AX46" i="55"/>
  <c r="AZ46" i="55"/>
  <c r="BA46" i="55"/>
  <c r="BB46" i="55"/>
  <c r="BC46" i="55"/>
  <c r="BD46" i="55"/>
  <c r="BE46" i="55"/>
  <c r="AF47" i="55"/>
  <c r="AG47" i="55"/>
  <c r="AH47" i="55"/>
  <c r="AI47" i="55"/>
  <c r="AJ47" i="55"/>
  <c r="AK47" i="55"/>
  <c r="AL47" i="55"/>
  <c r="AM47" i="55"/>
  <c r="AN47" i="55"/>
  <c r="AO47" i="55"/>
  <c r="AP47" i="55"/>
  <c r="AQ47" i="55"/>
  <c r="AR47" i="55"/>
  <c r="AS47" i="55"/>
  <c r="AT47" i="55"/>
  <c r="AU47" i="55"/>
  <c r="AV47" i="55"/>
  <c r="AW47" i="55"/>
  <c r="AX47" i="55"/>
  <c r="AY47" i="55"/>
  <c r="AZ47" i="55"/>
  <c r="BA47" i="55"/>
  <c r="BB47" i="55"/>
  <c r="BC47" i="55"/>
  <c r="BE47" i="55"/>
  <c r="AF48" i="55"/>
  <c r="AG48" i="55"/>
  <c r="AH48" i="55"/>
  <c r="AI48" i="55"/>
  <c r="AJ48" i="55"/>
  <c r="AK48" i="55"/>
  <c r="AL48" i="55"/>
  <c r="AM48" i="55"/>
  <c r="AN48" i="55"/>
  <c r="AO48" i="55"/>
  <c r="AP48" i="55"/>
  <c r="AQ48" i="55"/>
  <c r="AR48" i="55"/>
  <c r="AS48" i="55"/>
  <c r="AT48" i="55"/>
  <c r="AU48" i="55"/>
  <c r="AV48" i="55"/>
  <c r="AW48" i="55"/>
  <c r="AX48" i="55"/>
  <c r="AZ48" i="55"/>
  <c r="BA48" i="55"/>
  <c r="BB48" i="55"/>
  <c r="BC48" i="55"/>
  <c r="BD48" i="55" s="1"/>
  <c r="BE48" i="55"/>
  <c r="AF49" i="55"/>
  <c r="AG49" i="55"/>
  <c r="AH49" i="55"/>
  <c r="AI49" i="55"/>
  <c r="AJ49" i="55"/>
  <c r="AK49" i="55"/>
  <c r="AL49" i="55"/>
  <c r="AM49" i="55"/>
  <c r="AN49" i="55"/>
  <c r="AO49" i="55"/>
  <c r="AP49" i="55"/>
  <c r="AQ49" i="55"/>
  <c r="AR49" i="55"/>
  <c r="AS49" i="55"/>
  <c r="AU49" i="55"/>
  <c r="AV49" i="55"/>
  <c r="AW49" i="55"/>
  <c r="AX49" i="55"/>
  <c r="AZ49" i="55"/>
  <c r="BA49" i="55"/>
  <c r="BB49" i="55"/>
  <c r="BC49" i="55"/>
  <c r="BD49" i="55"/>
  <c r="BE49" i="55"/>
  <c r="AF50" i="55"/>
  <c r="AG50" i="55"/>
  <c r="AH50" i="55"/>
  <c r="AI50" i="55"/>
  <c r="AJ50" i="55"/>
  <c r="AK50" i="55"/>
  <c r="AL50" i="55"/>
  <c r="AM50" i="55"/>
  <c r="AN50" i="55"/>
  <c r="AO50" i="55"/>
  <c r="AP50" i="55"/>
  <c r="AQ50" i="55"/>
  <c r="AR50" i="55"/>
  <c r="AS50" i="55"/>
  <c r="AU50" i="55"/>
  <c r="AV50" i="55"/>
  <c r="AW50" i="55"/>
  <c r="AX50" i="55"/>
  <c r="AY50" i="55" s="1"/>
  <c r="AZ50" i="55"/>
  <c r="BA50" i="55"/>
  <c r="BB50" i="55"/>
  <c r="BC50" i="55"/>
  <c r="BE50" i="55"/>
  <c r="AF51" i="55"/>
  <c r="AG51" i="55"/>
  <c r="AH51" i="55"/>
  <c r="AI51" i="55"/>
  <c r="AJ51" i="55"/>
  <c r="AK51" i="55"/>
  <c r="AL51" i="55"/>
  <c r="AM51" i="55"/>
  <c r="AN51" i="55"/>
  <c r="AO51" i="55"/>
  <c r="AP51" i="55"/>
  <c r="AQ51" i="55"/>
  <c r="AR51" i="55"/>
  <c r="AS51" i="55"/>
  <c r="AU51" i="55"/>
  <c r="AV51" i="55"/>
  <c r="AW51" i="55"/>
  <c r="AX51" i="55"/>
  <c r="AZ51" i="55"/>
  <c r="BA51" i="55"/>
  <c r="BB51" i="55"/>
  <c r="BC51" i="55"/>
  <c r="BE51" i="55"/>
  <c r="AF52" i="55"/>
  <c r="AG52" i="55"/>
  <c r="AH52" i="55"/>
  <c r="AI52" i="55"/>
  <c r="AJ52" i="55"/>
  <c r="AK52" i="55"/>
  <c r="AL52" i="55"/>
  <c r="AM52" i="55"/>
  <c r="AN52" i="55"/>
  <c r="AO52" i="55"/>
  <c r="AP52" i="55"/>
  <c r="AQ52" i="55"/>
  <c r="AR52" i="55"/>
  <c r="AS52" i="55"/>
  <c r="AU52" i="55"/>
  <c r="AV52" i="55"/>
  <c r="AW52" i="55"/>
  <c r="AX52" i="55"/>
  <c r="AY52" i="55"/>
  <c r="AZ52" i="55"/>
  <c r="BA52" i="55"/>
  <c r="BB52" i="55"/>
  <c r="BC52" i="55"/>
  <c r="BE52" i="55"/>
  <c r="AF53" i="55"/>
  <c r="AG53" i="55"/>
  <c r="AH53" i="55"/>
  <c r="AI53" i="55"/>
  <c r="AJ53" i="55"/>
  <c r="AK53" i="55"/>
  <c r="AL53" i="55"/>
  <c r="AM53" i="55"/>
  <c r="AN53" i="55"/>
  <c r="AO53" i="55"/>
  <c r="AP53" i="55"/>
  <c r="AQ53" i="55"/>
  <c r="AR53" i="55"/>
  <c r="AS53" i="55"/>
  <c r="AU53" i="55"/>
  <c r="AV53" i="55"/>
  <c r="AW53" i="55"/>
  <c r="AX53" i="55"/>
  <c r="AZ53" i="55"/>
  <c r="BA53" i="55"/>
  <c r="BB53" i="55"/>
  <c r="BC53" i="55"/>
  <c r="BD53" i="55" s="1"/>
  <c r="BE53" i="55"/>
  <c r="AF54" i="55"/>
  <c r="AG54" i="55"/>
  <c r="AH54" i="55"/>
  <c r="AI54" i="55"/>
  <c r="AJ54" i="55"/>
  <c r="AK54" i="55"/>
  <c r="AL54" i="55"/>
  <c r="AM54" i="55"/>
  <c r="AN54" i="55"/>
  <c r="AO54" i="55"/>
  <c r="AP54" i="55"/>
  <c r="AQ54" i="55"/>
  <c r="AR54" i="55"/>
  <c r="AS54" i="55"/>
  <c r="AT54" i="55"/>
  <c r="AU54" i="55"/>
  <c r="AV54" i="55"/>
  <c r="AW54" i="55"/>
  <c r="AX54" i="55"/>
  <c r="AZ54" i="55"/>
  <c r="BA54" i="55"/>
  <c r="BB54" i="55"/>
  <c r="BC54" i="55"/>
  <c r="BE54" i="55"/>
  <c r="AF55" i="55"/>
  <c r="AG55" i="55"/>
  <c r="AH55" i="55"/>
  <c r="AI55" i="55"/>
  <c r="AJ55" i="55"/>
  <c r="AK55" i="55"/>
  <c r="AL55" i="55"/>
  <c r="AM55" i="55"/>
  <c r="AN55" i="55"/>
  <c r="AO55" i="55"/>
  <c r="AP55" i="55"/>
  <c r="AQ55" i="55"/>
  <c r="AR55" i="55"/>
  <c r="AS55" i="55"/>
  <c r="AT55" i="55" s="1"/>
  <c r="AU55" i="55"/>
  <c r="AV55" i="55"/>
  <c r="AW55" i="55"/>
  <c r="AX55" i="55"/>
  <c r="AY55" i="55"/>
  <c r="AZ55" i="55"/>
  <c r="BA55" i="55"/>
  <c r="BB55" i="55"/>
  <c r="BC55" i="55"/>
  <c r="BD55" i="55" s="1"/>
  <c r="BE55" i="55"/>
  <c r="AF56" i="55"/>
  <c r="AG56" i="55"/>
  <c r="AH56" i="55"/>
  <c r="AI56" i="55"/>
  <c r="AJ56" i="55"/>
  <c r="AK56" i="55"/>
  <c r="AL56" i="55"/>
  <c r="AM56" i="55"/>
  <c r="AN56" i="55"/>
  <c r="AO56" i="55"/>
  <c r="AP56" i="55"/>
  <c r="AQ56" i="55"/>
  <c r="AR56" i="55"/>
  <c r="AS56" i="55"/>
  <c r="AU56" i="55"/>
  <c r="AV56" i="55"/>
  <c r="AW56" i="55"/>
  <c r="AX56" i="55"/>
  <c r="AZ56" i="55"/>
  <c r="BA56" i="55"/>
  <c r="BB56" i="55"/>
  <c r="BC56" i="55"/>
  <c r="BE56" i="55"/>
  <c r="AF57" i="55"/>
  <c r="AG57" i="55"/>
  <c r="AH57" i="55"/>
  <c r="AI57" i="55"/>
  <c r="AJ57" i="55"/>
  <c r="AK57" i="55"/>
  <c r="AL57" i="55"/>
  <c r="AM57" i="55"/>
  <c r="AN57" i="55"/>
  <c r="AO57" i="55"/>
  <c r="AP57" i="55"/>
  <c r="AQ57" i="55"/>
  <c r="AR57" i="55"/>
  <c r="AS57" i="55"/>
  <c r="AU57" i="55"/>
  <c r="AV57" i="55"/>
  <c r="AW57" i="55"/>
  <c r="AX57" i="55"/>
  <c r="AY57" i="55"/>
  <c r="AZ57" i="55"/>
  <c r="BA57" i="55"/>
  <c r="BB57" i="55"/>
  <c r="BC57" i="55"/>
  <c r="BE57" i="55"/>
  <c r="AF58" i="55"/>
  <c r="AG58" i="55"/>
  <c r="AH58" i="55"/>
  <c r="AI58" i="55"/>
  <c r="AJ58" i="55"/>
  <c r="AK58" i="55"/>
  <c r="AL58" i="55"/>
  <c r="AM58" i="55"/>
  <c r="AN58" i="55"/>
  <c r="AO58" i="55"/>
  <c r="AP58" i="55"/>
  <c r="AQ58" i="55"/>
  <c r="AR58" i="55"/>
  <c r="AS58" i="55"/>
  <c r="AT58" i="55"/>
  <c r="AU58" i="55"/>
  <c r="AV58" i="55"/>
  <c r="AW58" i="55"/>
  <c r="AX58" i="55"/>
  <c r="AY58" i="55"/>
  <c r="AZ58" i="55"/>
  <c r="BA58" i="55"/>
  <c r="BB58" i="55"/>
  <c r="BC58" i="55"/>
  <c r="BE58" i="55"/>
  <c r="AF59" i="55"/>
  <c r="AG59" i="55"/>
  <c r="AH59" i="55"/>
  <c r="AI59" i="55"/>
  <c r="AJ59" i="55"/>
  <c r="AK59" i="55"/>
  <c r="AL59" i="55"/>
  <c r="AM59" i="55"/>
  <c r="AN59" i="55"/>
  <c r="AO59" i="55"/>
  <c r="AP59" i="55"/>
  <c r="AQ59" i="55"/>
  <c r="AR59" i="55"/>
  <c r="AS59" i="55"/>
  <c r="AT59" i="55"/>
  <c r="AU59" i="55"/>
  <c r="AV59" i="55"/>
  <c r="AW59" i="55"/>
  <c r="AX59" i="55"/>
  <c r="AY59" i="55"/>
  <c r="AZ59" i="55"/>
  <c r="BA59" i="55"/>
  <c r="BB59" i="55"/>
  <c r="BC59" i="55"/>
  <c r="BE59" i="55"/>
  <c r="AF60" i="55"/>
  <c r="AG60" i="55"/>
  <c r="AH60" i="55"/>
  <c r="AI60" i="55"/>
  <c r="AJ60" i="55"/>
  <c r="AK60" i="55"/>
  <c r="AL60" i="55"/>
  <c r="AM60" i="55"/>
  <c r="AO60" i="55"/>
  <c r="AP60" i="55"/>
  <c r="AQ60" i="55"/>
  <c r="AR60" i="55"/>
  <c r="AS60" i="55"/>
  <c r="AT60" i="55" s="1"/>
  <c r="AU60" i="55"/>
  <c r="AV60" i="55"/>
  <c r="AW60" i="55"/>
  <c r="AX60" i="55"/>
  <c r="AY60" i="55"/>
  <c r="AZ60" i="55"/>
  <c r="BA60" i="55"/>
  <c r="BB60" i="55"/>
  <c r="BC60" i="55"/>
  <c r="BD60" i="55"/>
  <c r="BE60" i="55"/>
  <c r="AF61" i="55"/>
  <c r="AG61" i="55"/>
  <c r="AH61" i="55"/>
  <c r="AI61" i="55"/>
  <c r="AJ61" i="55"/>
  <c r="AK61" i="55"/>
  <c r="AL61" i="55"/>
  <c r="AM61" i="55"/>
  <c r="AO61" i="55"/>
  <c r="AP61" i="55"/>
  <c r="AQ61" i="55"/>
  <c r="AR61" i="55"/>
  <c r="AS61" i="55"/>
  <c r="AU61" i="55"/>
  <c r="AV61" i="55"/>
  <c r="AW61" i="55"/>
  <c r="AX61" i="55"/>
  <c r="AZ61" i="55"/>
  <c r="BA61" i="55"/>
  <c r="BB61" i="55"/>
  <c r="BC61" i="55"/>
  <c r="BD61" i="55"/>
  <c r="BE61" i="55"/>
  <c r="AF62" i="55"/>
  <c r="AG62" i="55"/>
  <c r="AH62" i="55"/>
  <c r="AI62" i="55"/>
  <c r="AJ62" i="55"/>
  <c r="AK62" i="55"/>
  <c r="AL62" i="55"/>
  <c r="AM62" i="55"/>
  <c r="AO62" i="55"/>
  <c r="AP62" i="55"/>
  <c r="AQ62" i="55"/>
  <c r="AR62" i="55"/>
  <c r="AS62" i="55"/>
  <c r="AT62" i="55"/>
  <c r="AU62" i="55"/>
  <c r="AV62" i="55"/>
  <c r="AW62" i="55"/>
  <c r="AX62" i="55"/>
  <c r="AY62" i="55"/>
  <c r="AZ62" i="55"/>
  <c r="BA62" i="55"/>
  <c r="BB62" i="55"/>
  <c r="BC62" i="55"/>
  <c r="BE62" i="55"/>
  <c r="AF63" i="55"/>
  <c r="AG63" i="55"/>
  <c r="AH63" i="55"/>
  <c r="AI63" i="55"/>
  <c r="AJ63" i="55"/>
  <c r="AK63" i="55"/>
  <c r="AL63" i="55"/>
  <c r="AM63" i="55"/>
  <c r="AO63" i="55"/>
  <c r="AP63" i="55"/>
  <c r="AQ63" i="55"/>
  <c r="AR63" i="55"/>
  <c r="AS63" i="55"/>
  <c r="AT63" i="55" s="1"/>
  <c r="AU63" i="55"/>
  <c r="AV63" i="55"/>
  <c r="AW63" i="55"/>
  <c r="AX63" i="55"/>
  <c r="AY63" i="55"/>
  <c r="AZ63" i="55"/>
  <c r="BA63" i="55"/>
  <c r="BB63" i="55"/>
  <c r="BC63" i="55"/>
  <c r="BE63" i="55"/>
  <c r="AF64" i="55"/>
  <c r="AG64" i="55"/>
  <c r="AH64" i="55"/>
  <c r="AI64" i="55"/>
  <c r="AJ64" i="55"/>
  <c r="AK64" i="55"/>
  <c r="AL64" i="55"/>
  <c r="AM64" i="55"/>
  <c r="AO64" i="55"/>
  <c r="AP64" i="55"/>
  <c r="AQ64" i="55"/>
  <c r="AR64" i="55"/>
  <c r="AS64" i="55"/>
  <c r="AT64" i="55"/>
  <c r="AU64" i="55"/>
  <c r="AV64" i="55"/>
  <c r="AW64" i="55"/>
  <c r="AX64" i="55"/>
  <c r="AZ64" i="55"/>
  <c r="BA64" i="55"/>
  <c r="BB64" i="55"/>
  <c r="BC64" i="55"/>
  <c r="BE64" i="55"/>
  <c r="AF65" i="55"/>
  <c r="AG65" i="55"/>
  <c r="AH65" i="55"/>
  <c r="AI65" i="55"/>
  <c r="AJ65" i="55"/>
  <c r="AK65" i="55"/>
  <c r="AL65" i="55"/>
  <c r="AM65" i="55"/>
  <c r="AO65" i="55"/>
  <c r="AP65" i="55"/>
  <c r="AQ65" i="55"/>
  <c r="AR65" i="55"/>
  <c r="AS65" i="55"/>
  <c r="AU65" i="55"/>
  <c r="AV65" i="55"/>
  <c r="AW65" i="55"/>
  <c r="AX65" i="55"/>
  <c r="AZ65" i="55"/>
  <c r="BA65" i="55"/>
  <c r="BB65" i="55"/>
  <c r="BC65" i="55"/>
  <c r="BE65" i="55"/>
  <c r="AF66" i="55"/>
  <c r="AG66" i="55"/>
  <c r="AH66" i="55"/>
  <c r="AI66" i="55"/>
  <c r="AJ66" i="55"/>
  <c r="AK66" i="55"/>
  <c r="AL66" i="55"/>
  <c r="AM66" i="55"/>
  <c r="AO66" i="55"/>
  <c r="AP66" i="55"/>
  <c r="AQ66" i="55"/>
  <c r="AR66" i="55"/>
  <c r="AS66" i="55"/>
  <c r="AT66" i="55" s="1"/>
  <c r="AU66" i="55"/>
  <c r="AV66" i="55"/>
  <c r="AW66" i="55"/>
  <c r="AX66" i="55"/>
  <c r="AY66" i="55"/>
  <c r="AZ66" i="55"/>
  <c r="BA66" i="55"/>
  <c r="BB66" i="55"/>
  <c r="BC66" i="55"/>
  <c r="BD66" i="55"/>
  <c r="BE66" i="55"/>
  <c r="AF67" i="55"/>
  <c r="AG67" i="55"/>
  <c r="AH67" i="55"/>
  <c r="AI67" i="55"/>
  <c r="AJ67" i="55"/>
  <c r="AK67" i="55"/>
  <c r="AL67" i="55"/>
  <c r="AM67" i="55"/>
  <c r="AN67" i="55"/>
  <c r="AO67" i="55"/>
  <c r="AP67" i="55"/>
  <c r="AQ67" i="55"/>
  <c r="AR67" i="55"/>
  <c r="AS67" i="55"/>
  <c r="AU67" i="55"/>
  <c r="AV67" i="55"/>
  <c r="AW67" i="55"/>
  <c r="AX67" i="55"/>
  <c r="AZ67" i="55"/>
  <c r="BA67" i="55"/>
  <c r="BB67" i="55"/>
  <c r="BC67" i="55"/>
  <c r="BE67" i="55"/>
  <c r="AF68" i="55"/>
  <c r="AG68" i="55"/>
  <c r="AH68" i="55"/>
  <c r="AI68" i="55"/>
  <c r="AJ68" i="55"/>
  <c r="AK68" i="55"/>
  <c r="AL68" i="55"/>
  <c r="AM68" i="55"/>
  <c r="AN68" i="55"/>
  <c r="AO68" i="55"/>
  <c r="AP68" i="55"/>
  <c r="AQ68" i="55"/>
  <c r="AR68" i="55"/>
  <c r="AS68" i="55"/>
  <c r="AT68" i="55" s="1"/>
  <c r="AU68" i="55"/>
  <c r="AV68" i="55"/>
  <c r="AW68" i="55"/>
  <c r="AX68" i="55"/>
  <c r="AZ68" i="55"/>
  <c r="BA68" i="55"/>
  <c r="BB68" i="55"/>
  <c r="BC68" i="55"/>
  <c r="BD68" i="55"/>
  <c r="BE68" i="55"/>
  <c r="AF69" i="55"/>
  <c r="AG69" i="55"/>
  <c r="AH69" i="55"/>
  <c r="AI69" i="55"/>
  <c r="AJ69" i="55"/>
  <c r="AK69" i="55"/>
  <c r="AL69" i="55"/>
  <c r="AM69" i="55"/>
  <c r="AN69" i="55"/>
  <c r="AO69" i="55"/>
  <c r="AP69" i="55"/>
  <c r="AQ69" i="55"/>
  <c r="AR69" i="55"/>
  <c r="AS69" i="55"/>
  <c r="AT69" i="55"/>
  <c r="AU69" i="55"/>
  <c r="AV69" i="55"/>
  <c r="AW69" i="55"/>
  <c r="AX69" i="55"/>
  <c r="AZ69" i="55"/>
  <c r="BA69" i="55"/>
  <c r="BB69" i="55"/>
  <c r="BC69" i="55"/>
  <c r="BD69" i="55"/>
  <c r="BE69" i="55"/>
  <c r="AF70" i="55"/>
  <c r="AG70" i="55"/>
  <c r="AH70" i="55"/>
  <c r="AI70" i="55"/>
  <c r="AJ70" i="55"/>
  <c r="AK70" i="55"/>
  <c r="AL70" i="55"/>
  <c r="AM70" i="55"/>
  <c r="AN70" i="55"/>
  <c r="AO70" i="55"/>
  <c r="AP70" i="55"/>
  <c r="AQ70" i="55"/>
  <c r="AR70" i="55"/>
  <c r="AS70" i="55"/>
  <c r="AT70" i="55"/>
  <c r="AU70" i="55"/>
  <c r="AV70" i="55"/>
  <c r="AW70" i="55"/>
  <c r="AX70" i="55"/>
  <c r="AZ70" i="55"/>
  <c r="BA70" i="55"/>
  <c r="BB70" i="55"/>
  <c r="BC70" i="55"/>
  <c r="BD70" i="55"/>
  <c r="BE70" i="55"/>
  <c r="AF71" i="55"/>
  <c r="AG71" i="55"/>
  <c r="AH71" i="55"/>
  <c r="AI71" i="55"/>
  <c r="AJ71" i="55"/>
  <c r="AK71" i="55"/>
  <c r="AL71" i="55"/>
  <c r="AM71" i="55"/>
  <c r="AN71" i="55"/>
  <c r="AO71" i="55"/>
  <c r="AP71" i="55"/>
  <c r="AQ71" i="55"/>
  <c r="AR71" i="55"/>
  <c r="AS71" i="55"/>
  <c r="AU71" i="55"/>
  <c r="AV71" i="55"/>
  <c r="AW71" i="55"/>
  <c r="AX71" i="55"/>
  <c r="AY71" i="55"/>
  <c r="AZ71" i="55"/>
  <c r="BA71" i="55"/>
  <c r="BB71" i="55"/>
  <c r="BC71" i="55"/>
  <c r="BD71" i="55"/>
  <c r="BE71" i="55"/>
  <c r="AF72" i="55"/>
  <c r="AG72" i="55"/>
  <c r="AH72" i="55"/>
  <c r="AI72" i="55"/>
  <c r="AJ72" i="55"/>
  <c r="AK72" i="55"/>
  <c r="AL72" i="55"/>
  <c r="AM72" i="55"/>
  <c r="AN72" i="55"/>
  <c r="AO72" i="55"/>
  <c r="AP72" i="55"/>
  <c r="AQ72" i="55"/>
  <c r="AR72" i="55"/>
  <c r="AS72" i="55"/>
  <c r="AU72" i="55"/>
  <c r="AV72" i="55"/>
  <c r="AW72" i="55"/>
  <c r="AX72" i="55"/>
  <c r="AY72" i="55"/>
  <c r="AZ72" i="55"/>
  <c r="BA72" i="55"/>
  <c r="BB72" i="55"/>
  <c r="BC72" i="55"/>
  <c r="BE72" i="55"/>
  <c r="AF73" i="55"/>
  <c r="AG73" i="55"/>
  <c r="AH73" i="55"/>
  <c r="AI73" i="55"/>
  <c r="AJ73" i="55"/>
  <c r="AK73" i="55"/>
  <c r="AL73" i="55"/>
  <c r="AM73" i="55"/>
  <c r="AN73" i="55"/>
  <c r="AO73" i="55"/>
  <c r="AP73" i="55"/>
  <c r="AQ73" i="55"/>
  <c r="AR73" i="55"/>
  <c r="AS73" i="55"/>
  <c r="AU73" i="55"/>
  <c r="AV73" i="55"/>
  <c r="AW73" i="55"/>
  <c r="AX73" i="55"/>
  <c r="AY73" i="55"/>
  <c r="AZ73" i="55"/>
  <c r="BA73" i="55"/>
  <c r="BB73" i="55"/>
  <c r="BC73" i="55"/>
  <c r="BE73" i="55"/>
  <c r="AF74" i="55"/>
  <c r="AG74" i="55"/>
  <c r="AH74" i="55"/>
  <c r="AI74" i="55"/>
  <c r="AJ74" i="55"/>
  <c r="AK74" i="55"/>
  <c r="AL74" i="55"/>
  <c r="AM74" i="55"/>
  <c r="AN74" i="55"/>
  <c r="AO74" i="55"/>
  <c r="AP74" i="55"/>
  <c r="AQ74" i="55"/>
  <c r="AR74" i="55"/>
  <c r="AS74" i="55"/>
  <c r="AU74" i="55"/>
  <c r="AV74" i="55"/>
  <c r="AW74" i="55"/>
  <c r="AX74" i="55"/>
  <c r="AY74" i="55"/>
  <c r="AZ74" i="55"/>
  <c r="BA74" i="55"/>
  <c r="BB74" i="55"/>
  <c r="BC74" i="55"/>
  <c r="BD74" i="55" s="1"/>
  <c r="BE74" i="55"/>
  <c r="AF75" i="55"/>
  <c r="AG75" i="55"/>
  <c r="AH75" i="55"/>
  <c r="AI75" i="55"/>
  <c r="AJ75" i="55"/>
  <c r="AK75" i="55"/>
  <c r="AL75" i="55"/>
  <c r="AM75" i="55"/>
  <c r="AN75" i="55"/>
  <c r="AO75" i="55"/>
  <c r="AP75" i="55"/>
  <c r="AQ75" i="55"/>
  <c r="AR75" i="55"/>
  <c r="AS75" i="55"/>
  <c r="AT75" i="55"/>
  <c r="AU75" i="55"/>
  <c r="AV75" i="55"/>
  <c r="AW75" i="55"/>
  <c r="AX75" i="55"/>
  <c r="AZ75" i="55"/>
  <c r="BA75" i="55"/>
  <c r="BB75" i="55"/>
  <c r="BC75" i="55"/>
  <c r="BE75" i="55"/>
  <c r="AF76" i="55"/>
  <c r="AG76" i="55"/>
  <c r="AH76" i="55"/>
  <c r="AI76" i="55"/>
  <c r="AJ76" i="55"/>
  <c r="AK76" i="55"/>
  <c r="AL76" i="55"/>
  <c r="AM76" i="55"/>
  <c r="AN76" i="55"/>
  <c r="AO76" i="55"/>
  <c r="AP76" i="55"/>
  <c r="AQ76" i="55"/>
  <c r="AR76" i="55"/>
  <c r="AS76" i="55"/>
  <c r="AT76" i="55"/>
  <c r="AU76" i="55"/>
  <c r="AV76" i="55"/>
  <c r="AW76" i="55"/>
  <c r="AX76" i="55"/>
  <c r="AZ76" i="55"/>
  <c r="BA76" i="55"/>
  <c r="BB76" i="55"/>
  <c r="BC76" i="55"/>
  <c r="BE76" i="55"/>
  <c r="AF77" i="55"/>
  <c r="AG77" i="55"/>
  <c r="AH77" i="55"/>
  <c r="AI77" i="55"/>
  <c r="AJ77" i="55"/>
  <c r="AK77" i="55"/>
  <c r="AL77" i="55"/>
  <c r="AM77" i="55"/>
  <c r="AN77" i="55"/>
  <c r="AO77" i="55"/>
  <c r="AP77" i="55"/>
  <c r="AQ77" i="55"/>
  <c r="AR77" i="55"/>
  <c r="AS77" i="55"/>
  <c r="AU77" i="55"/>
  <c r="AV77" i="55"/>
  <c r="AW77" i="55"/>
  <c r="AX77" i="55"/>
  <c r="AZ77" i="55"/>
  <c r="BA77" i="55"/>
  <c r="BB77" i="55"/>
  <c r="BC77" i="55"/>
  <c r="BE77" i="55"/>
  <c r="AF78" i="55"/>
  <c r="AG78" i="55"/>
  <c r="AH78" i="55"/>
  <c r="AI78" i="55"/>
  <c r="AJ78" i="55"/>
  <c r="AK78" i="55"/>
  <c r="AL78" i="55"/>
  <c r="AM78" i="55"/>
  <c r="AN78" i="55"/>
  <c r="AO78" i="55"/>
  <c r="AP78" i="55"/>
  <c r="AQ78" i="55"/>
  <c r="AR78" i="55"/>
  <c r="AS78" i="55"/>
  <c r="AU78" i="55"/>
  <c r="AV78" i="55"/>
  <c r="AW78" i="55"/>
  <c r="AX78" i="55"/>
  <c r="AY78" i="55"/>
  <c r="AZ78" i="55"/>
  <c r="BA78" i="55"/>
  <c r="BB78" i="55"/>
  <c r="BC78" i="55"/>
  <c r="BE78" i="55"/>
  <c r="AF79" i="55"/>
  <c r="AG79" i="55"/>
  <c r="AH79" i="55"/>
  <c r="AI79" i="55"/>
  <c r="AJ79" i="55"/>
  <c r="AK79" i="55"/>
  <c r="AL79" i="55"/>
  <c r="AM79" i="55"/>
  <c r="AN79" i="55"/>
  <c r="AO79" i="55"/>
  <c r="AP79" i="55"/>
  <c r="AQ79" i="55"/>
  <c r="AR79" i="55"/>
  <c r="AS79" i="55"/>
  <c r="AU79" i="55"/>
  <c r="AV79" i="55"/>
  <c r="AW79" i="55"/>
  <c r="AX79" i="55"/>
  <c r="AY79" i="55"/>
  <c r="AZ79" i="55"/>
  <c r="BA79" i="55"/>
  <c r="BB79" i="55"/>
  <c r="BC79" i="55"/>
  <c r="BE79" i="55"/>
  <c r="AF80" i="55"/>
  <c r="AG80" i="55"/>
  <c r="AH80" i="55"/>
  <c r="AI80" i="55"/>
  <c r="AJ80" i="55"/>
  <c r="AK80" i="55"/>
  <c r="AL80" i="55"/>
  <c r="AM80" i="55"/>
  <c r="AN80" i="55"/>
  <c r="AO80" i="55"/>
  <c r="AP80" i="55"/>
  <c r="AQ80" i="55"/>
  <c r="AR80" i="55"/>
  <c r="AS80" i="55"/>
  <c r="AU80" i="55"/>
  <c r="AV80" i="55"/>
  <c r="AW80" i="55"/>
  <c r="AX80" i="55"/>
  <c r="AY80" i="55" s="1"/>
  <c r="AZ80" i="55"/>
  <c r="BA80" i="55"/>
  <c r="BB80" i="55"/>
  <c r="BC80" i="55"/>
  <c r="BE80" i="55"/>
  <c r="AF81" i="55"/>
  <c r="AG81" i="55"/>
  <c r="AH81" i="55"/>
  <c r="AI81" i="55"/>
  <c r="AJ81" i="55"/>
  <c r="AK81" i="55"/>
  <c r="AL81" i="55"/>
  <c r="AM81" i="55"/>
  <c r="AN81" i="55"/>
  <c r="AO81" i="55"/>
  <c r="AP81" i="55"/>
  <c r="AQ81" i="55"/>
  <c r="AR81" i="55"/>
  <c r="AS81" i="55"/>
  <c r="AU81" i="55"/>
  <c r="AV81" i="55"/>
  <c r="AW81" i="55"/>
  <c r="AX81" i="55"/>
  <c r="AZ81" i="55"/>
  <c r="BA81" i="55"/>
  <c r="BB81" i="55"/>
  <c r="BC81" i="55"/>
  <c r="BD81" i="55"/>
  <c r="BE81" i="55"/>
  <c r="AF82" i="55"/>
  <c r="AG82" i="55"/>
  <c r="AH82" i="55"/>
  <c r="AI82" i="55"/>
  <c r="AJ82" i="55"/>
  <c r="AK82" i="55"/>
  <c r="AL82" i="55"/>
  <c r="AM82" i="55"/>
  <c r="AN82" i="55"/>
  <c r="AO82" i="55"/>
  <c r="AP82" i="55"/>
  <c r="AQ82" i="55"/>
  <c r="AR82" i="55"/>
  <c r="AS82" i="55"/>
  <c r="AU82" i="55"/>
  <c r="AV82" i="55"/>
  <c r="AW82" i="55"/>
  <c r="AX82" i="55"/>
  <c r="AZ82" i="55"/>
  <c r="BA82" i="55"/>
  <c r="BB82" i="55"/>
  <c r="BC82" i="55"/>
  <c r="BD82" i="55"/>
  <c r="BE82" i="55"/>
  <c r="AF83" i="55"/>
  <c r="AG83" i="55"/>
  <c r="AH83" i="55"/>
  <c r="AI83" i="55"/>
  <c r="AJ83" i="55"/>
  <c r="AK83" i="55"/>
  <c r="AL83" i="55"/>
  <c r="AM83" i="55"/>
  <c r="AN83" i="55"/>
  <c r="AO83" i="55"/>
  <c r="AP83" i="55"/>
  <c r="AQ83" i="55"/>
  <c r="AR83" i="55"/>
  <c r="AS83" i="55"/>
  <c r="AT83" i="55"/>
  <c r="AU83" i="55"/>
  <c r="AV83" i="55"/>
  <c r="AW83" i="55"/>
  <c r="AX83" i="55"/>
  <c r="AZ83" i="55"/>
  <c r="BA83" i="55"/>
  <c r="BB83" i="55"/>
  <c r="BC83" i="55"/>
  <c r="BD83" i="55"/>
  <c r="BE83" i="55"/>
  <c r="AF84" i="55"/>
  <c r="AG84" i="55"/>
  <c r="AH84" i="55"/>
  <c r="AI84" i="55"/>
  <c r="AJ84" i="55"/>
  <c r="AK84" i="55"/>
  <c r="AL84" i="55"/>
  <c r="AM84" i="55"/>
  <c r="AN84" i="55"/>
  <c r="AO84" i="55"/>
  <c r="AP84" i="55"/>
  <c r="AQ84" i="55"/>
  <c r="AR84" i="55"/>
  <c r="AS84" i="55"/>
  <c r="AT84" i="55"/>
  <c r="AU84" i="55"/>
  <c r="AV84" i="55"/>
  <c r="AW84" i="55"/>
  <c r="AX84" i="55"/>
  <c r="AZ84" i="55"/>
  <c r="BA84" i="55"/>
  <c r="BB84" i="55"/>
  <c r="BC84" i="55"/>
  <c r="BD84" i="55"/>
  <c r="BE84" i="55"/>
  <c r="AF85" i="55"/>
  <c r="AG85" i="55"/>
  <c r="AH85" i="55"/>
  <c r="AI85" i="55"/>
  <c r="AJ85" i="55"/>
  <c r="AK85" i="55"/>
  <c r="AL85" i="55"/>
  <c r="AM85" i="55"/>
  <c r="AN85" i="55"/>
  <c r="AO85" i="55"/>
  <c r="AP85" i="55"/>
  <c r="AQ85" i="55"/>
  <c r="AR85" i="55"/>
  <c r="AS85" i="55"/>
  <c r="AT85" i="55"/>
  <c r="AU85" i="55"/>
  <c r="AV85" i="55"/>
  <c r="AW85" i="55"/>
  <c r="AX85" i="55"/>
  <c r="AZ85" i="55"/>
  <c r="BA85" i="55"/>
  <c r="BB85" i="55"/>
  <c r="BC85" i="55"/>
  <c r="BD85" i="55"/>
  <c r="BE85" i="55"/>
  <c r="AF86" i="55"/>
  <c r="AG86" i="55"/>
  <c r="AH86" i="55"/>
  <c r="AI86" i="55"/>
  <c r="AJ86" i="55"/>
  <c r="AK86" i="55"/>
  <c r="AL86" i="55"/>
  <c r="AM86" i="55"/>
  <c r="AN86" i="55"/>
  <c r="AO86" i="55"/>
  <c r="AP86" i="55"/>
  <c r="AQ86" i="55"/>
  <c r="AR86" i="55"/>
  <c r="AS86" i="55"/>
  <c r="AU86" i="55"/>
  <c r="AV86" i="55"/>
  <c r="AW86" i="55"/>
  <c r="AX86" i="55"/>
  <c r="AY86" i="55"/>
  <c r="AZ86" i="55"/>
  <c r="BA86" i="55"/>
  <c r="BB86" i="55"/>
  <c r="BC86" i="55"/>
  <c r="BE86" i="55"/>
  <c r="AF87" i="55"/>
  <c r="AG87" i="55"/>
  <c r="AH87" i="55"/>
  <c r="AI87" i="55"/>
  <c r="AJ87" i="55"/>
  <c r="AK87" i="55"/>
  <c r="AL87" i="55"/>
  <c r="AM87" i="55"/>
  <c r="AN87" i="55"/>
  <c r="AO87" i="55"/>
  <c r="AP87" i="55"/>
  <c r="AQ87" i="55"/>
  <c r="AR87" i="55"/>
  <c r="AS87" i="55"/>
  <c r="AT87" i="55"/>
  <c r="AU87" i="55"/>
  <c r="AV87" i="55"/>
  <c r="AW87" i="55"/>
  <c r="AX87" i="55"/>
  <c r="AY87" i="55" s="1"/>
  <c r="AZ87" i="55"/>
  <c r="BA87" i="55"/>
  <c r="BB87" i="55"/>
  <c r="BC87" i="55"/>
  <c r="BE87" i="55"/>
  <c r="AF88" i="55"/>
  <c r="AG88" i="55"/>
  <c r="AH88" i="55"/>
  <c r="AI88" i="55"/>
  <c r="AJ88" i="55"/>
  <c r="AK88" i="55"/>
  <c r="AL88" i="55"/>
  <c r="AM88" i="55"/>
  <c r="AN88" i="55"/>
  <c r="AO88" i="55"/>
  <c r="AP88" i="55"/>
  <c r="AQ88" i="55"/>
  <c r="AR88" i="55"/>
  <c r="AS88" i="55"/>
  <c r="AU88" i="55"/>
  <c r="AV88" i="55"/>
  <c r="AW88" i="55"/>
  <c r="AX88" i="55"/>
  <c r="AY88" i="55"/>
  <c r="AZ88" i="55"/>
  <c r="BA88" i="55"/>
  <c r="BB88" i="55"/>
  <c r="BC88" i="55"/>
  <c r="BE88" i="55"/>
  <c r="AF89" i="55"/>
  <c r="AG89" i="55"/>
  <c r="AH89" i="55"/>
  <c r="AI89" i="55"/>
  <c r="AJ89" i="55"/>
  <c r="AK89" i="55"/>
  <c r="AL89" i="55"/>
  <c r="AM89" i="55"/>
  <c r="AN89" i="55"/>
  <c r="AO89" i="55"/>
  <c r="AP89" i="55"/>
  <c r="AQ89" i="55"/>
  <c r="AR89" i="55"/>
  <c r="AS89" i="55"/>
  <c r="AU89" i="55"/>
  <c r="AV89" i="55"/>
  <c r="AW89" i="55"/>
  <c r="AX89" i="55"/>
  <c r="AY89" i="55"/>
  <c r="AZ89" i="55"/>
  <c r="BA89" i="55"/>
  <c r="BB89" i="55"/>
  <c r="BC89" i="55"/>
  <c r="BD89" i="55"/>
  <c r="BE89" i="55"/>
  <c r="AF90" i="55"/>
  <c r="AG90" i="55"/>
  <c r="AH90" i="55"/>
  <c r="AI90" i="55"/>
  <c r="AJ90" i="55"/>
  <c r="AK90" i="55"/>
  <c r="AL90" i="55"/>
  <c r="AM90" i="55"/>
  <c r="AN90" i="55"/>
  <c r="AO90" i="55"/>
  <c r="AP90" i="55"/>
  <c r="AQ90" i="55"/>
  <c r="AR90" i="55"/>
  <c r="AS90" i="55"/>
  <c r="AU90" i="55"/>
  <c r="AV90" i="55"/>
  <c r="AW90" i="55"/>
  <c r="AX90" i="55"/>
  <c r="AY90" i="55"/>
  <c r="AZ90" i="55"/>
  <c r="BA90" i="55"/>
  <c r="BB90" i="55"/>
  <c r="BC90" i="55"/>
  <c r="BD90" i="55"/>
  <c r="BE90" i="55"/>
  <c r="AF91" i="55"/>
  <c r="AG91" i="55"/>
  <c r="AH91" i="55"/>
  <c r="AI91" i="55"/>
  <c r="AJ91" i="55"/>
  <c r="AK91" i="55"/>
  <c r="AL91" i="55"/>
  <c r="AM91" i="55"/>
  <c r="AN91" i="55"/>
  <c r="AO91" i="55"/>
  <c r="AP91" i="55"/>
  <c r="AQ91" i="55"/>
  <c r="AR91" i="55"/>
  <c r="AS91" i="55"/>
  <c r="AT91" i="55"/>
  <c r="AU91" i="55"/>
  <c r="AV91" i="55"/>
  <c r="AW91" i="55"/>
  <c r="AX91" i="55"/>
  <c r="AZ91" i="55"/>
  <c r="BA91" i="55"/>
  <c r="BB91" i="55"/>
  <c r="BC91" i="55"/>
  <c r="BD91" i="55" s="1"/>
  <c r="BE91" i="55"/>
  <c r="AF92" i="55"/>
  <c r="AG92" i="55"/>
  <c r="AH92" i="55"/>
  <c r="AI92" i="55"/>
  <c r="AJ92" i="55"/>
  <c r="AK92" i="55"/>
  <c r="AL92" i="55"/>
  <c r="AM92" i="55"/>
  <c r="AN92" i="55"/>
  <c r="AO92" i="55"/>
  <c r="AP92" i="55"/>
  <c r="AQ92" i="55"/>
  <c r="AR92" i="55"/>
  <c r="AS92" i="55"/>
  <c r="AT92" i="55"/>
  <c r="AU92" i="55"/>
  <c r="AV92" i="55"/>
  <c r="AW92" i="55"/>
  <c r="AX92" i="55"/>
  <c r="AZ92" i="55"/>
  <c r="BA92" i="55"/>
  <c r="BB92" i="55"/>
  <c r="BC92" i="55"/>
  <c r="BE92" i="55"/>
  <c r="AF93" i="55"/>
  <c r="AG93" i="55"/>
  <c r="AH93" i="55"/>
  <c r="AI93" i="55"/>
  <c r="AJ93" i="55"/>
  <c r="AK93" i="55"/>
  <c r="AL93" i="55"/>
  <c r="AM93" i="55"/>
  <c r="AN93" i="55"/>
  <c r="AO93" i="55"/>
  <c r="AP93" i="55"/>
  <c r="AQ93" i="55"/>
  <c r="AR93" i="55"/>
  <c r="AS93" i="55"/>
  <c r="AU93" i="55"/>
  <c r="AV93" i="55"/>
  <c r="AW93" i="55"/>
  <c r="AX93" i="55"/>
  <c r="AZ93" i="55"/>
  <c r="BA93" i="55"/>
  <c r="BB93" i="55"/>
  <c r="BC93" i="55"/>
  <c r="BE93" i="55"/>
  <c r="AF94" i="55"/>
  <c r="AG94" i="55"/>
  <c r="AH94" i="55"/>
  <c r="AI94" i="55"/>
  <c r="AJ94" i="55"/>
  <c r="AK94" i="55"/>
  <c r="AL94" i="55"/>
  <c r="AM94" i="55"/>
  <c r="AN94" i="55"/>
  <c r="AO94" i="55"/>
  <c r="AP94" i="55"/>
  <c r="AQ94" i="55"/>
  <c r="AR94" i="55"/>
  <c r="AS94" i="55"/>
  <c r="AT94" i="55"/>
  <c r="AU94" i="55"/>
  <c r="AV94" i="55"/>
  <c r="AW94" i="55"/>
  <c r="AX94" i="55"/>
  <c r="AY94" i="55"/>
  <c r="AZ94" i="55"/>
  <c r="BA94" i="55"/>
  <c r="BB94" i="55"/>
  <c r="BC94" i="55"/>
  <c r="BE94" i="55"/>
  <c r="AF95" i="55"/>
  <c r="AG95" i="55"/>
  <c r="AH95" i="55"/>
  <c r="AI95" i="55"/>
  <c r="AJ95" i="55"/>
  <c r="AK95" i="55"/>
  <c r="AL95" i="55"/>
  <c r="AM95" i="55"/>
  <c r="AN95" i="55"/>
  <c r="AO95" i="55"/>
  <c r="AP95" i="55"/>
  <c r="AQ95" i="55"/>
  <c r="AR95" i="55"/>
  <c r="AS95" i="55"/>
  <c r="AT95" i="55"/>
  <c r="AU95" i="55"/>
  <c r="AV95" i="55"/>
  <c r="AW95" i="55"/>
  <c r="AX95" i="55"/>
  <c r="AY95" i="55" s="1"/>
  <c r="AZ95" i="55"/>
  <c r="BA95" i="55"/>
  <c r="BB95" i="55"/>
  <c r="BC95" i="55"/>
  <c r="BE95" i="55"/>
  <c r="AF96" i="55"/>
  <c r="AG96" i="55"/>
  <c r="AH96" i="55"/>
  <c r="AI96" i="55"/>
  <c r="AJ96" i="55"/>
  <c r="AK96" i="55"/>
  <c r="AL96" i="55"/>
  <c r="AM96" i="55"/>
  <c r="AN96" i="55"/>
  <c r="AO96" i="55"/>
  <c r="AP96" i="55"/>
  <c r="AQ96" i="55"/>
  <c r="AR96" i="55"/>
  <c r="AS96" i="55"/>
  <c r="AU96" i="55"/>
  <c r="AV96" i="55"/>
  <c r="AW96" i="55"/>
  <c r="AX96" i="55"/>
  <c r="AY96" i="55"/>
  <c r="AZ96" i="55"/>
  <c r="BA96" i="55"/>
  <c r="BB96" i="55"/>
  <c r="BC96" i="55"/>
  <c r="BE96" i="55"/>
  <c r="AF97" i="55"/>
  <c r="AG97" i="55"/>
  <c r="AH97" i="55"/>
  <c r="AI97" i="55"/>
  <c r="AJ97" i="55"/>
  <c r="AK97" i="55"/>
  <c r="AL97" i="55"/>
  <c r="AM97" i="55"/>
  <c r="AN97" i="55"/>
  <c r="AO97" i="55"/>
  <c r="AP97" i="55"/>
  <c r="AQ97" i="55"/>
  <c r="AR97" i="55"/>
  <c r="AS97" i="55"/>
  <c r="AU97" i="55"/>
  <c r="AV97" i="55"/>
  <c r="AW97" i="55"/>
  <c r="AX97" i="55"/>
  <c r="AZ97" i="55"/>
  <c r="BA97" i="55"/>
  <c r="BB97" i="55"/>
  <c r="BC97" i="55"/>
  <c r="BD97" i="55"/>
  <c r="BE97" i="55"/>
  <c r="AF98" i="55"/>
  <c r="AG98" i="55"/>
  <c r="AH98" i="55"/>
  <c r="AI98" i="55"/>
  <c r="AJ98" i="55"/>
  <c r="AK98" i="55"/>
  <c r="AL98" i="55"/>
  <c r="AM98" i="55"/>
  <c r="AN98" i="55"/>
  <c r="AO98" i="55"/>
  <c r="AP98" i="55"/>
  <c r="AQ98" i="55"/>
  <c r="AR98" i="55"/>
  <c r="AS98" i="55"/>
  <c r="AU98" i="55"/>
  <c r="AV98" i="55"/>
  <c r="AW98" i="55"/>
  <c r="AX98" i="55"/>
  <c r="AY98" i="55"/>
  <c r="AZ98" i="55"/>
  <c r="BA98" i="55"/>
  <c r="BB98" i="55"/>
  <c r="BC98" i="55"/>
  <c r="BD98" i="55" s="1"/>
  <c r="BE98" i="55"/>
  <c r="AF99" i="55"/>
  <c r="AG99" i="55"/>
  <c r="AH99" i="55"/>
  <c r="AI99" i="55"/>
  <c r="AJ99" i="55"/>
  <c r="AK99" i="55"/>
  <c r="AL99" i="55"/>
  <c r="AM99" i="55"/>
  <c r="AN99" i="55"/>
  <c r="AO99" i="55"/>
  <c r="AP99" i="55"/>
  <c r="AQ99" i="55"/>
  <c r="AR99" i="55"/>
  <c r="AS99" i="55"/>
  <c r="AT99" i="55"/>
  <c r="AU99" i="55"/>
  <c r="AV99" i="55"/>
  <c r="AW99" i="55"/>
  <c r="AX99" i="55"/>
  <c r="AZ99" i="55"/>
  <c r="BA99" i="55"/>
  <c r="BB99" i="55"/>
  <c r="BC99" i="55"/>
  <c r="BD99" i="55"/>
  <c r="BE99" i="55"/>
  <c r="AF100" i="55"/>
  <c r="AG100" i="55"/>
  <c r="AH100" i="55"/>
  <c r="AI100" i="55"/>
  <c r="AJ100" i="55"/>
  <c r="AK100" i="55"/>
  <c r="AL100" i="55"/>
  <c r="AM100" i="55"/>
  <c r="AN100" i="55"/>
  <c r="AO100" i="55"/>
  <c r="AP100" i="55"/>
  <c r="AQ100" i="55"/>
  <c r="AR100" i="55"/>
  <c r="AS100" i="55"/>
  <c r="AT100" i="55" s="1"/>
  <c r="AU100" i="55"/>
  <c r="AV100" i="55"/>
  <c r="AW100" i="55"/>
  <c r="AX100" i="55"/>
  <c r="AZ100" i="55"/>
  <c r="BA100" i="55"/>
  <c r="BB100" i="55"/>
  <c r="BC100" i="55"/>
  <c r="BE100" i="55"/>
  <c r="AF101" i="55"/>
  <c r="AG101" i="55"/>
  <c r="AH101" i="55"/>
  <c r="AI101" i="55"/>
  <c r="AJ101" i="55"/>
  <c r="AK101" i="55"/>
  <c r="AL101" i="55"/>
  <c r="AM101" i="55"/>
  <c r="AN101" i="55"/>
  <c r="AO101" i="55"/>
  <c r="AP101" i="55"/>
  <c r="AQ101" i="55"/>
  <c r="AR101" i="55"/>
  <c r="AS101" i="55"/>
  <c r="AT101" i="55"/>
  <c r="AU101" i="55"/>
  <c r="AV101" i="55"/>
  <c r="AW101" i="55"/>
  <c r="AX101" i="55"/>
  <c r="AZ101" i="55"/>
  <c r="BA101" i="55"/>
  <c r="BB101" i="55"/>
  <c r="BC101" i="55"/>
  <c r="BD101" i="55"/>
  <c r="BE101" i="55"/>
  <c r="AF102" i="55"/>
  <c r="AG102" i="55"/>
  <c r="AH102" i="55"/>
  <c r="AI102" i="55"/>
  <c r="AJ102" i="55"/>
  <c r="AK102" i="55"/>
  <c r="AL102" i="55"/>
  <c r="AM102" i="55"/>
  <c r="AN102" i="55"/>
  <c r="AO102" i="55"/>
  <c r="AP102" i="55"/>
  <c r="AQ102" i="55"/>
  <c r="AR102" i="55"/>
  <c r="AS102" i="55"/>
  <c r="AU102" i="55"/>
  <c r="AV102" i="55"/>
  <c r="AW102" i="55"/>
  <c r="AX102" i="55"/>
  <c r="AY102" i="55"/>
  <c r="AZ102" i="55"/>
  <c r="BA102" i="55"/>
  <c r="BB102" i="55"/>
  <c r="BC102" i="55"/>
  <c r="BD102" i="55"/>
  <c r="BE102" i="55"/>
  <c r="AF103" i="55"/>
  <c r="AG103" i="55"/>
  <c r="AH103" i="55"/>
  <c r="AI103" i="55"/>
  <c r="AJ103" i="55"/>
  <c r="AK103" i="55"/>
  <c r="AL103" i="55"/>
  <c r="AM103" i="55"/>
  <c r="AN103" i="55"/>
  <c r="AO103" i="55"/>
  <c r="AP103" i="55"/>
  <c r="AQ103" i="55"/>
  <c r="AR103" i="55"/>
  <c r="AS103" i="55"/>
  <c r="AU103" i="55"/>
  <c r="AV103" i="55"/>
  <c r="AW103" i="55"/>
  <c r="AX103" i="55"/>
  <c r="AY103" i="55"/>
  <c r="AZ103" i="55"/>
  <c r="BA103" i="55"/>
  <c r="BB103" i="55"/>
  <c r="BC103" i="55"/>
  <c r="BE103" i="55"/>
  <c r="AF104" i="55"/>
  <c r="AG104" i="55"/>
  <c r="AH104" i="55"/>
  <c r="AI104" i="55"/>
  <c r="AJ104" i="55"/>
  <c r="AK104" i="55"/>
  <c r="AL104" i="55"/>
  <c r="AM104" i="55"/>
  <c r="AN104" i="55"/>
  <c r="AO104" i="55"/>
  <c r="AP104" i="55"/>
  <c r="AQ104" i="55"/>
  <c r="AR104" i="55"/>
  <c r="AS104" i="55"/>
  <c r="AT104" i="55"/>
  <c r="AU104" i="55"/>
  <c r="AV104" i="55"/>
  <c r="AW104" i="55"/>
  <c r="AX104" i="55"/>
  <c r="AZ104" i="55"/>
  <c r="BA104" i="55"/>
  <c r="BB104" i="55"/>
  <c r="BC104" i="55"/>
  <c r="BE104" i="55"/>
  <c r="AF105" i="55"/>
  <c r="AG105" i="55"/>
  <c r="AH105" i="55"/>
  <c r="AI105" i="55"/>
  <c r="AJ105" i="55"/>
  <c r="AK105" i="55"/>
  <c r="AL105" i="55"/>
  <c r="AM105" i="55"/>
  <c r="AN105" i="55"/>
  <c r="AO105" i="55"/>
  <c r="AP105" i="55"/>
  <c r="AQ105" i="55"/>
  <c r="AR105" i="55"/>
  <c r="AS105" i="55"/>
  <c r="AU105" i="55"/>
  <c r="AV105" i="55"/>
  <c r="AW105" i="55"/>
  <c r="AX105" i="55"/>
  <c r="AY105" i="55"/>
  <c r="AZ105" i="55"/>
  <c r="BA105" i="55"/>
  <c r="BB105" i="55"/>
  <c r="BC105" i="55"/>
  <c r="BD105" i="55"/>
  <c r="BE105" i="55"/>
  <c r="AF106" i="55"/>
  <c r="AG106" i="55"/>
  <c r="AH106" i="55"/>
  <c r="AI106" i="55"/>
  <c r="AJ106" i="55"/>
  <c r="AK106" i="55"/>
  <c r="AL106" i="55"/>
  <c r="AM106" i="55"/>
  <c r="AN106" i="55"/>
  <c r="AO106" i="55"/>
  <c r="AP106" i="55"/>
  <c r="AQ106" i="55"/>
  <c r="AR106" i="55"/>
  <c r="AS106" i="55"/>
  <c r="AU106" i="55"/>
  <c r="AV106" i="55"/>
  <c r="AW106" i="55"/>
  <c r="AX106" i="55"/>
  <c r="AZ106" i="55"/>
  <c r="BA106" i="55"/>
  <c r="BB106" i="55"/>
  <c r="BC106" i="55"/>
  <c r="BD106" i="55"/>
  <c r="BE106" i="55"/>
  <c r="AF107" i="55"/>
  <c r="AG107" i="55"/>
  <c r="AH107" i="55"/>
  <c r="AI107" i="55"/>
  <c r="AJ107" i="55"/>
  <c r="AK107" i="55"/>
  <c r="AL107" i="55"/>
  <c r="AM107" i="55"/>
  <c r="AN107" i="55"/>
  <c r="AO107" i="55"/>
  <c r="AP107" i="55"/>
  <c r="AQ107" i="55"/>
  <c r="AR107" i="55"/>
  <c r="AS107" i="55"/>
  <c r="AT107" i="55"/>
  <c r="AU107" i="55"/>
  <c r="AV107" i="55"/>
  <c r="AW107" i="55"/>
  <c r="AX107" i="55"/>
  <c r="AY107" i="55"/>
  <c r="AZ107" i="55"/>
  <c r="BA107" i="55"/>
  <c r="BB107" i="55"/>
  <c r="BC107" i="55"/>
  <c r="BE107" i="55"/>
  <c r="AF108" i="55"/>
  <c r="AG108" i="55"/>
  <c r="AH108" i="55"/>
  <c r="AI108" i="55"/>
  <c r="AJ108" i="55"/>
  <c r="AK108" i="55"/>
  <c r="AL108" i="55"/>
  <c r="AM108" i="55"/>
  <c r="AN108" i="55"/>
  <c r="AO108" i="55"/>
  <c r="AP108" i="55"/>
  <c r="AQ108" i="55"/>
  <c r="AR108" i="55"/>
  <c r="AS108" i="55"/>
  <c r="AT108" i="55"/>
  <c r="AU108" i="55"/>
  <c r="AV108" i="55"/>
  <c r="AW108" i="55"/>
  <c r="AX108" i="55"/>
  <c r="AZ108" i="55"/>
  <c r="BA108" i="55"/>
  <c r="BB108" i="55"/>
  <c r="BC108" i="55"/>
  <c r="BD108" i="55"/>
  <c r="BE108" i="55"/>
  <c r="BE9" i="55"/>
  <c r="BA9" i="55"/>
  <c r="BB9" i="55"/>
  <c r="BC9" i="55"/>
  <c r="AZ9" i="55"/>
  <c r="AV9" i="55"/>
  <c r="AW9" i="55"/>
  <c r="AX9" i="55"/>
  <c r="AU9" i="55"/>
  <c r="AG9" i="55"/>
  <c r="AH9" i="55"/>
  <c r="AI9" i="55"/>
  <c r="AJ9" i="55"/>
  <c r="H17" i="67" s="1"/>
  <c r="AK9" i="55"/>
  <c r="AL9" i="55"/>
  <c r="AM9" i="55"/>
  <c r="AN9" i="55"/>
  <c r="AO9" i="55"/>
  <c r="AP9" i="55"/>
  <c r="AQ9" i="55"/>
  <c r="AR9" i="55"/>
  <c r="AY108" i="55" l="1"/>
  <c r="BH108" i="55"/>
  <c r="BG108" i="55"/>
  <c r="BI108" i="55" s="1"/>
  <c r="BK108" i="55" a="1"/>
  <c r="BK108" i="55" s="1"/>
  <c r="BJ108" i="55" a="1"/>
  <c r="BJ108" i="55" s="1"/>
  <c r="BD107" i="55"/>
  <c r="BH107" i="55"/>
  <c r="BG107" i="55"/>
  <c r="BI107" i="55" s="1"/>
  <c r="BK107" i="55" a="1"/>
  <c r="BK107" i="55" s="1"/>
  <c r="BJ107" i="55" a="1"/>
  <c r="BJ107" i="55" s="1"/>
  <c r="AY106" i="55"/>
  <c r="AT106" i="55"/>
  <c r="BH106" i="55"/>
  <c r="BG106" i="55"/>
  <c r="BI106" i="55" s="1"/>
  <c r="BK106" i="55" a="1"/>
  <c r="BK106" i="55" s="1"/>
  <c r="BJ106" i="55" a="1"/>
  <c r="BJ106" i="55" s="1"/>
  <c r="AT105" i="55"/>
  <c r="BH105" i="55"/>
  <c r="BG105" i="55"/>
  <c r="BI105" i="55" s="1"/>
  <c r="BK105" i="55" a="1"/>
  <c r="BK105" i="55" s="1"/>
  <c r="BJ105" i="55" a="1"/>
  <c r="BJ105" i="55" s="1"/>
  <c r="BD104" i="55"/>
  <c r="AY104" i="55"/>
  <c r="BH104" i="55"/>
  <c r="BG104" i="55"/>
  <c r="BI104" i="55" s="1"/>
  <c r="BK104" i="55" a="1"/>
  <c r="BK104" i="55" s="1"/>
  <c r="BJ104" i="55" a="1"/>
  <c r="BJ104" i="55" s="1"/>
  <c r="BD103" i="55"/>
  <c r="BH103" i="55"/>
  <c r="BG103" i="55"/>
  <c r="BI103" i="55" s="1"/>
  <c r="BK103" i="55" a="1"/>
  <c r="BK103" i="55" s="1"/>
  <c r="BJ103" i="55" a="1"/>
  <c r="BJ103" i="55" s="1"/>
  <c r="BH102" i="55"/>
  <c r="BG102" i="55"/>
  <c r="BI102" i="55" s="1"/>
  <c r="BK102" i="55" a="1"/>
  <c r="BK102" i="55" s="1"/>
  <c r="BJ102" i="55" a="1"/>
  <c r="BJ102" i="55" s="1"/>
  <c r="AY101" i="55"/>
  <c r="BH101" i="55"/>
  <c r="BG101" i="55"/>
  <c r="BI101" i="55" s="1"/>
  <c r="BK101" i="55" a="1"/>
  <c r="BK101" i="55" s="1"/>
  <c r="BJ101" i="55" a="1"/>
  <c r="BJ101" i="55" s="1"/>
  <c r="BD100" i="55"/>
  <c r="BH100" i="55"/>
  <c r="BG100" i="55"/>
  <c r="BI100" i="55" s="1"/>
  <c r="BK100" i="55" a="1"/>
  <c r="BK100" i="55" s="1"/>
  <c r="BJ100" i="55" a="1"/>
  <c r="BJ100" i="55" s="1"/>
  <c r="BH99" i="55"/>
  <c r="BG99" i="55"/>
  <c r="BI99" i="55" s="1"/>
  <c r="BK99" i="55" a="1"/>
  <c r="BK99" i="55" s="1"/>
  <c r="BJ99" i="55" a="1"/>
  <c r="BJ99" i="55" s="1"/>
  <c r="AT98" i="55"/>
  <c r="BH98" i="55"/>
  <c r="BG98" i="55"/>
  <c r="BI98" i="55" s="1"/>
  <c r="BK98" i="55" a="1"/>
  <c r="BK98" i="55" s="1"/>
  <c r="BJ98" i="55" a="1"/>
  <c r="BJ98" i="55" s="1"/>
  <c r="AY97" i="55"/>
  <c r="BH97" i="55"/>
  <c r="BG97" i="55"/>
  <c r="BI97" i="55" s="1"/>
  <c r="BK97" i="55" a="1"/>
  <c r="BK97" i="55" s="1"/>
  <c r="BJ97" i="55" a="1"/>
  <c r="BJ97" i="55" s="1"/>
  <c r="BD96" i="55"/>
  <c r="AT96" i="55"/>
  <c r="BH96" i="55"/>
  <c r="BG96" i="55"/>
  <c r="BI96" i="55" s="1"/>
  <c r="BK96" i="55" a="1"/>
  <c r="BK96" i="55" s="1"/>
  <c r="BJ96" i="55" a="1"/>
  <c r="BJ96" i="55" s="1"/>
  <c r="BH95" i="55"/>
  <c r="BG95" i="55"/>
  <c r="BI95" i="55" s="1"/>
  <c r="BK95" i="55" a="1"/>
  <c r="BK95" i="55" s="1"/>
  <c r="BJ95" i="55" a="1"/>
  <c r="BJ95" i="55" s="1"/>
  <c r="BD94" i="55"/>
  <c r="BH94" i="55"/>
  <c r="BG94" i="55"/>
  <c r="BI94" i="55" s="1"/>
  <c r="BK94" i="55" a="1"/>
  <c r="BK94" i="55" s="1"/>
  <c r="BJ94" i="55" a="1"/>
  <c r="BJ94" i="55" s="1"/>
  <c r="BD93" i="55"/>
  <c r="AY93" i="55"/>
  <c r="BH93" i="55"/>
  <c r="BG93" i="55"/>
  <c r="BI93" i="55" s="1"/>
  <c r="BK93" i="55" a="1"/>
  <c r="BK93" i="55" s="1"/>
  <c r="BJ93" i="55" a="1"/>
  <c r="BJ93" i="55" s="1"/>
  <c r="BD92" i="55"/>
  <c r="AY92" i="55"/>
  <c r="BH92" i="55"/>
  <c r="BG92" i="55"/>
  <c r="BI92" i="55" s="1"/>
  <c r="BK92" i="55" a="1"/>
  <c r="BK92" i="55" s="1"/>
  <c r="BJ92" i="55" a="1"/>
  <c r="BJ92" i="55" s="1"/>
  <c r="AY91" i="55"/>
  <c r="BH91" i="55"/>
  <c r="BG91" i="55"/>
  <c r="BI91" i="55" s="1"/>
  <c r="BK91" i="55" a="1"/>
  <c r="BK91" i="55" s="1"/>
  <c r="BJ91" i="55" a="1"/>
  <c r="BJ91" i="55" s="1"/>
  <c r="AT90" i="55"/>
  <c r="BH90" i="55"/>
  <c r="BG90" i="55"/>
  <c r="BI90" i="55" s="1"/>
  <c r="BK90" i="55" a="1"/>
  <c r="BK90" i="55" s="1"/>
  <c r="BJ90" i="55" a="1"/>
  <c r="BJ90" i="55" s="1"/>
  <c r="AT89" i="55"/>
  <c r="BH89" i="55"/>
  <c r="BG89" i="55"/>
  <c r="BI89" i="55" s="1"/>
  <c r="BK89" i="55" a="1"/>
  <c r="BK89" i="55" s="1"/>
  <c r="BJ89" i="55" a="1"/>
  <c r="BJ89" i="55" s="1"/>
  <c r="BD88" i="55"/>
  <c r="BH88" i="55"/>
  <c r="BG88" i="55"/>
  <c r="BI88" i="55" s="1"/>
  <c r="BK88" i="55" a="1"/>
  <c r="BK88" i="55" s="1"/>
  <c r="BJ88" i="55" a="1"/>
  <c r="BJ88" i="55" s="1"/>
  <c r="BD87" i="55"/>
  <c r="BH87" i="55"/>
  <c r="BG87" i="55"/>
  <c r="BI87" i="55" s="1"/>
  <c r="BK87" i="55" a="1"/>
  <c r="BK87" i="55" s="1"/>
  <c r="BJ87" i="55" a="1"/>
  <c r="BJ87" i="55" s="1"/>
  <c r="BD86" i="55"/>
  <c r="BH86" i="55"/>
  <c r="BG86" i="55"/>
  <c r="BI86" i="55" s="1"/>
  <c r="BK86" i="55" a="1"/>
  <c r="BK86" i="55" s="1"/>
  <c r="BJ86" i="55" a="1"/>
  <c r="BJ86" i="55" s="1"/>
  <c r="AY85" i="55"/>
  <c r="BH85" i="55"/>
  <c r="BG85" i="55"/>
  <c r="BI85" i="55" s="1"/>
  <c r="BK85" i="55" a="1"/>
  <c r="BK85" i="55" s="1"/>
  <c r="BJ85" i="55" a="1"/>
  <c r="BJ85" i="55" s="1"/>
  <c r="AY84" i="55"/>
  <c r="BH84" i="55"/>
  <c r="BG84" i="55"/>
  <c r="BI84" i="55" s="1"/>
  <c r="BK84" i="55" a="1"/>
  <c r="BK84" i="55" s="1"/>
  <c r="BJ84" i="55" a="1"/>
  <c r="BJ84" i="55" s="1"/>
  <c r="AY83" i="55"/>
  <c r="BH83" i="55"/>
  <c r="BG83" i="55"/>
  <c r="BI83" i="55" s="1"/>
  <c r="BK83" i="55" a="1"/>
  <c r="BK83" i="55" s="1"/>
  <c r="BJ83" i="55" a="1"/>
  <c r="BJ83" i="55" s="1"/>
  <c r="AY82" i="55"/>
  <c r="AT82" i="55"/>
  <c r="BH82" i="55"/>
  <c r="BG82" i="55"/>
  <c r="BI82" i="55" s="1"/>
  <c r="BK82" i="55" a="1"/>
  <c r="BK82" i="55" s="1"/>
  <c r="BJ82" i="55" a="1"/>
  <c r="BJ82" i="55" s="1"/>
  <c r="AY81" i="55"/>
  <c r="AT81" i="55"/>
  <c r="BH81" i="55"/>
  <c r="BG81" i="55"/>
  <c r="BI81" i="55" s="1"/>
  <c r="BK81" i="55" a="1"/>
  <c r="BK81" i="55" s="1"/>
  <c r="BJ81" i="55" a="1"/>
  <c r="BJ81" i="55" s="1"/>
  <c r="BD80" i="55"/>
  <c r="BH80" i="55"/>
  <c r="BG80" i="55"/>
  <c r="BI80" i="55" s="1"/>
  <c r="BK80" i="55" a="1"/>
  <c r="BK80" i="55" s="1"/>
  <c r="BJ80" i="55" a="1"/>
  <c r="BJ80" i="55" s="1"/>
  <c r="BD79" i="55"/>
  <c r="BH79" i="55"/>
  <c r="BG79" i="55"/>
  <c r="BI79" i="55" s="1"/>
  <c r="BK79" i="55" a="1"/>
  <c r="BK79" i="55" s="1"/>
  <c r="BJ79" i="55" a="1"/>
  <c r="BJ79" i="55" s="1"/>
  <c r="BD78" i="55"/>
  <c r="BH78" i="55"/>
  <c r="BG78" i="55"/>
  <c r="BI78" i="55" s="1"/>
  <c r="BK78" i="55" a="1"/>
  <c r="BK78" i="55" s="1"/>
  <c r="BJ78" i="55" a="1"/>
  <c r="BJ78" i="55" s="1"/>
  <c r="BD77" i="55"/>
  <c r="AY77" i="55"/>
  <c r="BH77" i="55"/>
  <c r="BG77" i="55"/>
  <c r="BI77" i="55" s="1"/>
  <c r="BK77" i="55" a="1"/>
  <c r="BK77" i="55" s="1"/>
  <c r="BJ77" i="55" a="1"/>
  <c r="BJ77" i="55" s="1"/>
  <c r="BD76" i="55"/>
  <c r="AY76" i="55"/>
  <c r="BH76" i="55"/>
  <c r="BG76" i="55"/>
  <c r="BI76" i="55" s="1"/>
  <c r="BK76" i="55" a="1"/>
  <c r="BK76" i="55" s="1"/>
  <c r="BJ76" i="55" a="1"/>
  <c r="BJ76" i="55" s="1"/>
  <c r="BD75" i="55"/>
  <c r="BH75" i="55"/>
  <c r="BG75" i="55"/>
  <c r="BI75" i="55" s="1"/>
  <c r="BK75" i="55" a="1"/>
  <c r="BK75" i="55" s="1"/>
  <c r="BJ75" i="55" a="1"/>
  <c r="BJ75" i="55" s="1"/>
  <c r="AT74" i="55"/>
  <c r="BH74" i="55"/>
  <c r="BG74" i="55"/>
  <c r="BI74" i="55" s="1"/>
  <c r="BK74" i="55" a="1"/>
  <c r="BK74" i="55" s="1"/>
  <c r="BJ74" i="55" a="1"/>
  <c r="BJ74" i="55" s="1"/>
  <c r="BD73" i="55"/>
  <c r="AT73" i="55"/>
  <c r="BH73" i="55"/>
  <c r="BG73" i="55"/>
  <c r="BI73" i="55" s="1"/>
  <c r="BK73" i="55" a="1"/>
  <c r="BK73" i="55" s="1"/>
  <c r="BJ73" i="55" a="1"/>
  <c r="BJ73" i="55" s="1"/>
  <c r="AT72" i="55"/>
  <c r="BH72" i="55"/>
  <c r="BG72" i="55"/>
  <c r="BI72" i="55" s="1"/>
  <c r="BK72" i="55" a="1"/>
  <c r="BK72" i="55" s="1"/>
  <c r="BJ72" i="55" a="1"/>
  <c r="BJ72" i="55" s="1"/>
  <c r="BH71" i="55"/>
  <c r="BG71" i="55"/>
  <c r="BI71" i="55" s="1"/>
  <c r="BK71" i="55" a="1"/>
  <c r="BK71" i="55" s="1"/>
  <c r="BJ71" i="55" a="1"/>
  <c r="BJ71" i="55" s="1"/>
  <c r="AY70" i="55"/>
  <c r="BH70" i="55"/>
  <c r="BG70" i="55"/>
  <c r="BI70" i="55" s="1"/>
  <c r="BK70" i="55" a="1"/>
  <c r="BK70" i="55" s="1"/>
  <c r="BJ70" i="55" a="1"/>
  <c r="BJ70" i="55" s="1"/>
  <c r="AY69" i="55"/>
  <c r="BH69" i="55"/>
  <c r="BG69" i="55"/>
  <c r="BI69" i="55" s="1"/>
  <c r="BK69" i="55" a="1"/>
  <c r="BK69" i="55" s="1"/>
  <c r="BJ69" i="55" a="1"/>
  <c r="BJ69" i="55" s="1"/>
  <c r="AY68" i="55"/>
  <c r="BH68" i="55"/>
  <c r="BG68" i="55"/>
  <c r="BI68" i="55" s="1"/>
  <c r="BK68" i="55" a="1"/>
  <c r="BK68" i="55" s="1"/>
  <c r="BJ68" i="55" a="1"/>
  <c r="BJ68" i="55" s="1"/>
  <c r="AY67" i="55"/>
  <c r="BH67" i="55"/>
  <c r="BG67" i="55"/>
  <c r="BI67" i="55" s="1"/>
  <c r="BK67" i="55" a="1"/>
  <c r="BK67" i="55" s="1"/>
  <c r="BJ67" i="55" a="1"/>
  <c r="BJ67" i="55" s="1"/>
  <c r="BH66" i="55"/>
  <c r="BG66" i="55"/>
  <c r="BI66" i="55" s="1"/>
  <c r="BK66" i="55" a="1"/>
  <c r="BK66" i="55" s="1"/>
  <c r="BJ66" i="55" a="1"/>
  <c r="BJ66" i="55" s="1"/>
  <c r="BD65" i="55"/>
  <c r="AY65" i="55"/>
  <c r="BH65" i="55"/>
  <c r="BG65" i="55"/>
  <c r="BI65" i="55" s="1"/>
  <c r="BK65" i="55" a="1"/>
  <c r="BK65" i="55" s="1"/>
  <c r="BJ65" i="55" a="1"/>
  <c r="BJ65" i="55" s="1"/>
  <c r="BH64" i="55"/>
  <c r="BG64" i="55"/>
  <c r="BI64" i="55" s="1"/>
  <c r="BK64" i="55" a="1"/>
  <c r="BK64" i="55" s="1"/>
  <c r="BJ64" i="55" a="1"/>
  <c r="BJ64" i="55" s="1"/>
  <c r="BH63" i="55"/>
  <c r="BG63" i="55"/>
  <c r="BI63" i="55" s="1"/>
  <c r="BK63" i="55" a="1"/>
  <c r="BK63" i="55" s="1"/>
  <c r="BJ63" i="55" a="1"/>
  <c r="BJ63" i="55" s="1"/>
  <c r="BH62" i="55"/>
  <c r="BG62" i="55"/>
  <c r="BI62" i="55" s="1"/>
  <c r="BK62" i="55" a="1"/>
  <c r="BK62" i="55" s="1"/>
  <c r="BJ62" i="55" a="1"/>
  <c r="BJ62" i="55" s="1"/>
  <c r="BH61" i="55"/>
  <c r="BG61" i="55"/>
  <c r="BI61" i="55" s="1"/>
  <c r="BK61" i="55" a="1"/>
  <c r="BK61" i="55" s="1"/>
  <c r="BJ61" i="55" a="1"/>
  <c r="BJ61" i="55" s="1"/>
  <c r="BH60" i="55"/>
  <c r="BG60" i="55"/>
  <c r="BI60" i="55" s="1"/>
  <c r="BK60" i="55" a="1"/>
  <c r="BK60" i="55" s="1"/>
  <c r="BJ60" i="55" a="1"/>
  <c r="BJ60" i="55" s="1"/>
  <c r="BH59" i="55"/>
  <c r="BG59" i="55"/>
  <c r="BI59" i="55" s="1"/>
  <c r="BK59" i="55" a="1"/>
  <c r="BK59" i="55" s="1"/>
  <c r="BJ59" i="55" a="1"/>
  <c r="BJ59" i="55" s="1"/>
  <c r="BH58" i="55"/>
  <c r="BG58" i="55"/>
  <c r="BI58" i="55" s="1"/>
  <c r="BK58" i="55" a="1"/>
  <c r="BK58" i="55" s="1"/>
  <c r="BJ58" i="55" a="1"/>
  <c r="BJ58" i="55" s="1"/>
  <c r="BD57" i="55"/>
  <c r="BH57" i="55"/>
  <c r="BG57" i="55"/>
  <c r="BI57" i="55" s="1"/>
  <c r="BK57" i="55" a="1"/>
  <c r="BK57" i="55" s="1"/>
  <c r="BJ57" i="55" a="1"/>
  <c r="BJ57" i="55" s="1"/>
  <c r="BD56" i="55"/>
  <c r="BH56" i="55"/>
  <c r="BG56" i="55"/>
  <c r="BI56" i="55" s="1"/>
  <c r="BK56" i="55" a="1"/>
  <c r="BK56" i="55" s="1"/>
  <c r="BJ56" i="55" a="1"/>
  <c r="BJ56" i="55" s="1"/>
  <c r="BH55" i="55"/>
  <c r="BG55" i="55"/>
  <c r="BI55" i="55" s="1"/>
  <c r="BK55" i="55" a="1"/>
  <c r="BK55" i="55" s="1"/>
  <c r="BJ55" i="55" a="1"/>
  <c r="BJ55" i="55" s="1"/>
  <c r="BH54" i="55"/>
  <c r="BG54" i="55"/>
  <c r="BI54" i="55" s="1"/>
  <c r="BK54" i="55" a="1"/>
  <c r="BK54" i="55" s="1"/>
  <c r="BJ54" i="55" a="1"/>
  <c r="BJ54" i="55" s="1"/>
  <c r="AY53" i="55"/>
  <c r="BH53" i="55"/>
  <c r="BG53" i="55"/>
  <c r="BI53" i="55" s="1"/>
  <c r="BK53" i="55" a="1"/>
  <c r="BK53" i="55" s="1"/>
  <c r="BJ53" i="55" a="1"/>
  <c r="BJ53" i="55" s="1"/>
  <c r="BD52" i="55"/>
  <c r="BH52" i="55"/>
  <c r="BG52" i="55"/>
  <c r="BI52" i="55" s="1"/>
  <c r="BK52" i="55" a="1"/>
  <c r="BK52" i="55" s="1"/>
  <c r="BJ52" i="55" a="1"/>
  <c r="BJ52" i="55" s="1"/>
  <c r="AY51" i="55"/>
  <c r="AT51" i="55"/>
  <c r="BH51" i="55"/>
  <c r="BG51" i="55"/>
  <c r="BI51" i="55" s="1"/>
  <c r="BK51" i="55" a="1"/>
  <c r="BK51" i="55" s="1"/>
  <c r="BJ51" i="55" a="1"/>
  <c r="BJ51" i="55" s="1"/>
  <c r="BD50" i="55"/>
  <c r="BH50" i="55"/>
  <c r="BG50" i="55"/>
  <c r="BI50" i="55" s="1"/>
  <c r="BK50" i="55" a="1"/>
  <c r="BK50" i="55" s="1"/>
  <c r="BJ50" i="55" a="1"/>
  <c r="BJ50" i="55" s="1"/>
  <c r="AY49" i="55"/>
  <c r="AT49" i="55"/>
  <c r="BH49" i="55"/>
  <c r="BG49" i="55"/>
  <c r="BI49" i="55" s="1"/>
  <c r="BK49" i="55" a="1"/>
  <c r="BK49" i="55" s="1"/>
  <c r="BJ49" i="55" a="1"/>
  <c r="BJ49" i="55" s="1"/>
  <c r="AY48" i="55"/>
  <c r="BH48" i="55"/>
  <c r="BG48" i="55"/>
  <c r="BI48" i="55" s="1"/>
  <c r="BK48" i="55" a="1"/>
  <c r="BK48" i="55" s="1"/>
  <c r="BJ48" i="55" a="1"/>
  <c r="BJ48" i="55" s="1"/>
  <c r="BD47" i="55"/>
  <c r="BH47" i="55"/>
  <c r="BG47" i="55"/>
  <c r="BI47" i="55" s="1"/>
  <c r="BK47" i="55" a="1"/>
  <c r="BK47" i="55" s="1"/>
  <c r="BJ47" i="55" a="1"/>
  <c r="BJ47" i="55" s="1"/>
  <c r="AY46" i="55"/>
  <c r="AT46" i="55"/>
  <c r="BH46" i="55"/>
  <c r="BG46" i="55"/>
  <c r="BI46" i="55" s="1"/>
  <c r="BK46" i="55" a="1"/>
  <c r="BK46" i="55" s="1"/>
  <c r="BJ46" i="55" a="1"/>
  <c r="BJ46" i="55" s="1"/>
  <c r="AT45" i="55"/>
  <c r="BH45" i="55"/>
  <c r="BG45" i="55"/>
  <c r="BI45" i="55" s="1"/>
  <c r="BK45" i="55" a="1"/>
  <c r="BK45" i="55" s="1"/>
  <c r="BJ45" i="55" a="1"/>
  <c r="BJ45" i="55" s="1"/>
  <c r="BD44" i="55"/>
  <c r="AY44" i="55"/>
  <c r="AT44" i="55"/>
  <c r="BH44" i="55"/>
  <c r="BG44" i="55"/>
  <c r="BI44" i="55" s="1"/>
  <c r="BK44" i="55" a="1"/>
  <c r="BK44" i="55" s="1"/>
  <c r="BJ44" i="55" a="1"/>
  <c r="BJ44" i="55" s="1"/>
  <c r="BD43" i="55"/>
  <c r="BH43" i="55"/>
  <c r="BG43" i="55"/>
  <c r="BI43" i="55" s="1"/>
  <c r="BK43" i="55" a="1"/>
  <c r="BK43" i="55" s="1"/>
  <c r="BJ43" i="55" a="1"/>
  <c r="BJ43" i="55" s="1"/>
  <c r="BD42" i="55"/>
  <c r="BH42" i="55"/>
  <c r="BG42" i="55"/>
  <c r="BI42" i="55" s="1"/>
  <c r="BK42" i="55" a="1"/>
  <c r="BK42" i="55" s="1"/>
  <c r="BJ42" i="55" a="1"/>
  <c r="BJ42" i="55" s="1"/>
  <c r="AY41" i="55"/>
  <c r="BH41" i="55"/>
  <c r="BG41" i="55"/>
  <c r="BI41" i="55" s="1"/>
  <c r="BK41" i="55" a="1"/>
  <c r="BK41" i="55" s="1"/>
  <c r="BJ41" i="55" a="1"/>
  <c r="BJ41" i="55" s="1"/>
  <c r="AY40" i="55"/>
  <c r="BH40" i="55"/>
  <c r="BG40" i="55"/>
  <c r="BI40" i="55" s="1"/>
  <c r="BK40" i="55" a="1"/>
  <c r="BK40" i="55" s="1"/>
  <c r="BJ40" i="55" a="1"/>
  <c r="BJ40" i="55" s="1"/>
  <c r="BH39" i="55"/>
  <c r="BG39" i="55"/>
  <c r="BI39" i="55" s="1"/>
  <c r="BK39" i="55" a="1"/>
  <c r="BK39" i="55" s="1"/>
  <c r="BJ39" i="55" a="1"/>
  <c r="BJ39" i="55" s="1"/>
  <c r="AT38" i="55"/>
  <c r="BH38" i="55"/>
  <c r="BG38" i="55"/>
  <c r="BI38" i="55" s="1"/>
  <c r="BK38" i="55" a="1"/>
  <c r="BK38" i="55" s="1"/>
  <c r="BJ38" i="55" a="1"/>
  <c r="BJ38" i="55" s="1"/>
  <c r="AT37" i="55"/>
  <c r="BH37" i="55"/>
  <c r="BG37" i="55"/>
  <c r="BI37" i="55" s="1"/>
  <c r="BK37" i="55" a="1"/>
  <c r="BK37" i="55" s="1"/>
  <c r="BJ37" i="55" a="1"/>
  <c r="BJ37" i="55" s="1"/>
  <c r="BD36" i="55"/>
  <c r="BH36" i="55"/>
  <c r="BG36" i="55"/>
  <c r="BI36" i="55" s="1"/>
  <c r="BK36" i="55" a="1"/>
  <c r="BK36" i="55" s="1"/>
  <c r="BJ36" i="55" a="1"/>
  <c r="BJ36" i="55" s="1"/>
  <c r="BH35" i="55"/>
  <c r="BG35" i="55"/>
  <c r="BI35" i="55" s="1"/>
  <c r="BK35" i="55" a="1"/>
  <c r="BK35" i="55" s="1"/>
  <c r="BJ35" i="55" a="1"/>
  <c r="BJ35" i="55" s="1"/>
  <c r="BD34" i="55"/>
  <c r="BH34" i="55"/>
  <c r="BG34" i="55"/>
  <c r="BI34" i="55" s="1"/>
  <c r="BK34" i="55" a="1"/>
  <c r="BK34" i="55" s="1"/>
  <c r="BJ34" i="55" a="1"/>
  <c r="BJ34" i="55" s="1"/>
  <c r="AY33" i="55"/>
  <c r="BH33" i="55"/>
  <c r="BG33" i="55"/>
  <c r="BI33" i="55" s="1"/>
  <c r="BK33" i="55" a="1"/>
  <c r="BK33" i="55" s="1"/>
  <c r="BJ33" i="55" a="1"/>
  <c r="BJ33" i="55" s="1"/>
  <c r="BD32" i="55"/>
  <c r="AY32" i="55"/>
  <c r="BH32" i="55"/>
  <c r="BG32" i="55"/>
  <c r="BI32" i="55" s="1"/>
  <c r="BK32" i="55" a="1"/>
  <c r="BK32" i="55" s="1"/>
  <c r="BJ32" i="55" a="1"/>
  <c r="BJ32" i="55" s="1"/>
  <c r="AY31" i="55"/>
  <c r="BH31" i="55"/>
  <c r="BG31" i="55"/>
  <c r="BI31" i="55" s="1"/>
  <c r="BK31" i="55" a="1"/>
  <c r="BK31" i="55" s="1"/>
  <c r="BJ31" i="55" a="1"/>
  <c r="BJ31" i="55" s="1"/>
  <c r="AT30" i="55"/>
  <c r="BH30" i="55"/>
  <c r="BG30" i="55"/>
  <c r="BI30" i="55" s="1"/>
  <c r="BK30" i="55" a="1"/>
  <c r="BK30" i="55" s="1"/>
  <c r="BJ30" i="55" a="1"/>
  <c r="BJ30" i="55" s="1"/>
  <c r="AY29" i="55"/>
  <c r="BH29" i="55"/>
  <c r="BG29" i="55"/>
  <c r="BI29" i="55" s="1"/>
  <c r="BK29" i="55" a="1"/>
  <c r="BK29" i="55" s="1"/>
  <c r="BJ29" i="55" a="1"/>
  <c r="BJ29" i="55" s="1"/>
  <c r="BD28" i="55"/>
  <c r="BH28" i="55"/>
  <c r="BG28" i="55"/>
  <c r="BI28" i="55" s="1"/>
  <c r="BK28" i="55" a="1"/>
  <c r="BK28" i="55" s="1"/>
  <c r="BJ28" i="55" a="1"/>
  <c r="BJ28" i="55" s="1"/>
  <c r="BH27" i="55"/>
  <c r="BG27" i="55"/>
  <c r="BI27" i="55" s="1"/>
  <c r="BK27" i="55" a="1"/>
  <c r="BK27" i="55" s="1"/>
  <c r="BJ27" i="55" a="1"/>
  <c r="BJ27" i="55" s="1"/>
  <c r="BH26" i="55"/>
  <c r="BG26" i="55"/>
  <c r="BI26" i="55" s="1"/>
  <c r="BK26" i="55" a="1"/>
  <c r="BK26" i="55" s="1"/>
  <c r="BJ26" i="55" a="1"/>
  <c r="BJ26" i="55" s="1"/>
  <c r="AY25" i="55"/>
  <c r="BH25" i="55"/>
  <c r="BG25" i="55"/>
  <c r="BI25" i="55" s="1"/>
  <c r="BK25" i="55" a="1"/>
  <c r="BK25" i="55" s="1"/>
  <c r="BJ25" i="55" a="1"/>
  <c r="BJ25" i="55" s="1"/>
  <c r="AY24" i="55"/>
  <c r="BH24" i="55"/>
  <c r="BG24" i="55"/>
  <c r="BI24" i="55" s="1"/>
  <c r="BK24" i="55" a="1"/>
  <c r="BK24" i="55" s="1"/>
  <c r="BJ24" i="55" a="1"/>
  <c r="BJ24" i="55" s="1"/>
  <c r="BH23" i="55"/>
  <c r="BG23" i="55"/>
  <c r="BI23" i="55" s="1"/>
  <c r="BK23" i="55" a="1"/>
  <c r="BK23" i="55" s="1"/>
  <c r="BJ23" i="55" a="1"/>
  <c r="BJ23" i="55" s="1"/>
  <c r="AT22" i="55"/>
  <c r="BH22" i="55"/>
  <c r="BG22" i="55"/>
  <c r="BI22" i="55" s="1"/>
  <c r="BK22" i="55" a="1"/>
  <c r="BK22" i="55" s="1"/>
  <c r="BJ22" i="55" a="1"/>
  <c r="BJ22" i="55" s="1"/>
  <c r="AT21" i="55"/>
  <c r="BH21" i="55"/>
  <c r="BG21" i="55"/>
  <c r="BI21" i="55" s="1"/>
  <c r="BK21" i="55" a="1"/>
  <c r="BK21" i="55" s="1"/>
  <c r="BJ21" i="55" a="1"/>
  <c r="BJ21" i="55" s="1"/>
  <c r="BD20" i="55"/>
  <c r="BH20" i="55"/>
  <c r="BG20" i="55"/>
  <c r="BI20" i="55" s="1"/>
  <c r="BK20" i="55" a="1"/>
  <c r="BK20" i="55" s="1"/>
  <c r="BJ20" i="55" a="1"/>
  <c r="BJ20" i="55" s="1"/>
  <c r="BD19" i="55"/>
  <c r="BH19" i="55"/>
  <c r="BG19" i="55"/>
  <c r="BI19" i="55" s="1"/>
  <c r="BK19" i="55" a="1"/>
  <c r="BK19" i="55" s="1"/>
  <c r="BJ19" i="55" a="1"/>
  <c r="BJ19" i="55" s="1"/>
  <c r="BD18" i="55"/>
  <c r="BH18" i="55"/>
  <c r="BG18" i="55"/>
  <c r="BI18" i="55" s="1"/>
  <c r="BK18" i="55" a="1"/>
  <c r="BK18" i="55" s="1"/>
  <c r="BJ18" i="55" a="1"/>
  <c r="BJ18" i="55" s="1"/>
  <c r="BD17" i="55"/>
  <c r="AY17" i="55"/>
  <c r="BH17" i="55"/>
  <c r="BG17" i="55"/>
  <c r="BI17" i="55" s="1"/>
  <c r="BK17" i="55" a="1"/>
  <c r="BK17" i="55" s="1"/>
  <c r="BJ17" i="55" a="1"/>
  <c r="BJ17" i="55" s="1"/>
  <c r="BD16" i="55"/>
  <c r="AY16" i="55"/>
  <c r="BH16" i="55"/>
  <c r="BG16" i="55"/>
  <c r="BI16" i="55" s="1"/>
  <c r="BK16" i="55" a="1"/>
  <c r="BK16" i="55" s="1"/>
  <c r="BJ16" i="55" a="1"/>
  <c r="BJ16" i="55" s="1"/>
  <c r="BH15" i="55"/>
  <c r="BG15" i="55"/>
  <c r="BI15" i="55" s="1"/>
  <c r="BK15" i="55" a="1"/>
  <c r="BK15" i="55" s="1"/>
  <c r="BJ15" i="55" a="1"/>
  <c r="BJ15" i="55" s="1"/>
  <c r="BH14" i="55"/>
  <c r="BG14" i="55"/>
  <c r="BI14" i="55" s="1"/>
  <c r="BK14" i="55" a="1"/>
  <c r="BK14" i="55" s="1"/>
  <c r="BJ14" i="55" a="1"/>
  <c r="BJ14" i="55" s="1"/>
  <c r="BH13" i="55"/>
  <c r="BG13" i="55"/>
  <c r="BI13" i="55" s="1"/>
  <c r="BK13" i="55" a="1"/>
  <c r="BK13" i="55" s="1"/>
  <c r="BJ13" i="55" a="1"/>
  <c r="BJ13" i="55" s="1"/>
  <c r="BD12" i="55"/>
  <c r="AT12" i="55"/>
  <c r="BH12" i="55"/>
  <c r="BG12" i="55"/>
  <c r="BI12" i="55" s="1"/>
  <c r="BK12" i="55" a="1"/>
  <c r="BK12" i="55" s="1"/>
  <c r="BJ12" i="55" a="1"/>
  <c r="BJ12" i="55" s="1"/>
  <c r="BH11" i="55"/>
  <c r="BG11" i="55"/>
  <c r="BI11" i="55" s="1"/>
  <c r="BK11" i="55" a="1"/>
  <c r="BK11" i="55" s="1"/>
  <c r="BJ11" i="55" a="1"/>
  <c r="BJ11" i="55" s="1"/>
  <c r="BD10" i="55"/>
  <c r="BH10" i="55"/>
  <c r="BG10" i="55"/>
  <c r="BI10" i="55" s="1"/>
  <c r="BK10" i="55" a="1"/>
  <c r="BK10" i="55" s="1"/>
  <c r="BJ10" i="55" a="1"/>
  <c r="BJ10" i="55" s="1"/>
  <c r="AZ9" i="63"/>
  <c r="BC9" i="63"/>
  <c r="BD9" i="63"/>
  <c r="BG9" i="55"/>
  <c r="BI9" i="55" s="1"/>
  <c r="BJ9" i="55" a="1"/>
  <c r="BJ9" i="55" s="1"/>
  <c r="BL103" i="55"/>
  <c r="BL75" i="55"/>
  <c r="BL58" i="55"/>
  <c r="BL93" i="55"/>
  <c r="BL67" i="55"/>
  <c r="BL86" i="55"/>
  <c r="BL73" i="55"/>
  <c r="BL54" i="55"/>
  <c r="BL92" i="55"/>
  <c r="BL60" i="55"/>
  <c r="BL41" i="55"/>
  <c r="BN41" i="55" s="1" a="1"/>
  <c r="BN41" i="55" s="1"/>
  <c r="BL14" i="55"/>
  <c r="BL64" i="55"/>
  <c r="BL32" i="55"/>
  <c r="BL76" i="55"/>
  <c r="BL44" i="55"/>
  <c r="BL88" i="55"/>
  <c r="BL62" i="55"/>
  <c r="BL38" i="55"/>
  <c r="BL43" i="55"/>
  <c r="BL19" i="55"/>
  <c r="BL31" i="55"/>
  <c r="BL108" i="55"/>
  <c r="BL57" i="55"/>
  <c r="BL107" i="55"/>
  <c r="BL84" i="55"/>
  <c r="BL102" i="55"/>
  <c r="BL99" i="55"/>
  <c r="BL63" i="55"/>
  <c r="BL79" i="55"/>
  <c r="BL96" i="55"/>
  <c r="BL101" i="55"/>
  <c r="BL53" i="55"/>
  <c r="AT103" i="55"/>
  <c r="AT77" i="55"/>
  <c r="AT67" i="55"/>
  <c r="BL65" i="55"/>
  <c r="BD54" i="55"/>
  <c r="AT52" i="55"/>
  <c r="BN73" i="55" a="1"/>
  <c r="BN73" i="55" s="1"/>
  <c r="BL71" i="55"/>
  <c r="BD67" i="55"/>
  <c r="BN58" i="55" a="1"/>
  <c r="BN58" i="55" s="1"/>
  <c r="AT56" i="55"/>
  <c r="AT88" i="55"/>
  <c r="BL78" i="55"/>
  <c r="BN76" i="55" a="1"/>
  <c r="BN76" i="55" s="1"/>
  <c r="BL35" i="55"/>
  <c r="BL25" i="55"/>
  <c r="BL74" i="55"/>
  <c r="BL66" i="55"/>
  <c r="BN64" i="55" a="1"/>
  <c r="BN64" i="55" s="1"/>
  <c r="BD62" i="55"/>
  <c r="BN62" i="55" s="1" a="1"/>
  <c r="BN62" i="55" s="1"/>
  <c r="BL52" i="55"/>
  <c r="AY38" i="55"/>
  <c r="AY100" i="55"/>
  <c r="BL94" i="55"/>
  <c r="BD95" i="55"/>
  <c r="AT97" i="55"/>
  <c r="BL95" i="55"/>
  <c r="BL87" i="55"/>
  <c r="BL85" i="55"/>
  <c r="BD59" i="55"/>
  <c r="AT57" i="55"/>
  <c r="BL56" i="55"/>
  <c r="AT53" i="55"/>
  <c r="BL47" i="55"/>
  <c r="BL77" i="55"/>
  <c r="AT102" i="55"/>
  <c r="BL100" i="55"/>
  <c r="AY99" i="55"/>
  <c r="AT93" i="55"/>
  <c r="BN93" i="55" s="1" a="1"/>
  <c r="BN93" i="55" s="1"/>
  <c r="BL90" i="55"/>
  <c r="AT80" i="55"/>
  <c r="AT79" i="55"/>
  <c r="AT42" i="55"/>
  <c r="BL40" i="55"/>
  <c r="BD27" i="55"/>
  <c r="BL105" i="55"/>
  <c r="BN103" i="55" a="1"/>
  <c r="BN103" i="55" s="1"/>
  <c r="BL98" i="55"/>
  <c r="AT86" i="55"/>
  <c r="BN86" i="55" s="1" a="1"/>
  <c r="BN86" i="55" s="1"/>
  <c r="BL80" i="55"/>
  <c r="AT78" i="55"/>
  <c r="BN75" i="55" a="1"/>
  <c r="BN75" i="55" s="1"/>
  <c r="BL69" i="55"/>
  <c r="AT65" i="55"/>
  <c r="AY61" i="55"/>
  <c r="BL59" i="55"/>
  <c r="AT33" i="55"/>
  <c r="BD15" i="55"/>
  <c r="BD64" i="55"/>
  <c r="BD58" i="55"/>
  <c r="AY54" i="55"/>
  <c r="BN54" i="55" s="1" a="1"/>
  <c r="BN54" i="55" s="1"/>
  <c r="BL23" i="55"/>
  <c r="AY21" i="55"/>
  <c r="AY75" i="55"/>
  <c r="BD72" i="55"/>
  <c r="AT71" i="55"/>
  <c r="AT61" i="55"/>
  <c r="AY56" i="55"/>
  <c r="AT50" i="55"/>
  <c r="AT28" i="55"/>
  <c r="AY23" i="55"/>
  <c r="AT17" i="55"/>
  <c r="BL16" i="55"/>
  <c r="BD63" i="55"/>
  <c r="BL50" i="55"/>
  <c r="BL42" i="55"/>
  <c r="BL39" i="55"/>
  <c r="AT32" i="55"/>
  <c r="AT19" i="55"/>
  <c r="BL12" i="55"/>
  <c r="BL18" i="55"/>
  <c r="AT10" i="55"/>
  <c r="AT13" i="55"/>
  <c r="BD11" i="55"/>
  <c r="AY64" i="55"/>
  <c r="AT43" i="55"/>
  <c r="AT34" i="55"/>
  <c r="BD31" i="55"/>
  <c r="BN31" i="55" s="1" a="1"/>
  <c r="BN31" i="55" s="1"/>
  <c r="AY20" i="55"/>
  <c r="AT16" i="55"/>
  <c r="BN43" i="55" a="1"/>
  <c r="BN43" i="55" s="1"/>
  <c r="BD39" i="55"/>
  <c r="AY37" i="55"/>
  <c r="BD35" i="55"/>
  <c r="AT35" i="55"/>
  <c r="AT18" i="55"/>
  <c r="BL17" i="55"/>
  <c r="BD14" i="55"/>
  <c r="BL11" i="55"/>
  <c r="BD51" i="55"/>
  <c r="AY30" i="55"/>
  <c r="AT29" i="55"/>
  <c r="BL22" i="55"/>
  <c r="BL26" i="55"/>
  <c r="AY39" i="55"/>
  <c r="BL34" i="55"/>
  <c r="BN32" i="55" a="1"/>
  <c r="BN32" i="55" s="1"/>
  <c r="BL27" i="55"/>
  <c r="BD26" i="55"/>
  <c r="BL15" i="55"/>
  <c r="BL10" i="55"/>
  <c r="BL33" i="55"/>
  <c r="AT26" i="55"/>
  <c r="AT25" i="55"/>
  <c r="BD24" i="55"/>
  <c r="AT20" i="55"/>
  <c r="BN19" i="55" a="1"/>
  <c r="BN19" i="55" s="1"/>
  <c r="AY15" i="55"/>
  <c r="AY13" i="55"/>
  <c r="AT36" i="55"/>
  <c r="BE9" i="63" l="1"/>
  <c r="BN38" i="55" a="1"/>
  <c r="BN38" i="55" s="1"/>
  <c r="BN60" i="55" a="1"/>
  <c r="BN60" i="55" s="1"/>
  <c r="BN92" i="55" a="1"/>
  <c r="BN92" i="55" s="1"/>
  <c r="BN14" i="55" a="1"/>
  <c r="BN14" i="55" s="1"/>
  <c r="BN88" i="55" a="1"/>
  <c r="BN88" i="55" s="1"/>
  <c r="BN44" i="55" a="1"/>
  <c r="BN44" i="55" s="1"/>
  <c r="BL51" i="55"/>
  <c r="BL68" i="55"/>
  <c r="BN47" i="55" a="1"/>
  <c r="BN47" i="55" s="1"/>
  <c r="BL89" i="55"/>
  <c r="BN67" i="55" a="1"/>
  <c r="BN67" i="55" s="1"/>
  <c r="BN99" i="55" a="1"/>
  <c r="BN99" i="55" s="1"/>
  <c r="BL30" i="55"/>
  <c r="BN50" i="55" a="1"/>
  <c r="BN50" i="55" s="1"/>
  <c r="BN23" i="55" a="1"/>
  <c r="BN23" i="55" s="1"/>
  <c r="BN80" i="55" a="1"/>
  <c r="BN80" i="55" s="1"/>
  <c r="BN105" i="55" a="1"/>
  <c r="BN105" i="55" s="1"/>
  <c r="BN77" i="55" a="1"/>
  <c r="BN77" i="55" s="1"/>
  <c r="BL21" i="55"/>
  <c r="BL24" i="55"/>
  <c r="BN79" i="55" a="1"/>
  <c r="BN79" i="55" s="1"/>
  <c r="BN69" i="55" a="1"/>
  <c r="BN69" i="55" s="1"/>
  <c r="BL61" i="55"/>
  <c r="BN101" i="55" a="1"/>
  <c r="BN101" i="55" s="1"/>
  <c r="BN107" i="55" a="1"/>
  <c r="BN107" i="55" s="1"/>
  <c r="BL91" i="55"/>
  <c r="BL49" i="55"/>
  <c r="BN15" i="55" a="1"/>
  <c r="BN15" i="55" s="1"/>
  <c r="BN39" i="55" a="1"/>
  <c r="BN39" i="55" s="1"/>
  <c r="BL45" i="55"/>
  <c r="BN22" i="55" a="1"/>
  <c r="BN22" i="55" s="1"/>
  <c r="BN18" i="55" a="1"/>
  <c r="BN18" i="55" s="1"/>
  <c r="BL55" i="55"/>
  <c r="BL46" i="55"/>
  <c r="BL48" i="55"/>
  <c r="BN59" i="55" a="1"/>
  <c r="BN59" i="55" s="1"/>
  <c r="BN102" i="55" a="1"/>
  <c r="BN102" i="55" s="1"/>
  <c r="BN57" i="55" a="1"/>
  <c r="BN57" i="55" s="1"/>
  <c r="BN90" i="55" a="1"/>
  <c r="BN90" i="55" s="1"/>
  <c r="BL37" i="55"/>
  <c r="BN17" i="55" a="1"/>
  <c r="BN17" i="55" s="1"/>
  <c r="BL36" i="55"/>
  <c r="BN66" i="55" a="1"/>
  <c r="BN66" i="55" s="1"/>
  <c r="BL81" i="55"/>
  <c r="BN26" i="55" a="1"/>
  <c r="BN26" i="55" s="1"/>
  <c r="BN10" i="55" a="1"/>
  <c r="BN10" i="55" s="1"/>
  <c r="BN27" i="55" a="1"/>
  <c r="BN27" i="55" s="1"/>
  <c r="BN12" i="55" a="1"/>
  <c r="BN12" i="55" s="1"/>
  <c r="BN42" i="55" a="1"/>
  <c r="BN42" i="55" s="1"/>
  <c r="BN16" i="55" a="1"/>
  <c r="BN16" i="55" s="1"/>
  <c r="BN98" i="55" a="1"/>
  <c r="BN98" i="55" s="1"/>
  <c r="BN40" i="55" a="1"/>
  <c r="BN40" i="55" s="1"/>
  <c r="BL83" i="55"/>
  <c r="BN85" i="55" a="1"/>
  <c r="BN85" i="55" s="1"/>
  <c r="BL104" i="55"/>
  <c r="BN35" i="55" a="1"/>
  <c r="BN35" i="55" s="1"/>
  <c r="BN56" i="55" a="1"/>
  <c r="BN56" i="55" s="1"/>
  <c r="BN71" i="55" a="1"/>
  <c r="BN71" i="55" s="1"/>
  <c r="BL82" i="55"/>
  <c r="BN96" i="55" a="1"/>
  <c r="BN96" i="55" s="1"/>
  <c r="BN63" i="55" a="1"/>
  <c r="BN63" i="55" s="1"/>
  <c r="BN108" i="55" a="1"/>
  <c r="BN108" i="55" s="1"/>
  <c r="BN33" i="55" a="1"/>
  <c r="BN33" i="55" s="1"/>
  <c r="BL13" i="55"/>
  <c r="BN95" i="55" a="1"/>
  <c r="BN95" i="55" s="1"/>
  <c r="BL72" i="55"/>
  <c r="BN34" i="55" a="1"/>
  <c r="BN34" i="55" s="1"/>
  <c r="BL97" i="55"/>
  <c r="BN94" i="55" a="1"/>
  <c r="BN94" i="55" s="1"/>
  <c r="BN25" i="55" a="1"/>
  <c r="BN25" i="55" s="1"/>
  <c r="BL70" i="55"/>
  <c r="BL29" i="55"/>
  <c r="BL28" i="55"/>
  <c r="BN11" i="55" a="1"/>
  <c r="BN11" i="55" s="1"/>
  <c r="BL20" i="55"/>
  <c r="BN100" i="55" a="1"/>
  <c r="BN100" i="55" s="1"/>
  <c r="BN87" i="55" a="1"/>
  <c r="BN87" i="55" s="1"/>
  <c r="BL106" i="55"/>
  <c r="BN52" i="55" a="1"/>
  <c r="BN52" i="55" s="1"/>
  <c r="BN74" i="55" a="1"/>
  <c r="BN74" i="55" s="1"/>
  <c r="BN78" i="55" a="1"/>
  <c r="BN78" i="55" s="1"/>
  <c r="BN65" i="55" a="1"/>
  <c r="BN65" i="55" s="1"/>
  <c r="BN53" i="55" a="1"/>
  <c r="BN53" i="55" s="1"/>
  <c r="BN84" i="55" a="1"/>
  <c r="BN84" i="55" s="1"/>
  <c r="BN21" i="55" l="1" a="1"/>
  <c r="BN21" i="55" s="1"/>
  <c r="BN30" i="55" a="1"/>
  <c r="BN30" i="55" s="1"/>
  <c r="BN48" i="55" a="1"/>
  <c r="BN48" i="55" s="1"/>
  <c r="BN106" i="55" a="1"/>
  <c r="BN106" i="55" s="1"/>
  <c r="BN104" i="55" a="1"/>
  <c r="BN104" i="55" s="1"/>
  <c r="BN61" i="55" a="1"/>
  <c r="BN61" i="55" s="1"/>
  <c r="BN24" i="55" a="1"/>
  <c r="BN24" i="55" s="1"/>
  <c r="BN91" i="55" a="1"/>
  <c r="BN91" i="55" s="1"/>
  <c r="BN36" i="55" a="1"/>
  <c r="BN36" i="55" s="1"/>
  <c r="BN28" i="55" a="1"/>
  <c r="BN28" i="55" s="1"/>
  <c r="BN29" i="55" a="1"/>
  <c r="BN29" i="55" s="1"/>
  <c r="BN72" i="55" a="1"/>
  <c r="BN72" i="55" s="1"/>
  <c r="BN83" i="55" a="1"/>
  <c r="BN83" i="55" s="1"/>
  <c r="BN81" i="55" a="1"/>
  <c r="BN81" i="55" s="1"/>
  <c r="BN46" i="55" a="1"/>
  <c r="BN46" i="55" s="1"/>
  <c r="BN68" i="55" a="1"/>
  <c r="BN68" i="55" s="1"/>
  <c r="BN20" i="55" a="1"/>
  <c r="BN20" i="55" s="1"/>
  <c r="BN13" i="55" a="1"/>
  <c r="BN13" i="55" s="1"/>
  <c r="BN70" i="55" a="1"/>
  <c r="BN70" i="55" s="1"/>
  <c r="BN97" i="55" a="1"/>
  <c r="BN97" i="55" s="1"/>
  <c r="BN82" i="55" a="1"/>
  <c r="BN82" i="55" s="1"/>
  <c r="BN37" i="55" a="1"/>
  <c r="BN37" i="55" s="1"/>
  <c r="BN55" i="55" a="1"/>
  <c r="BN55" i="55" s="1"/>
  <c r="BN45" i="55" a="1"/>
  <c r="BN45" i="55" s="1"/>
  <c r="BN49" i="55" a="1"/>
  <c r="BN49" i="55" s="1"/>
  <c r="BN89" i="55" a="1"/>
  <c r="BN89" i="55" s="1"/>
  <c r="BN51" i="55" a="1"/>
  <c r="BN51" i="55" s="1"/>
  <c r="O9" i="54" l="1"/>
  <c r="N10" i="58"/>
  <c r="O10" i="58"/>
  <c r="P10" i="58"/>
  <c r="Q10" i="58"/>
  <c r="R10" i="58"/>
  <c r="T10" i="58"/>
  <c r="U10" i="58"/>
  <c r="V10" i="58"/>
  <c r="W10" i="58"/>
  <c r="N11" i="58"/>
  <c r="O11" i="58"/>
  <c r="P11" i="58"/>
  <c r="Q11" i="58"/>
  <c r="S11" i="58" s="1"/>
  <c r="R11" i="58"/>
  <c r="T11" i="58"/>
  <c r="U11" i="58"/>
  <c r="V11" i="58"/>
  <c r="W11" i="58"/>
  <c r="N12" i="58"/>
  <c r="O12" i="58"/>
  <c r="P12" i="58"/>
  <c r="Q12" i="58"/>
  <c r="S12" i="58" s="1"/>
  <c r="R12" i="58"/>
  <c r="T12" i="58"/>
  <c r="U12" i="58"/>
  <c r="V12" i="58"/>
  <c r="W12" i="58"/>
  <c r="N13" i="58"/>
  <c r="O13" i="58"/>
  <c r="P13" i="58"/>
  <c r="Q13" i="58"/>
  <c r="S13" i="58" s="1"/>
  <c r="R13" i="58"/>
  <c r="T13" i="58"/>
  <c r="U13" i="58"/>
  <c r="V13" i="58"/>
  <c r="W13" i="58"/>
  <c r="Y13" i="58"/>
  <c r="N14" i="58"/>
  <c r="O14" i="58"/>
  <c r="P14" i="58"/>
  <c r="Q14" i="58"/>
  <c r="R14" i="58"/>
  <c r="T14" i="58"/>
  <c r="U14" i="58"/>
  <c r="V14" i="58"/>
  <c r="W14" i="58"/>
  <c r="N15" i="58"/>
  <c r="O15" i="58"/>
  <c r="P15" i="58"/>
  <c r="Q15" i="58"/>
  <c r="R15" i="58"/>
  <c r="S15" i="58"/>
  <c r="T15" i="58"/>
  <c r="U15" i="58"/>
  <c r="V15" i="58"/>
  <c r="W15" i="58"/>
  <c r="N16" i="58"/>
  <c r="O16" i="58"/>
  <c r="P16" i="58"/>
  <c r="Q16" i="58"/>
  <c r="S16" i="58" s="1"/>
  <c r="R16" i="58"/>
  <c r="T16" i="58"/>
  <c r="U16" i="58"/>
  <c r="V16" i="58"/>
  <c r="Y16" i="58" s="1"/>
  <c r="W16" i="58"/>
  <c r="N17" i="58"/>
  <c r="O17" i="58"/>
  <c r="P17" i="58"/>
  <c r="Q17" i="58"/>
  <c r="S17" i="58" s="1"/>
  <c r="R17" i="58"/>
  <c r="T17" i="58"/>
  <c r="U17" i="58"/>
  <c r="V17" i="58"/>
  <c r="W17" i="58"/>
  <c r="Y17" i="58"/>
  <c r="N18" i="58"/>
  <c r="O18" i="58"/>
  <c r="P18" i="58"/>
  <c r="Q18" i="58"/>
  <c r="R18" i="58"/>
  <c r="T18" i="58"/>
  <c r="U18" i="58"/>
  <c r="V18" i="58"/>
  <c r="W18" i="58"/>
  <c r="N19" i="58"/>
  <c r="O19" i="58"/>
  <c r="P19" i="58"/>
  <c r="Q19" i="58"/>
  <c r="R19" i="58"/>
  <c r="S19" i="58"/>
  <c r="T19" i="58"/>
  <c r="U19" i="58"/>
  <c r="V19" i="58"/>
  <c r="W19" i="58"/>
  <c r="N20" i="58"/>
  <c r="O20" i="58"/>
  <c r="P20" i="58"/>
  <c r="Q20" i="58"/>
  <c r="S20" i="58" s="1"/>
  <c r="R20" i="58"/>
  <c r="T20" i="58"/>
  <c r="U20" i="58"/>
  <c r="V20" i="58"/>
  <c r="Y20" i="58" s="1"/>
  <c r="W20" i="58"/>
  <c r="N21" i="58"/>
  <c r="O21" i="58"/>
  <c r="P21" i="58"/>
  <c r="Q21" i="58"/>
  <c r="S21" i="58" s="1"/>
  <c r="R21" i="58"/>
  <c r="T21" i="58"/>
  <c r="U21" i="58"/>
  <c r="V21" i="58"/>
  <c r="W21" i="58"/>
  <c r="Y21" i="58"/>
  <c r="N22" i="58"/>
  <c r="O22" i="58"/>
  <c r="P22" i="58"/>
  <c r="Q22" i="58"/>
  <c r="R22" i="58"/>
  <c r="T22" i="58"/>
  <c r="U22" i="58"/>
  <c r="V22" i="58"/>
  <c r="W22" i="58"/>
  <c r="N23" i="58"/>
  <c r="O23" i="58"/>
  <c r="P23" i="58"/>
  <c r="Q23" i="58"/>
  <c r="R23" i="58"/>
  <c r="S23" i="58"/>
  <c r="T23" i="58"/>
  <c r="U23" i="58"/>
  <c r="V23" i="58"/>
  <c r="W23" i="58"/>
  <c r="N24" i="58"/>
  <c r="O24" i="58"/>
  <c r="P24" i="58"/>
  <c r="Q24" i="58"/>
  <c r="S24" i="58" s="1"/>
  <c r="R24" i="58"/>
  <c r="T24" i="58"/>
  <c r="U24" i="58"/>
  <c r="V24" i="58"/>
  <c r="Y24" i="58" s="1"/>
  <c r="W24" i="58"/>
  <c r="N25" i="58"/>
  <c r="O25" i="58"/>
  <c r="P25" i="58"/>
  <c r="Q25" i="58"/>
  <c r="S25" i="58" s="1"/>
  <c r="R25" i="58"/>
  <c r="T25" i="58"/>
  <c r="U25" i="58"/>
  <c r="V25" i="58"/>
  <c r="W25" i="58"/>
  <c r="Y25" i="58"/>
  <c r="N26" i="58"/>
  <c r="O26" i="58"/>
  <c r="P26" i="58"/>
  <c r="Q26" i="58"/>
  <c r="R26" i="58"/>
  <c r="T26" i="58"/>
  <c r="U26" i="58"/>
  <c r="V26" i="58"/>
  <c r="W26" i="58"/>
  <c r="N27" i="58"/>
  <c r="O27" i="58"/>
  <c r="P27" i="58"/>
  <c r="Q27" i="58"/>
  <c r="R27" i="58"/>
  <c r="S27" i="58"/>
  <c r="T27" i="58"/>
  <c r="U27" i="58"/>
  <c r="V27" i="58"/>
  <c r="W27" i="58"/>
  <c r="N28" i="58"/>
  <c r="O28" i="58"/>
  <c r="P28" i="58"/>
  <c r="Q28" i="58"/>
  <c r="S28" i="58" s="1"/>
  <c r="R28" i="58"/>
  <c r="T28" i="58"/>
  <c r="U28" i="58"/>
  <c r="V28" i="58"/>
  <c r="Y28" i="58" s="1"/>
  <c r="W28" i="58"/>
  <c r="N29" i="58"/>
  <c r="O29" i="58"/>
  <c r="P29" i="58"/>
  <c r="Q29" i="58"/>
  <c r="S29" i="58" s="1"/>
  <c r="R29" i="58"/>
  <c r="T29" i="58"/>
  <c r="U29" i="58"/>
  <c r="V29" i="58"/>
  <c r="W29" i="58"/>
  <c r="Y29" i="58"/>
  <c r="N30" i="58"/>
  <c r="O30" i="58"/>
  <c r="P30" i="58"/>
  <c r="Q30" i="58"/>
  <c r="R30" i="58"/>
  <c r="T30" i="58"/>
  <c r="U30" i="58"/>
  <c r="V30" i="58"/>
  <c r="W30" i="58"/>
  <c r="N31" i="58"/>
  <c r="O31" i="58"/>
  <c r="P31" i="58"/>
  <c r="Q31" i="58"/>
  <c r="R31" i="58"/>
  <c r="S31" i="58"/>
  <c r="T31" i="58"/>
  <c r="U31" i="58"/>
  <c r="V31" i="58"/>
  <c r="W31" i="58"/>
  <c r="N32" i="58"/>
  <c r="O32" i="58"/>
  <c r="P32" i="58"/>
  <c r="Q32" i="58"/>
  <c r="S32" i="58" s="1"/>
  <c r="R32" i="58"/>
  <c r="T32" i="58"/>
  <c r="U32" i="58"/>
  <c r="V32" i="58"/>
  <c r="Y32" i="58" s="1"/>
  <c r="W32" i="58"/>
  <c r="N33" i="58"/>
  <c r="O33" i="58"/>
  <c r="P33" i="58"/>
  <c r="Q33" i="58"/>
  <c r="S33" i="58" s="1"/>
  <c r="R33" i="58"/>
  <c r="T33" i="58"/>
  <c r="U33" i="58"/>
  <c r="V33" i="58"/>
  <c r="W33" i="58"/>
  <c r="Y33" i="58"/>
  <c r="N34" i="58"/>
  <c r="O34" i="58"/>
  <c r="P34" i="58"/>
  <c r="Q34" i="58"/>
  <c r="R34" i="58"/>
  <c r="T34" i="58"/>
  <c r="U34" i="58"/>
  <c r="V34" i="58"/>
  <c r="W34" i="58"/>
  <c r="N35" i="58"/>
  <c r="O35" i="58"/>
  <c r="P35" i="58"/>
  <c r="Q35" i="58"/>
  <c r="R35" i="58"/>
  <c r="S35" i="58"/>
  <c r="T35" i="58"/>
  <c r="U35" i="58"/>
  <c r="V35" i="58"/>
  <c r="W35" i="58"/>
  <c r="N36" i="58"/>
  <c r="O36" i="58"/>
  <c r="P36" i="58"/>
  <c r="Q36" i="58"/>
  <c r="S36" i="58" s="1"/>
  <c r="R36" i="58"/>
  <c r="T36" i="58"/>
  <c r="U36" i="58"/>
  <c r="V36" i="58"/>
  <c r="Y36" i="58" s="1"/>
  <c r="W36" i="58"/>
  <c r="N37" i="58"/>
  <c r="O37" i="58"/>
  <c r="P37" i="58"/>
  <c r="Q37" i="58"/>
  <c r="S37" i="58" s="1"/>
  <c r="R37" i="58"/>
  <c r="T37" i="58"/>
  <c r="U37" i="58"/>
  <c r="V37" i="58"/>
  <c r="W37" i="58"/>
  <c r="Y37" i="58"/>
  <c r="N38" i="58"/>
  <c r="O38" i="58"/>
  <c r="P38" i="58"/>
  <c r="Q38" i="58"/>
  <c r="R38" i="58"/>
  <c r="T38" i="58"/>
  <c r="U38" i="58"/>
  <c r="V38" i="58"/>
  <c r="W38" i="58"/>
  <c r="N39" i="58"/>
  <c r="O39" i="58"/>
  <c r="P39" i="58"/>
  <c r="Q39" i="58"/>
  <c r="R39" i="58"/>
  <c r="S39" i="58"/>
  <c r="T39" i="58"/>
  <c r="U39" i="58"/>
  <c r="V39" i="58"/>
  <c r="W39" i="58"/>
  <c r="N40" i="58"/>
  <c r="O40" i="58"/>
  <c r="P40" i="58"/>
  <c r="Q40" i="58"/>
  <c r="S40" i="58" s="1"/>
  <c r="R40" i="58"/>
  <c r="T40" i="58"/>
  <c r="U40" i="58"/>
  <c r="V40" i="58"/>
  <c r="W40" i="58"/>
  <c r="Y40" i="58"/>
  <c r="N41" i="58"/>
  <c r="O41" i="58"/>
  <c r="P41" i="58"/>
  <c r="Q41" i="58"/>
  <c r="S41" i="58" s="1"/>
  <c r="R41" i="58"/>
  <c r="T41" i="58"/>
  <c r="U41" i="58"/>
  <c r="V41" i="58"/>
  <c r="W41" i="58"/>
  <c r="Y41" i="58"/>
  <c r="N42" i="58"/>
  <c r="O42" i="58"/>
  <c r="P42" i="58"/>
  <c r="Q42" i="58"/>
  <c r="R42" i="58"/>
  <c r="T42" i="58"/>
  <c r="U42" i="58"/>
  <c r="V42" i="58"/>
  <c r="W42" i="58"/>
  <c r="N43" i="58"/>
  <c r="O43" i="58"/>
  <c r="P43" i="58"/>
  <c r="Q43" i="58"/>
  <c r="R43" i="58"/>
  <c r="S43" i="58"/>
  <c r="T43" i="58"/>
  <c r="U43" i="58"/>
  <c r="V43" i="58"/>
  <c r="W43" i="58"/>
  <c r="N44" i="58"/>
  <c r="O44" i="58"/>
  <c r="P44" i="58"/>
  <c r="Q44" i="58"/>
  <c r="S44" i="58" s="1"/>
  <c r="R44" i="58"/>
  <c r="T44" i="58"/>
  <c r="U44" i="58"/>
  <c r="V44" i="58"/>
  <c r="W44" i="58"/>
  <c r="Y44" i="58"/>
  <c r="N45" i="58"/>
  <c r="O45" i="58"/>
  <c r="P45" i="58"/>
  <c r="Q45" i="58"/>
  <c r="S45" i="58" s="1"/>
  <c r="R45" i="58"/>
  <c r="T45" i="58"/>
  <c r="U45" i="58"/>
  <c r="V45" i="58"/>
  <c r="W45" i="58"/>
  <c r="Y45" i="58"/>
  <c r="N46" i="58"/>
  <c r="O46" i="58"/>
  <c r="P46" i="58"/>
  <c r="Q46" i="58"/>
  <c r="R46" i="58"/>
  <c r="T46" i="58"/>
  <c r="U46" i="58"/>
  <c r="V46" i="58"/>
  <c r="W46" i="58"/>
  <c r="N47" i="58"/>
  <c r="O47" i="58"/>
  <c r="P47" i="58"/>
  <c r="Q47" i="58"/>
  <c r="R47" i="58"/>
  <c r="S47" i="58"/>
  <c r="T47" i="58"/>
  <c r="U47" i="58"/>
  <c r="V47" i="58"/>
  <c r="Y47" i="58" s="1"/>
  <c r="W47" i="58"/>
  <c r="N48" i="58"/>
  <c r="O48" i="58"/>
  <c r="P48" i="58"/>
  <c r="Q48" i="58"/>
  <c r="S48" i="58" s="1"/>
  <c r="R48" i="58"/>
  <c r="T48" i="58"/>
  <c r="U48" i="58"/>
  <c r="V48" i="58"/>
  <c r="W48" i="58"/>
  <c r="Y48" i="58"/>
  <c r="N49" i="58"/>
  <c r="O49" i="58"/>
  <c r="P49" i="58"/>
  <c r="Q49" i="58"/>
  <c r="S49" i="58" s="1"/>
  <c r="R49" i="58"/>
  <c r="T49" i="58"/>
  <c r="U49" i="58"/>
  <c r="V49" i="58"/>
  <c r="W49" i="58"/>
  <c r="Y49" i="58"/>
  <c r="N50" i="58"/>
  <c r="O50" i="58"/>
  <c r="P50" i="58"/>
  <c r="Q50" i="58"/>
  <c r="R50" i="58"/>
  <c r="T50" i="58"/>
  <c r="U50" i="58"/>
  <c r="V50" i="58"/>
  <c r="W50" i="58"/>
  <c r="N51" i="58"/>
  <c r="O51" i="58"/>
  <c r="P51" i="58"/>
  <c r="Q51" i="58"/>
  <c r="R51" i="58"/>
  <c r="S51" i="58"/>
  <c r="T51" i="58"/>
  <c r="U51" i="58"/>
  <c r="V51" i="58"/>
  <c r="Y51" i="58" s="1"/>
  <c r="W51" i="58"/>
  <c r="N52" i="58"/>
  <c r="O52" i="58"/>
  <c r="P52" i="58"/>
  <c r="Q52" i="58"/>
  <c r="S52" i="58" s="1"/>
  <c r="R52" i="58"/>
  <c r="T52" i="58"/>
  <c r="U52" i="58"/>
  <c r="V52" i="58"/>
  <c r="W52" i="58"/>
  <c r="Y52" i="58"/>
  <c r="N53" i="58"/>
  <c r="O53" i="58"/>
  <c r="P53" i="58"/>
  <c r="Q53" i="58"/>
  <c r="S53" i="58" s="1"/>
  <c r="R53" i="58"/>
  <c r="T53" i="58"/>
  <c r="U53" i="58"/>
  <c r="V53" i="58"/>
  <c r="W53" i="58"/>
  <c r="Y53" i="58"/>
  <c r="N54" i="58"/>
  <c r="O54" i="58"/>
  <c r="P54" i="58"/>
  <c r="Q54" i="58"/>
  <c r="R54" i="58"/>
  <c r="T54" i="58"/>
  <c r="U54" i="58"/>
  <c r="V54" i="58"/>
  <c r="W54" i="58"/>
  <c r="N55" i="58"/>
  <c r="O55" i="58"/>
  <c r="P55" i="58"/>
  <c r="Q55" i="58"/>
  <c r="R55" i="58"/>
  <c r="S55" i="58"/>
  <c r="T55" i="58"/>
  <c r="U55" i="58"/>
  <c r="V55" i="58"/>
  <c r="Y55" i="58" s="1"/>
  <c r="W55" i="58"/>
  <c r="N56" i="58"/>
  <c r="O56" i="58"/>
  <c r="P56" i="58"/>
  <c r="Q56" i="58"/>
  <c r="S56" i="58" s="1"/>
  <c r="R56" i="58"/>
  <c r="T56" i="58"/>
  <c r="U56" i="58"/>
  <c r="V56" i="58"/>
  <c r="W56" i="58"/>
  <c r="Y56" i="58"/>
  <c r="N57" i="58"/>
  <c r="O57" i="58"/>
  <c r="P57" i="58"/>
  <c r="Q57" i="58"/>
  <c r="R57" i="58"/>
  <c r="T57" i="58"/>
  <c r="U57" i="58"/>
  <c r="V57" i="58"/>
  <c r="W57" i="58"/>
  <c r="N58" i="58"/>
  <c r="O58" i="58"/>
  <c r="P58" i="58"/>
  <c r="Q58" i="58"/>
  <c r="R58" i="58"/>
  <c r="T58" i="58"/>
  <c r="U58" i="58"/>
  <c r="V58" i="58"/>
  <c r="W58" i="58"/>
  <c r="N59" i="58"/>
  <c r="O59" i="58"/>
  <c r="P59" i="58"/>
  <c r="Q59" i="58"/>
  <c r="R59" i="58"/>
  <c r="S59" i="58"/>
  <c r="T59" i="58"/>
  <c r="U59" i="58"/>
  <c r="V59" i="58"/>
  <c r="W59" i="58"/>
  <c r="N60" i="58"/>
  <c r="O60" i="58"/>
  <c r="P60" i="58"/>
  <c r="Q60" i="58"/>
  <c r="S60" i="58" s="1"/>
  <c r="R60" i="58"/>
  <c r="T60" i="58"/>
  <c r="U60" i="58"/>
  <c r="V60" i="58"/>
  <c r="W60" i="58"/>
  <c r="Y60" i="58"/>
  <c r="N61" i="58"/>
  <c r="O61" i="58"/>
  <c r="P61" i="58"/>
  <c r="Q61" i="58"/>
  <c r="R61" i="58"/>
  <c r="T61" i="58"/>
  <c r="U61" i="58"/>
  <c r="V61" i="58"/>
  <c r="W61" i="58"/>
  <c r="N62" i="58"/>
  <c r="O62" i="58"/>
  <c r="P62" i="58"/>
  <c r="Q62" i="58"/>
  <c r="R62" i="58"/>
  <c r="T62" i="58"/>
  <c r="U62" i="58"/>
  <c r="V62" i="58"/>
  <c r="W62" i="58"/>
  <c r="N63" i="58"/>
  <c r="O63" i="58"/>
  <c r="P63" i="58"/>
  <c r="Q63" i="58"/>
  <c r="R63" i="58"/>
  <c r="S63" i="58"/>
  <c r="T63" i="58"/>
  <c r="U63" i="58"/>
  <c r="V63" i="58"/>
  <c r="W63" i="58"/>
  <c r="N64" i="58"/>
  <c r="O64" i="58"/>
  <c r="P64" i="58"/>
  <c r="Q64" i="58"/>
  <c r="S64" i="58" s="1"/>
  <c r="R64" i="58"/>
  <c r="T64" i="58"/>
  <c r="U64" i="58"/>
  <c r="V64" i="58"/>
  <c r="W64" i="58"/>
  <c r="Y64" i="58"/>
  <c r="N65" i="58"/>
  <c r="O65" i="58"/>
  <c r="P65" i="58"/>
  <c r="Q65" i="58"/>
  <c r="R65" i="58"/>
  <c r="T65" i="58"/>
  <c r="U65" i="58"/>
  <c r="V65" i="58"/>
  <c r="W65" i="58"/>
  <c r="N66" i="58"/>
  <c r="O66" i="58"/>
  <c r="P66" i="58"/>
  <c r="Q66" i="58"/>
  <c r="R66" i="58"/>
  <c r="T66" i="58"/>
  <c r="U66" i="58"/>
  <c r="V66" i="58"/>
  <c r="W66" i="58"/>
  <c r="N67" i="58"/>
  <c r="O67" i="58"/>
  <c r="P67" i="58"/>
  <c r="Q67" i="58"/>
  <c r="R67" i="58"/>
  <c r="S67" i="58"/>
  <c r="T67" i="58"/>
  <c r="U67" i="58"/>
  <c r="V67" i="58"/>
  <c r="W67" i="58"/>
  <c r="N68" i="58"/>
  <c r="O68" i="58"/>
  <c r="P68" i="58"/>
  <c r="Q68" i="58"/>
  <c r="S68" i="58" s="1"/>
  <c r="R68" i="58"/>
  <c r="T68" i="58"/>
  <c r="U68" i="58"/>
  <c r="V68" i="58"/>
  <c r="W68" i="58"/>
  <c r="Y68" i="58"/>
  <c r="N69" i="58"/>
  <c r="O69" i="58"/>
  <c r="P69" i="58"/>
  <c r="Q69" i="58"/>
  <c r="R69" i="58"/>
  <c r="T69" i="58"/>
  <c r="U69" i="58"/>
  <c r="V69" i="58"/>
  <c r="W69" i="58"/>
  <c r="N70" i="58"/>
  <c r="O70" i="58"/>
  <c r="P70" i="58"/>
  <c r="Q70" i="58"/>
  <c r="R70" i="58"/>
  <c r="T70" i="58"/>
  <c r="U70" i="58"/>
  <c r="V70" i="58"/>
  <c r="W70" i="58"/>
  <c r="N71" i="58"/>
  <c r="O71" i="58"/>
  <c r="P71" i="58"/>
  <c r="Q71" i="58"/>
  <c r="R71" i="58"/>
  <c r="S71" i="58"/>
  <c r="T71" i="58"/>
  <c r="U71" i="58"/>
  <c r="V71" i="58"/>
  <c r="Y71" i="58" s="1"/>
  <c r="W71" i="58"/>
  <c r="N72" i="58"/>
  <c r="O72" i="58"/>
  <c r="P72" i="58"/>
  <c r="Q72" i="58"/>
  <c r="S72" i="58" s="1"/>
  <c r="R72" i="58"/>
  <c r="T72" i="58"/>
  <c r="U72" i="58"/>
  <c r="V72" i="58"/>
  <c r="W72" i="58"/>
  <c r="Y72" i="58"/>
  <c r="N73" i="58"/>
  <c r="O73" i="58"/>
  <c r="P73" i="58"/>
  <c r="Q73" i="58"/>
  <c r="R73" i="58"/>
  <c r="T73" i="58"/>
  <c r="U73" i="58"/>
  <c r="V73" i="58"/>
  <c r="W73" i="58"/>
  <c r="N74" i="58"/>
  <c r="O74" i="58"/>
  <c r="P74" i="58"/>
  <c r="Q74" i="58"/>
  <c r="R74" i="58"/>
  <c r="T74" i="58"/>
  <c r="U74" i="58"/>
  <c r="V74" i="58"/>
  <c r="W74" i="58"/>
  <c r="N75" i="58"/>
  <c r="O75" i="58"/>
  <c r="P75" i="58"/>
  <c r="Q75" i="58"/>
  <c r="R75" i="58"/>
  <c r="S75" i="58"/>
  <c r="T75" i="58"/>
  <c r="U75" i="58"/>
  <c r="V75" i="58"/>
  <c r="W75" i="58"/>
  <c r="N76" i="58"/>
  <c r="O76" i="58"/>
  <c r="P76" i="58"/>
  <c r="Q76" i="58"/>
  <c r="S76" i="58" s="1"/>
  <c r="R76" i="58"/>
  <c r="T76" i="58"/>
  <c r="U76" i="58"/>
  <c r="V76" i="58"/>
  <c r="W76" i="58"/>
  <c r="Y76" i="58"/>
  <c r="N77" i="58"/>
  <c r="O77" i="58"/>
  <c r="P77" i="58"/>
  <c r="Q77" i="58"/>
  <c r="R77" i="58"/>
  <c r="T77" i="58"/>
  <c r="U77" i="58"/>
  <c r="V77" i="58"/>
  <c r="W77" i="58"/>
  <c r="N78" i="58"/>
  <c r="O78" i="58"/>
  <c r="P78" i="58"/>
  <c r="Q78" i="58"/>
  <c r="R78" i="58"/>
  <c r="T78" i="58"/>
  <c r="U78" i="58"/>
  <c r="V78" i="58"/>
  <c r="W78" i="58"/>
  <c r="N79" i="58"/>
  <c r="O79" i="58"/>
  <c r="P79" i="58"/>
  <c r="Q79" i="58"/>
  <c r="R79" i="58"/>
  <c r="S79" i="58"/>
  <c r="T79" i="58"/>
  <c r="U79" i="58"/>
  <c r="V79" i="58"/>
  <c r="W79" i="58"/>
  <c r="N80" i="58"/>
  <c r="O80" i="58"/>
  <c r="P80" i="58"/>
  <c r="Q80" i="58"/>
  <c r="S80" i="58" s="1"/>
  <c r="R80" i="58"/>
  <c r="T80" i="58"/>
  <c r="U80" i="58"/>
  <c r="V80" i="58"/>
  <c r="W80" i="58"/>
  <c r="Y80" i="58"/>
  <c r="N81" i="58"/>
  <c r="O81" i="58"/>
  <c r="P81" i="58"/>
  <c r="Q81" i="58"/>
  <c r="R81" i="58"/>
  <c r="T81" i="58"/>
  <c r="U81" i="58"/>
  <c r="V81" i="58"/>
  <c r="W81" i="58"/>
  <c r="N82" i="58"/>
  <c r="O82" i="58"/>
  <c r="P82" i="58"/>
  <c r="Q82" i="58"/>
  <c r="R82" i="58"/>
  <c r="T82" i="58"/>
  <c r="U82" i="58"/>
  <c r="V82" i="58"/>
  <c r="W82" i="58"/>
  <c r="N83" i="58"/>
  <c r="O83" i="58"/>
  <c r="P83" i="58"/>
  <c r="Q83" i="58"/>
  <c r="R83" i="58"/>
  <c r="S83" i="58"/>
  <c r="T83" i="58"/>
  <c r="U83" i="58"/>
  <c r="V83" i="58"/>
  <c r="W83" i="58"/>
  <c r="N84" i="58"/>
  <c r="O84" i="58"/>
  <c r="P84" i="58"/>
  <c r="Q84" i="58"/>
  <c r="S84" i="58" s="1"/>
  <c r="R84" i="58"/>
  <c r="T84" i="58"/>
  <c r="U84" i="58"/>
  <c r="V84" i="58"/>
  <c r="W84" i="58"/>
  <c r="Y84" i="58"/>
  <c r="N85" i="58"/>
  <c r="O85" i="58"/>
  <c r="P85" i="58"/>
  <c r="Q85" i="58"/>
  <c r="R85" i="58"/>
  <c r="T85" i="58"/>
  <c r="U85" i="58"/>
  <c r="V85" i="58"/>
  <c r="W85" i="58"/>
  <c r="N86" i="58"/>
  <c r="O86" i="58"/>
  <c r="P86" i="58"/>
  <c r="Q86" i="58"/>
  <c r="R86" i="58"/>
  <c r="T86" i="58"/>
  <c r="U86" i="58"/>
  <c r="V86" i="58"/>
  <c r="W86" i="58"/>
  <c r="N87" i="58"/>
  <c r="O87" i="58"/>
  <c r="P87" i="58"/>
  <c r="Q87" i="58"/>
  <c r="R87" i="58"/>
  <c r="S87" i="58"/>
  <c r="T87" i="58"/>
  <c r="U87" i="58"/>
  <c r="V87" i="58"/>
  <c r="W87" i="58"/>
  <c r="N88" i="58"/>
  <c r="O88" i="58"/>
  <c r="P88" i="58"/>
  <c r="Q88" i="58"/>
  <c r="S88" i="58" s="1"/>
  <c r="R88" i="58"/>
  <c r="T88" i="58"/>
  <c r="U88" i="58"/>
  <c r="V88" i="58"/>
  <c r="W88" i="58"/>
  <c r="Y88" i="58"/>
  <c r="N89" i="58"/>
  <c r="O89" i="58"/>
  <c r="P89" i="58"/>
  <c r="Q89" i="58"/>
  <c r="R89" i="58"/>
  <c r="T89" i="58"/>
  <c r="U89" i="58"/>
  <c r="V89" i="58"/>
  <c r="W89" i="58"/>
  <c r="N90" i="58"/>
  <c r="O90" i="58"/>
  <c r="P90" i="58"/>
  <c r="Q90" i="58"/>
  <c r="R90" i="58"/>
  <c r="T90" i="58"/>
  <c r="U90" i="58"/>
  <c r="V90" i="58"/>
  <c r="W90" i="58"/>
  <c r="N91" i="58"/>
  <c r="O91" i="58"/>
  <c r="P91" i="58"/>
  <c r="Q91" i="58"/>
  <c r="R91" i="58"/>
  <c r="S91" i="58"/>
  <c r="T91" i="58"/>
  <c r="U91" i="58"/>
  <c r="V91" i="58"/>
  <c r="W91" i="58"/>
  <c r="N92" i="58"/>
  <c r="O92" i="58"/>
  <c r="P92" i="58"/>
  <c r="Q92" i="58"/>
  <c r="S92" i="58" s="1"/>
  <c r="R92" i="58"/>
  <c r="T92" i="58"/>
  <c r="U92" i="58"/>
  <c r="V92" i="58"/>
  <c r="W92" i="58"/>
  <c r="Y92" i="58"/>
  <c r="N93" i="58"/>
  <c r="O93" i="58"/>
  <c r="P93" i="58"/>
  <c r="Q93" i="58"/>
  <c r="R93" i="58"/>
  <c r="T93" i="58"/>
  <c r="U93" i="58"/>
  <c r="V93" i="58"/>
  <c r="W93" i="58"/>
  <c r="N94" i="58"/>
  <c r="O94" i="58"/>
  <c r="P94" i="58"/>
  <c r="Q94" i="58"/>
  <c r="R94" i="58"/>
  <c r="T94" i="58"/>
  <c r="U94" i="58"/>
  <c r="V94" i="58"/>
  <c r="W94" i="58"/>
  <c r="N95" i="58"/>
  <c r="O95" i="58"/>
  <c r="P95" i="58"/>
  <c r="Q95" i="58"/>
  <c r="R95" i="58"/>
  <c r="S95" i="58"/>
  <c r="T95" i="58"/>
  <c r="U95" i="58"/>
  <c r="V95" i="58"/>
  <c r="W95" i="58"/>
  <c r="N96" i="58"/>
  <c r="O96" i="58"/>
  <c r="P96" i="58"/>
  <c r="Q96" i="58"/>
  <c r="S96" i="58" s="1"/>
  <c r="R96" i="58"/>
  <c r="T96" i="58"/>
  <c r="U96" i="58"/>
  <c r="V96" i="58"/>
  <c r="W96" i="58"/>
  <c r="Y96" i="58"/>
  <c r="N97" i="58"/>
  <c r="O97" i="58"/>
  <c r="P97" i="58"/>
  <c r="Q97" i="58"/>
  <c r="R97" i="58"/>
  <c r="T97" i="58"/>
  <c r="U97" i="58"/>
  <c r="V97" i="58"/>
  <c r="W97" i="58"/>
  <c r="N98" i="58"/>
  <c r="O98" i="58"/>
  <c r="P98" i="58"/>
  <c r="Q98" i="58"/>
  <c r="R98" i="58"/>
  <c r="T98" i="58"/>
  <c r="U98" i="58"/>
  <c r="V98" i="58"/>
  <c r="W98" i="58"/>
  <c r="N99" i="58"/>
  <c r="O99" i="58"/>
  <c r="P99" i="58"/>
  <c r="Q99" i="58"/>
  <c r="R99" i="58"/>
  <c r="S99" i="58"/>
  <c r="T99" i="58"/>
  <c r="U99" i="58"/>
  <c r="V99" i="58"/>
  <c r="W99" i="58"/>
  <c r="N100" i="58"/>
  <c r="O100" i="58"/>
  <c r="P100" i="58"/>
  <c r="Q100" i="58"/>
  <c r="S100" i="58" s="1"/>
  <c r="R100" i="58"/>
  <c r="T100" i="58"/>
  <c r="U100" i="58"/>
  <c r="V100" i="58"/>
  <c r="W100" i="58"/>
  <c r="Y100" i="58"/>
  <c r="N101" i="58"/>
  <c r="O101" i="58"/>
  <c r="P101" i="58"/>
  <c r="Q101" i="58"/>
  <c r="R101" i="58"/>
  <c r="T101" i="58"/>
  <c r="U101" i="58"/>
  <c r="V101" i="58"/>
  <c r="W101" i="58"/>
  <c r="N102" i="58"/>
  <c r="O102" i="58"/>
  <c r="P102" i="58"/>
  <c r="Q102" i="58"/>
  <c r="R102" i="58"/>
  <c r="T102" i="58"/>
  <c r="U102" i="58"/>
  <c r="V102" i="58"/>
  <c r="W102" i="58"/>
  <c r="N103" i="58"/>
  <c r="O103" i="58"/>
  <c r="P103" i="58"/>
  <c r="Q103" i="58"/>
  <c r="R103" i="58"/>
  <c r="S103" i="58"/>
  <c r="T103" i="58"/>
  <c r="U103" i="58"/>
  <c r="V103" i="58"/>
  <c r="W103" i="58"/>
  <c r="N104" i="58"/>
  <c r="O104" i="58"/>
  <c r="P104" i="58"/>
  <c r="Q104" i="58"/>
  <c r="S104" i="58" s="1"/>
  <c r="R104" i="58"/>
  <c r="T104" i="58"/>
  <c r="U104" i="58"/>
  <c r="V104" i="58"/>
  <c r="W104" i="58"/>
  <c r="Y104" i="58"/>
  <c r="N105" i="58"/>
  <c r="O105" i="58"/>
  <c r="P105" i="58"/>
  <c r="Q105" i="58"/>
  <c r="R105" i="58"/>
  <c r="T105" i="58"/>
  <c r="U105" i="58"/>
  <c r="V105" i="58"/>
  <c r="W105" i="58"/>
  <c r="N106" i="58"/>
  <c r="O106" i="58"/>
  <c r="P106" i="58"/>
  <c r="Q106" i="58"/>
  <c r="R106" i="58"/>
  <c r="T106" i="58"/>
  <c r="U106" i="58"/>
  <c r="V106" i="58"/>
  <c r="W106" i="58"/>
  <c r="N107" i="58"/>
  <c r="O107" i="58"/>
  <c r="P107" i="58"/>
  <c r="Q107" i="58"/>
  <c r="R107" i="58"/>
  <c r="S107" i="58"/>
  <c r="T107" i="58"/>
  <c r="U107" i="58"/>
  <c r="V107" i="58"/>
  <c r="W107" i="58"/>
  <c r="N108" i="58"/>
  <c r="O108" i="58"/>
  <c r="P108" i="58"/>
  <c r="Q108" i="58"/>
  <c r="S108" i="58" s="1"/>
  <c r="R108" i="58"/>
  <c r="T108" i="58"/>
  <c r="U108" i="58"/>
  <c r="V108" i="58"/>
  <c r="W108" i="58"/>
  <c r="Y108" i="58"/>
  <c r="P10" i="59"/>
  <c r="Q10" i="59"/>
  <c r="R10" i="59"/>
  <c r="S10" i="59"/>
  <c r="T10" i="59"/>
  <c r="U10" i="59"/>
  <c r="V10" i="59"/>
  <c r="W10" i="59"/>
  <c r="Y10" i="59"/>
  <c r="Z10" i="59"/>
  <c r="AA10" i="59"/>
  <c r="AD10" i="59"/>
  <c r="P11" i="59"/>
  <c r="Q11" i="59"/>
  <c r="AD11" i="59" s="1"/>
  <c r="R11" i="59"/>
  <c r="S11" i="59"/>
  <c r="T11" i="59"/>
  <c r="U11" i="59"/>
  <c r="V11" i="59"/>
  <c r="W11" i="59"/>
  <c r="Y11" i="59"/>
  <c r="Z11" i="59"/>
  <c r="AA11" i="59"/>
  <c r="P12" i="59"/>
  <c r="Q12" i="59"/>
  <c r="R12" i="59"/>
  <c r="S12" i="59"/>
  <c r="T12" i="59"/>
  <c r="U12" i="59"/>
  <c r="V12" i="59"/>
  <c r="W12" i="59"/>
  <c r="Y12" i="59"/>
  <c r="Z12" i="59"/>
  <c r="AA12" i="59"/>
  <c r="AD12" i="59"/>
  <c r="P13" i="59"/>
  <c r="Q13" i="59"/>
  <c r="AD13" i="59" s="1"/>
  <c r="R13" i="59"/>
  <c r="S13" i="59"/>
  <c r="T13" i="59"/>
  <c r="U13" i="59"/>
  <c r="V13" i="59"/>
  <c r="W13" i="59"/>
  <c r="Y13" i="59"/>
  <c r="Z13" i="59"/>
  <c r="AA13" i="59"/>
  <c r="P14" i="59"/>
  <c r="Q14" i="59"/>
  <c r="AD14" i="59" s="1"/>
  <c r="R14" i="59"/>
  <c r="S14" i="59"/>
  <c r="T14" i="59"/>
  <c r="U14" i="59"/>
  <c r="V14" i="59"/>
  <c r="W14" i="59"/>
  <c r="Y14" i="59"/>
  <c r="Z14" i="59"/>
  <c r="AA14" i="59"/>
  <c r="P15" i="59"/>
  <c r="Q15" i="59"/>
  <c r="R15" i="59"/>
  <c r="S15" i="59"/>
  <c r="T15" i="59"/>
  <c r="U15" i="59"/>
  <c r="V15" i="59"/>
  <c r="W15" i="59"/>
  <c r="Y15" i="59"/>
  <c r="Z15" i="59"/>
  <c r="AA15" i="59"/>
  <c r="AD15" i="59"/>
  <c r="P16" i="59"/>
  <c r="Q16" i="59"/>
  <c r="R16" i="59"/>
  <c r="S16" i="59"/>
  <c r="T16" i="59"/>
  <c r="U16" i="59"/>
  <c r="V16" i="59"/>
  <c r="W16" i="59"/>
  <c r="Y16" i="59"/>
  <c r="Z16" i="59"/>
  <c r="AA16" i="59"/>
  <c r="AD16" i="59"/>
  <c r="P17" i="59"/>
  <c r="Q17" i="59"/>
  <c r="R17" i="59"/>
  <c r="S17" i="59"/>
  <c r="T17" i="59"/>
  <c r="U17" i="59"/>
  <c r="V17" i="59"/>
  <c r="W17" i="59"/>
  <c r="Y17" i="59"/>
  <c r="Z17" i="59"/>
  <c r="AA17" i="59"/>
  <c r="AD17" i="59"/>
  <c r="P18" i="59"/>
  <c r="Q18" i="59"/>
  <c r="R18" i="59"/>
  <c r="S18" i="59"/>
  <c r="T18" i="59"/>
  <c r="U18" i="59"/>
  <c r="V18" i="59"/>
  <c r="W18" i="59"/>
  <c r="Y18" i="59"/>
  <c r="Z18" i="59"/>
  <c r="AA18" i="59"/>
  <c r="AD18" i="59"/>
  <c r="P19" i="59"/>
  <c r="Q19" i="59"/>
  <c r="AD19" i="59" s="1"/>
  <c r="R19" i="59"/>
  <c r="S19" i="59"/>
  <c r="T19" i="59"/>
  <c r="U19" i="59"/>
  <c r="V19" i="59"/>
  <c r="W19" i="59"/>
  <c r="Y19" i="59"/>
  <c r="Z19" i="59"/>
  <c r="AA19" i="59"/>
  <c r="P20" i="59"/>
  <c r="Q20" i="59"/>
  <c r="AD20" i="59" s="1"/>
  <c r="R20" i="59"/>
  <c r="S20" i="59"/>
  <c r="T20" i="59"/>
  <c r="U20" i="59"/>
  <c r="V20" i="59"/>
  <c r="W20" i="59"/>
  <c r="Y20" i="59"/>
  <c r="Z20" i="59"/>
  <c r="AA20" i="59"/>
  <c r="P21" i="59"/>
  <c r="Q21" i="59"/>
  <c r="AD21" i="59" s="1"/>
  <c r="R21" i="59"/>
  <c r="S21" i="59"/>
  <c r="T21" i="59"/>
  <c r="U21" i="59"/>
  <c r="V21" i="59"/>
  <c r="W21" i="59"/>
  <c r="Y21" i="59"/>
  <c r="Z21" i="59"/>
  <c r="AA21" i="59"/>
  <c r="P22" i="59"/>
  <c r="Q22" i="59"/>
  <c r="AD22" i="59" s="1"/>
  <c r="R22" i="59"/>
  <c r="S22" i="59"/>
  <c r="T22" i="59"/>
  <c r="U22" i="59"/>
  <c r="V22" i="59"/>
  <c r="W22" i="59"/>
  <c r="Y22" i="59"/>
  <c r="Z22" i="59"/>
  <c r="AA22" i="59"/>
  <c r="P23" i="59"/>
  <c r="Q23" i="59"/>
  <c r="R23" i="59"/>
  <c r="S23" i="59"/>
  <c r="T23" i="59"/>
  <c r="U23" i="59"/>
  <c r="V23" i="59"/>
  <c r="W23" i="59"/>
  <c r="Y23" i="59"/>
  <c r="Z23" i="59"/>
  <c r="AA23" i="59"/>
  <c r="AD23" i="59"/>
  <c r="P24" i="59"/>
  <c r="Q24" i="59"/>
  <c r="R24" i="59"/>
  <c r="S24" i="59"/>
  <c r="T24" i="59"/>
  <c r="U24" i="59"/>
  <c r="V24" i="59"/>
  <c r="W24" i="59"/>
  <c r="Y24" i="59"/>
  <c r="Z24" i="59"/>
  <c r="AA24" i="59"/>
  <c r="AD24" i="59"/>
  <c r="P25" i="59"/>
  <c r="Q25" i="59"/>
  <c r="R25" i="59"/>
  <c r="S25" i="59"/>
  <c r="T25" i="59"/>
  <c r="U25" i="59"/>
  <c r="V25" i="59"/>
  <c r="W25" i="59"/>
  <c r="Y25" i="59"/>
  <c r="Z25" i="59"/>
  <c r="AA25" i="59"/>
  <c r="AD25" i="59"/>
  <c r="P26" i="59"/>
  <c r="Q26" i="59"/>
  <c r="R26" i="59"/>
  <c r="S26" i="59"/>
  <c r="T26" i="59"/>
  <c r="U26" i="59"/>
  <c r="V26" i="59"/>
  <c r="W26" i="59"/>
  <c r="Y26" i="59"/>
  <c r="Z26" i="59"/>
  <c r="AA26" i="59"/>
  <c r="AD26" i="59"/>
  <c r="P27" i="59"/>
  <c r="Q27" i="59"/>
  <c r="AD27" i="59" s="1"/>
  <c r="R27" i="59"/>
  <c r="S27" i="59"/>
  <c r="T27" i="59"/>
  <c r="U27" i="59"/>
  <c r="V27" i="59"/>
  <c r="W27" i="59"/>
  <c r="Y27" i="59"/>
  <c r="Z27" i="59"/>
  <c r="AA27" i="59"/>
  <c r="P28" i="59"/>
  <c r="Q28" i="59"/>
  <c r="AD28" i="59" s="1"/>
  <c r="R28" i="59"/>
  <c r="S28" i="59"/>
  <c r="T28" i="59"/>
  <c r="U28" i="59"/>
  <c r="V28" i="59"/>
  <c r="W28" i="59"/>
  <c r="Y28" i="59"/>
  <c r="Z28" i="59"/>
  <c r="AA28" i="59"/>
  <c r="P29" i="59"/>
  <c r="Q29" i="59"/>
  <c r="AD29" i="59" s="1"/>
  <c r="R29" i="59"/>
  <c r="S29" i="59"/>
  <c r="T29" i="59"/>
  <c r="U29" i="59"/>
  <c r="V29" i="59"/>
  <c r="W29" i="59"/>
  <c r="Y29" i="59"/>
  <c r="Z29" i="59"/>
  <c r="AA29" i="59"/>
  <c r="P30" i="59"/>
  <c r="Q30" i="59"/>
  <c r="AD30" i="59" s="1"/>
  <c r="R30" i="59"/>
  <c r="S30" i="59"/>
  <c r="T30" i="59"/>
  <c r="U30" i="59"/>
  <c r="V30" i="59"/>
  <c r="W30" i="59"/>
  <c r="Y30" i="59"/>
  <c r="Z30" i="59"/>
  <c r="AA30" i="59"/>
  <c r="P31" i="59"/>
  <c r="Q31" i="59"/>
  <c r="R31" i="59"/>
  <c r="S31" i="59"/>
  <c r="T31" i="59"/>
  <c r="U31" i="59"/>
  <c r="V31" i="59"/>
  <c r="W31" i="59"/>
  <c r="Y31" i="59"/>
  <c r="Z31" i="59"/>
  <c r="AA31" i="59"/>
  <c r="AD31" i="59"/>
  <c r="P32" i="59"/>
  <c r="Q32" i="59"/>
  <c r="R32" i="59"/>
  <c r="S32" i="59"/>
  <c r="T32" i="59"/>
  <c r="U32" i="59"/>
  <c r="V32" i="59"/>
  <c r="W32" i="59"/>
  <c r="Y32" i="59"/>
  <c r="Z32" i="59"/>
  <c r="AA32" i="59"/>
  <c r="AD32" i="59"/>
  <c r="P33" i="59"/>
  <c r="Q33" i="59"/>
  <c r="R33" i="59"/>
  <c r="S33" i="59"/>
  <c r="T33" i="59"/>
  <c r="U33" i="59"/>
  <c r="V33" i="59"/>
  <c r="W33" i="59"/>
  <c r="Y33" i="59"/>
  <c r="Z33" i="59"/>
  <c r="AA33" i="59"/>
  <c r="AD33" i="59"/>
  <c r="P34" i="59"/>
  <c r="Q34" i="59"/>
  <c r="R34" i="59"/>
  <c r="S34" i="59"/>
  <c r="T34" i="59"/>
  <c r="U34" i="59"/>
  <c r="V34" i="59"/>
  <c r="W34" i="59"/>
  <c r="Y34" i="59"/>
  <c r="Z34" i="59"/>
  <c r="AA34" i="59"/>
  <c r="AD34" i="59"/>
  <c r="P35" i="59"/>
  <c r="Q35" i="59"/>
  <c r="AD35" i="59" s="1"/>
  <c r="R35" i="59"/>
  <c r="S35" i="59"/>
  <c r="T35" i="59"/>
  <c r="U35" i="59"/>
  <c r="V35" i="59"/>
  <c r="W35" i="59"/>
  <c r="Y35" i="59"/>
  <c r="Z35" i="59"/>
  <c r="AA35" i="59"/>
  <c r="P36" i="59"/>
  <c r="Q36" i="59"/>
  <c r="AD36" i="59" s="1"/>
  <c r="R36" i="59"/>
  <c r="S36" i="59"/>
  <c r="T36" i="59"/>
  <c r="U36" i="59"/>
  <c r="V36" i="59"/>
  <c r="W36" i="59"/>
  <c r="Y36" i="59"/>
  <c r="Z36" i="59"/>
  <c r="AA36" i="59"/>
  <c r="P37" i="59"/>
  <c r="Q37" i="59"/>
  <c r="AD37" i="59" s="1"/>
  <c r="R37" i="59"/>
  <c r="S37" i="59"/>
  <c r="T37" i="59"/>
  <c r="U37" i="59"/>
  <c r="V37" i="59"/>
  <c r="W37" i="59"/>
  <c r="Y37" i="59"/>
  <c r="Z37" i="59"/>
  <c r="AA37" i="59"/>
  <c r="P38" i="59"/>
  <c r="Q38" i="59"/>
  <c r="AD38" i="59" s="1"/>
  <c r="R38" i="59"/>
  <c r="S38" i="59"/>
  <c r="T38" i="59"/>
  <c r="U38" i="59"/>
  <c r="V38" i="59"/>
  <c r="W38" i="59"/>
  <c r="Y38" i="59"/>
  <c r="Z38" i="59"/>
  <c r="AA38" i="59"/>
  <c r="P39" i="59"/>
  <c r="Q39" i="59"/>
  <c r="R39" i="59"/>
  <c r="S39" i="59"/>
  <c r="T39" i="59"/>
  <c r="U39" i="59"/>
  <c r="V39" i="59"/>
  <c r="W39" i="59"/>
  <c r="Y39" i="59"/>
  <c r="Z39" i="59"/>
  <c r="AA39" i="59"/>
  <c r="AD39" i="59"/>
  <c r="P40" i="59"/>
  <c r="Q40" i="59"/>
  <c r="R40" i="59"/>
  <c r="S40" i="59"/>
  <c r="T40" i="59"/>
  <c r="U40" i="59"/>
  <c r="V40" i="59"/>
  <c r="W40" i="59"/>
  <c r="Y40" i="59"/>
  <c r="Z40" i="59"/>
  <c r="AA40" i="59"/>
  <c r="AD40" i="59"/>
  <c r="P41" i="59"/>
  <c r="Q41" i="59"/>
  <c r="R41" i="59"/>
  <c r="S41" i="59"/>
  <c r="T41" i="59"/>
  <c r="U41" i="59"/>
  <c r="V41" i="59"/>
  <c r="W41" i="59"/>
  <c r="Y41" i="59"/>
  <c r="Z41" i="59"/>
  <c r="AA41" i="59"/>
  <c r="AD41" i="59"/>
  <c r="P42" i="59"/>
  <c r="Q42" i="59"/>
  <c r="R42" i="59"/>
  <c r="S42" i="59"/>
  <c r="T42" i="59"/>
  <c r="U42" i="59"/>
  <c r="V42" i="59"/>
  <c r="W42" i="59"/>
  <c r="Y42" i="59"/>
  <c r="Z42" i="59"/>
  <c r="AA42" i="59"/>
  <c r="AD42" i="59"/>
  <c r="P43" i="59"/>
  <c r="Q43" i="59"/>
  <c r="AD43" i="59" s="1"/>
  <c r="R43" i="59"/>
  <c r="S43" i="59"/>
  <c r="T43" i="59"/>
  <c r="U43" i="59"/>
  <c r="V43" i="59"/>
  <c r="W43" i="59"/>
  <c r="Y43" i="59"/>
  <c r="Z43" i="59"/>
  <c r="AA43" i="59"/>
  <c r="P44" i="59"/>
  <c r="Q44" i="59"/>
  <c r="AD44" i="59" s="1"/>
  <c r="R44" i="59"/>
  <c r="S44" i="59"/>
  <c r="T44" i="59"/>
  <c r="U44" i="59"/>
  <c r="V44" i="59"/>
  <c r="W44" i="59"/>
  <c r="Y44" i="59"/>
  <c r="Z44" i="59"/>
  <c r="AA44" i="59"/>
  <c r="P45" i="59"/>
  <c r="Q45" i="59"/>
  <c r="AD45" i="59" s="1"/>
  <c r="R45" i="59"/>
  <c r="S45" i="59"/>
  <c r="T45" i="59"/>
  <c r="U45" i="59"/>
  <c r="V45" i="59"/>
  <c r="W45" i="59"/>
  <c r="Y45" i="59"/>
  <c r="Z45" i="59"/>
  <c r="AA45" i="59"/>
  <c r="P46" i="59"/>
  <c r="Q46" i="59"/>
  <c r="AD46" i="59" s="1"/>
  <c r="R46" i="59"/>
  <c r="S46" i="59"/>
  <c r="T46" i="59"/>
  <c r="U46" i="59"/>
  <c r="V46" i="59"/>
  <c r="W46" i="59"/>
  <c r="Y46" i="59"/>
  <c r="Z46" i="59"/>
  <c r="AA46" i="59"/>
  <c r="P47" i="59"/>
  <c r="Q47" i="59"/>
  <c r="R47" i="59"/>
  <c r="S47" i="59"/>
  <c r="T47" i="59"/>
  <c r="U47" i="59"/>
  <c r="V47" i="59"/>
  <c r="W47" i="59"/>
  <c r="Y47" i="59"/>
  <c r="Z47" i="59"/>
  <c r="AA47" i="59"/>
  <c r="AD47" i="59"/>
  <c r="P48" i="59"/>
  <c r="Q48" i="59"/>
  <c r="R48" i="59"/>
  <c r="S48" i="59"/>
  <c r="T48" i="59"/>
  <c r="U48" i="59"/>
  <c r="V48" i="59"/>
  <c r="W48" i="59"/>
  <c r="Y48" i="59"/>
  <c r="Z48" i="59"/>
  <c r="AA48" i="59"/>
  <c r="AD48" i="59"/>
  <c r="P49" i="59"/>
  <c r="Q49" i="59"/>
  <c r="R49" i="59"/>
  <c r="S49" i="59"/>
  <c r="T49" i="59"/>
  <c r="U49" i="59"/>
  <c r="V49" i="59"/>
  <c r="W49" i="59"/>
  <c r="Y49" i="59"/>
  <c r="Z49" i="59"/>
  <c r="AA49" i="59"/>
  <c r="AD49" i="59"/>
  <c r="P50" i="59"/>
  <c r="Q50" i="59"/>
  <c r="R50" i="59"/>
  <c r="S50" i="59"/>
  <c r="T50" i="59"/>
  <c r="U50" i="59"/>
  <c r="V50" i="59"/>
  <c r="W50" i="59"/>
  <c r="Y50" i="59"/>
  <c r="Z50" i="59"/>
  <c r="AA50" i="59"/>
  <c r="AD50" i="59"/>
  <c r="P51" i="59"/>
  <c r="Q51" i="59"/>
  <c r="AD51" i="59" s="1"/>
  <c r="R51" i="59"/>
  <c r="S51" i="59"/>
  <c r="T51" i="59"/>
  <c r="U51" i="59"/>
  <c r="V51" i="59"/>
  <c r="W51" i="59"/>
  <c r="Y51" i="59"/>
  <c r="Z51" i="59"/>
  <c r="AA51" i="59"/>
  <c r="P52" i="59"/>
  <c r="Q52" i="59"/>
  <c r="AD52" i="59" s="1"/>
  <c r="R52" i="59"/>
  <c r="S52" i="59"/>
  <c r="T52" i="59"/>
  <c r="U52" i="59"/>
  <c r="V52" i="59"/>
  <c r="W52" i="59"/>
  <c r="Y52" i="59"/>
  <c r="Z52" i="59"/>
  <c r="AA52" i="59"/>
  <c r="P53" i="59"/>
  <c r="Q53" i="59"/>
  <c r="AD53" i="59" s="1"/>
  <c r="R53" i="59"/>
  <c r="S53" i="59"/>
  <c r="T53" i="59"/>
  <c r="U53" i="59"/>
  <c r="V53" i="59"/>
  <c r="W53" i="59"/>
  <c r="Y53" i="59"/>
  <c r="Z53" i="59"/>
  <c r="AA53" i="59"/>
  <c r="P54" i="59"/>
  <c r="Q54" i="59"/>
  <c r="AD54" i="59" s="1"/>
  <c r="R54" i="59"/>
  <c r="S54" i="59"/>
  <c r="T54" i="59"/>
  <c r="U54" i="59"/>
  <c r="V54" i="59"/>
  <c r="W54" i="59"/>
  <c r="Y54" i="59"/>
  <c r="Z54" i="59"/>
  <c r="AA54" i="59"/>
  <c r="P55" i="59"/>
  <c r="Q55" i="59"/>
  <c r="R55" i="59"/>
  <c r="S55" i="59"/>
  <c r="T55" i="59"/>
  <c r="U55" i="59"/>
  <c r="V55" i="59"/>
  <c r="W55" i="59"/>
  <c r="Y55" i="59"/>
  <c r="Z55" i="59"/>
  <c r="AA55" i="59"/>
  <c r="AD55" i="59"/>
  <c r="P56" i="59"/>
  <c r="Q56" i="59"/>
  <c r="R56" i="59"/>
  <c r="S56" i="59"/>
  <c r="T56" i="59"/>
  <c r="U56" i="59"/>
  <c r="V56" i="59"/>
  <c r="W56" i="59"/>
  <c r="Y56" i="59"/>
  <c r="Z56" i="59"/>
  <c r="AA56" i="59"/>
  <c r="AD56" i="59"/>
  <c r="P57" i="59"/>
  <c r="Q57" i="59"/>
  <c r="R57" i="59"/>
  <c r="S57" i="59"/>
  <c r="T57" i="59"/>
  <c r="U57" i="59"/>
  <c r="V57" i="59"/>
  <c r="W57" i="59"/>
  <c r="Y57" i="59"/>
  <c r="Z57" i="59"/>
  <c r="AA57" i="59"/>
  <c r="AD57" i="59"/>
  <c r="P58" i="59"/>
  <c r="Q58" i="59"/>
  <c r="R58" i="59"/>
  <c r="S58" i="59"/>
  <c r="T58" i="59"/>
  <c r="U58" i="59"/>
  <c r="V58" i="59"/>
  <c r="W58" i="59"/>
  <c r="Y58" i="59"/>
  <c r="Z58" i="59"/>
  <c r="AA58" i="59"/>
  <c r="AD58" i="59"/>
  <c r="P59" i="59"/>
  <c r="Q59" i="59"/>
  <c r="AD59" i="59" s="1"/>
  <c r="R59" i="59"/>
  <c r="S59" i="59"/>
  <c r="T59" i="59"/>
  <c r="U59" i="59"/>
  <c r="V59" i="59"/>
  <c r="W59" i="59"/>
  <c r="Y59" i="59"/>
  <c r="Z59" i="59"/>
  <c r="AA59" i="59"/>
  <c r="P60" i="59"/>
  <c r="Q60" i="59"/>
  <c r="AD60" i="59" s="1"/>
  <c r="R60" i="59"/>
  <c r="S60" i="59"/>
  <c r="T60" i="59"/>
  <c r="U60" i="59"/>
  <c r="V60" i="59"/>
  <c r="W60" i="59"/>
  <c r="Y60" i="59"/>
  <c r="Z60" i="59"/>
  <c r="AA60" i="59"/>
  <c r="P61" i="59"/>
  <c r="Q61" i="59"/>
  <c r="AD61" i="59" s="1"/>
  <c r="R61" i="59"/>
  <c r="S61" i="59"/>
  <c r="T61" i="59"/>
  <c r="U61" i="59"/>
  <c r="V61" i="59"/>
  <c r="W61" i="59"/>
  <c r="Y61" i="59"/>
  <c r="Z61" i="59"/>
  <c r="AA61" i="59"/>
  <c r="P62" i="59"/>
  <c r="Q62" i="59"/>
  <c r="AD62" i="59" s="1"/>
  <c r="R62" i="59"/>
  <c r="S62" i="59"/>
  <c r="T62" i="59"/>
  <c r="U62" i="59"/>
  <c r="V62" i="59"/>
  <c r="W62" i="59"/>
  <c r="Y62" i="59"/>
  <c r="Z62" i="59"/>
  <c r="AA62" i="59"/>
  <c r="P63" i="59"/>
  <c r="Q63" i="59"/>
  <c r="R63" i="59"/>
  <c r="S63" i="59"/>
  <c r="T63" i="59"/>
  <c r="U63" i="59"/>
  <c r="V63" i="59"/>
  <c r="W63" i="59"/>
  <c r="Y63" i="59"/>
  <c r="Z63" i="59"/>
  <c r="AA63" i="59"/>
  <c r="AD63" i="59"/>
  <c r="P64" i="59"/>
  <c r="Q64" i="59"/>
  <c r="R64" i="59"/>
  <c r="S64" i="59"/>
  <c r="T64" i="59"/>
  <c r="U64" i="59"/>
  <c r="V64" i="59"/>
  <c r="W64" i="59"/>
  <c r="Y64" i="59"/>
  <c r="Z64" i="59"/>
  <c r="AA64" i="59"/>
  <c r="AD64" i="59"/>
  <c r="P65" i="59"/>
  <c r="Q65" i="59"/>
  <c r="R65" i="59"/>
  <c r="S65" i="59"/>
  <c r="T65" i="59"/>
  <c r="U65" i="59"/>
  <c r="V65" i="59"/>
  <c r="W65" i="59"/>
  <c r="Y65" i="59"/>
  <c r="Z65" i="59"/>
  <c r="AA65" i="59"/>
  <c r="AD65" i="59"/>
  <c r="P66" i="59"/>
  <c r="Q66" i="59"/>
  <c r="R66" i="59"/>
  <c r="S66" i="59"/>
  <c r="T66" i="59"/>
  <c r="U66" i="59"/>
  <c r="V66" i="59"/>
  <c r="W66" i="59"/>
  <c r="Y66" i="59"/>
  <c r="Z66" i="59"/>
  <c r="AA66" i="59"/>
  <c r="AD66" i="59"/>
  <c r="P67" i="59"/>
  <c r="Q67" i="59"/>
  <c r="AD67" i="59" s="1"/>
  <c r="R67" i="59"/>
  <c r="S67" i="59"/>
  <c r="T67" i="59"/>
  <c r="U67" i="59"/>
  <c r="V67" i="59"/>
  <c r="W67" i="59"/>
  <c r="Y67" i="59"/>
  <c r="Z67" i="59"/>
  <c r="AA67" i="59"/>
  <c r="P68" i="59"/>
  <c r="Q68" i="59"/>
  <c r="AD68" i="59" s="1"/>
  <c r="R68" i="59"/>
  <c r="S68" i="59"/>
  <c r="T68" i="59"/>
  <c r="U68" i="59"/>
  <c r="V68" i="59"/>
  <c r="W68" i="59"/>
  <c r="Y68" i="59"/>
  <c r="Z68" i="59"/>
  <c r="AA68" i="59"/>
  <c r="P69" i="59"/>
  <c r="Q69" i="59"/>
  <c r="AD69" i="59" s="1"/>
  <c r="R69" i="59"/>
  <c r="S69" i="59"/>
  <c r="T69" i="59"/>
  <c r="U69" i="59"/>
  <c r="V69" i="59"/>
  <c r="W69" i="59"/>
  <c r="Y69" i="59"/>
  <c r="Z69" i="59"/>
  <c r="AA69" i="59"/>
  <c r="P70" i="59"/>
  <c r="Q70" i="59"/>
  <c r="AD70" i="59" s="1"/>
  <c r="R70" i="59"/>
  <c r="S70" i="59"/>
  <c r="T70" i="59"/>
  <c r="U70" i="59"/>
  <c r="V70" i="59"/>
  <c r="W70" i="59"/>
  <c r="Y70" i="59"/>
  <c r="Z70" i="59"/>
  <c r="AA70" i="59"/>
  <c r="P71" i="59"/>
  <c r="Q71" i="59"/>
  <c r="R71" i="59"/>
  <c r="S71" i="59"/>
  <c r="T71" i="59"/>
  <c r="U71" i="59"/>
  <c r="V71" i="59"/>
  <c r="W71" i="59"/>
  <c r="Y71" i="59"/>
  <c r="Z71" i="59"/>
  <c r="AA71" i="59"/>
  <c r="AD71" i="59"/>
  <c r="P72" i="59"/>
  <c r="Q72" i="59"/>
  <c r="R72" i="59"/>
  <c r="S72" i="59"/>
  <c r="T72" i="59"/>
  <c r="U72" i="59"/>
  <c r="V72" i="59"/>
  <c r="W72" i="59"/>
  <c r="Y72" i="59"/>
  <c r="Z72" i="59"/>
  <c r="AA72" i="59"/>
  <c r="AD72" i="59"/>
  <c r="P73" i="59"/>
  <c r="Q73" i="59"/>
  <c r="R73" i="59"/>
  <c r="S73" i="59"/>
  <c r="T73" i="59"/>
  <c r="U73" i="59"/>
  <c r="V73" i="59"/>
  <c r="W73" i="59"/>
  <c r="Y73" i="59"/>
  <c r="Z73" i="59"/>
  <c r="AA73" i="59"/>
  <c r="AD73" i="59"/>
  <c r="P74" i="59"/>
  <c r="Q74" i="59"/>
  <c r="R74" i="59"/>
  <c r="S74" i="59"/>
  <c r="T74" i="59"/>
  <c r="U74" i="59"/>
  <c r="V74" i="59"/>
  <c r="W74" i="59"/>
  <c r="Y74" i="59"/>
  <c r="Z74" i="59"/>
  <c r="AA74" i="59"/>
  <c r="AD74" i="59"/>
  <c r="P75" i="59"/>
  <c r="Q75" i="59"/>
  <c r="AD75" i="59" s="1"/>
  <c r="R75" i="59"/>
  <c r="S75" i="59"/>
  <c r="T75" i="59"/>
  <c r="U75" i="59"/>
  <c r="V75" i="59"/>
  <c r="W75" i="59"/>
  <c r="Y75" i="59"/>
  <c r="Z75" i="59"/>
  <c r="AA75" i="59"/>
  <c r="P76" i="59"/>
  <c r="Q76" i="59"/>
  <c r="AD76" i="59" s="1"/>
  <c r="R76" i="59"/>
  <c r="S76" i="59"/>
  <c r="T76" i="59"/>
  <c r="U76" i="59"/>
  <c r="V76" i="59"/>
  <c r="W76" i="59"/>
  <c r="Y76" i="59"/>
  <c r="Z76" i="59"/>
  <c r="AA76" i="59"/>
  <c r="P77" i="59"/>
  <c r="Q77" i="59"/>
  <c r="AD77" i="59" s="1"/>
  <c r="R77" i="59"/>
  <c r="S77" i="59"/>
  <c r="T77" i="59"/>
  <c r="U77" i="59"/>
  <c r="V77" i="59"/>
  <c r="W77" i="59"/>
  <c r="Y77" i="59"/>
  <c r="Z77" i="59"/>
  <c r="AA77" i="59"/>
  <c r="P78" i="59"/>
  <c r="Q78" i="59"/>
  <c r="AD78" i="59" s="1"/>
  <c r="R78" i="59"/>
  <c r="S78" i="59"/>
  <c r="T78" i="59"/>
  <c r="U78" i="59"/>
  <c r="V78" i="59"/>
  <c r="W78" i="59"/>
  <c r="Y78" i="59"/>
  <c r="Z78" i="59"/>
  <c r="AA78" i="59"/>
  <c r="P79" i="59"/>
  <c r="Q79" i="59"/>
  <c r="R79" i="59"/>
  <c r="S79" i="59"/>
  <c r="T79" i="59"/>
  <c r="U79" i="59"/>
  <c r="V79" i="59"/>
  <c r="W79" i="59"/>
  <c r="Y79" i="59"/>
  <c r="Z79" i="59"/>
  <c r="AA79" i="59"/>
  <c r="AD79" i="59"/>
  <c r="P80" i="59"/>
  <c r="Q80" i="59"/>
  <c r="R80" i="59"/>
  <c r="S80" i="59"/>
  <c r="T80" i="59"/>
  <c r="U80" i="59"/>
  <c r="V80" i="59"/>
  <c r="W80" i="59"/>
  <c r="Y80" i="59"/>
  <c r="Z80" i="59"/>
  <c r="AA80" i="59"/>
  <c r="AD80" i="59"/>
  <c r="P81" i="59"/>
  <c r="Q81" i="59"/>
  <c r="R81" i="59"/>
  <c r="S81" i="59"/>
  <c r="T81" i="59"/>
  <c r="U81" i="59"/>
  <c r="V81" i="59"/>
  <c r="W81" i="59"/>
  <c r="Y81" i="59"/>
  <c r="Z81" i="59"/>
  <c r="AA81" i="59"/>
  <c r="AD81" i="59"/>
  <c r="P82" i="59"/>
  <c r="Q82" i="59"/>
  <c r="R82" i="59"/>
  <c r="S82" i="59"/>
  <c r="T82" i="59"/>
  <c r="U82" i="59"/>
  <c r="V82" i="59"/>
  <c r="W82" i="59"/>
  <c r="Y82" i="59"/>
  <c r="Z82" i="59"/>
  <c r="AA82" i="59"/>
  <c r="AD82" i="59"/>
  <c r="P83" i="59"/>
  <c r="Q83" i="59"/>
  <c r="AD83" i="59" s="1"/>
  <c r="R83" i="59"/>
  <c r="S83" i="59"/>
  <c r="T83" i="59"/>
  <c r="U83" i="59"/>
  <c r="V83" i="59"/>
  <c r="W83" i="59"/>
  <c r="Y83" i="59"/>
  <c r="Z83" i="59"/>
  <c r="AA83" i="59"/>
  <c r="P84" i="59"/>
  <c r="Q84" i="59"/>
  <c r="AD84" i="59" s="1"/>
  <c r="R84" i="59"/>
  <c r="S84" i="59"/>
  <c r="T84" i="59"/>
  <c r="U84" i="59"/>
  <c r="V84" i="59"/>
  <c r="W84" i="59"/>
  <c r="Y84" i="59"/>
  <c r="Z84" i="59"/>
  <c r="AA84" i="59"/>
  <c r="P85" i="59"/>
  <c r="Q85" i="59"/>
  <c r="AD85" i="59" s="1"/>
  <c r="R85" i="59"/>
  <c r="S85" i="59"/>
  <c r="T85" i="59"/>
  <c r="U85" i="59"/>
  <c r="V85" i="59"/>
  <c r="W85" i="59"/>
  <c r="Y85" i="59"/>
  <c r="Z85" i="59"/>
  <c r="AA85" i="59"/>
  <c r="P86" i="59"/>
  <c r="Q86" i="59"/>
  <c r="AD86" i="59" s="1"/>
  <c r="R86" i="59"/>
  <c r="S86" i="59"/>
  <c r="T86" i="59"/>
  <c r="U86" i="59"/>
  <c r="V86" i="59"/>
  <c r="W86" i="59"/>
  <c r="Y86" i="59"/>
  <c r="Z86" i="59"/>
  <c r="AA86" i="59"/>
  <c r="P87" i="59"/>
  <c r="Q87" i="59"/>
  <c r="R87" i="59"/>
  <c r="S87" i="59"/>
  <c r="T87" i="59"/>
  <c r="U87" i="59"/>
  <c r="V87" i="59"/>
  <c r="W87" i="59"/>
  <c r="Y87" i="59"/>
  <c r="Z87" i="59"/>
  <c r="AA87" i="59"/>
  <c r="AD87" i="59"/>
  <c r="P88" i="59"/>
  <c r="Q88" i="59"/>
  <c r="R88" i="59"/>
  <c r="S88" i="59"/>
  <c r="T88" i="59"/>
  <c r="U88" i="59"/>
  <c r="V88" i="59"/>
  <c r="W88" i="59"/>
  <c r="Y88" i="59"/>
  <c r="Z88" i="59"/>
  <c r="AA88" i="59"/>
  <c r="AD88" i="59"/>
  <c r="P89" i="59"/>
  <c r="Q89" i="59"/>
  <c r="R89" i="59"/>
  <c r="S89" i="59"/>
  <c r="T89" i="59"/>
  <c r="U89" i="59"/>
  <c r="V89" i="59"/>
  <c r="W89" i="59"/>
  <c r="Y89" i="59"/>
  <c r="Z89" i="59"/>
  <c r="AA89" i="59"/>
  <c r="AD89" i="59"/>
  <c r="P90" i="59"/>
  <c r="Q90" i="59"/>
  <c r="R90" i="59"/>
  <c r="S90" i="59"/>
  <c r="T90" i="59"/>
  <c r="U90" i="59"/>
  <c r="V90" i="59"/>
  <c r="W90" i="59"/>
  <c r="Y90" i="59"/>
  <c r="Z90" i="59"/>
  <c r="AA90" i="59"/>
  <c r="AD90" i="59"/>
  <c r="P91" i="59"/>
  <c r="Q91" i="59"/>
  <c r="AD91" i="59" s="1"/>
  <c r="R91" i="59"/>
  <c r="S91" i="59"/>
  <c r="T91" i="59"/>
  <c r="U91" i="59"/>
  <c r="V91" i="59"/>
  <c r="W91" i="59"/>
  <c r="Y91" i="59"/>
  <c r="Z91" i="59"/>
  <c r="AA91" i="59"/>
  <c r="P92" i="59"/>
  <c r="Q92" i="59"/>
  <c r="AD92" i="59" s="1"/>
  <c r="R92" i="59"/>
  <c r="S92" i="59"/>
  <c r="T92" i="59"/>
  <c r="U92" i="59"/>
  <c r="V92" i="59"/>
  <c r="W92" i="59"/>
  <c r="Y92" i="59"/>
  <c r="Z92" i="59"/>
  <c r="AA92" i="59"/>
  <c r="P93" i="59"/>
  <c r="Q93" i="59"/>
  <c r="AD93" i="59" s="1"/>
  <c r="R93" i="59"/>
  <c r="S93" i="59"/>
  <c r="T93" i="59"/>
  <c r="U93" i="59"/>
  <c r="V93" i="59"/>
  <c r="W93" i="59"/>
  <c r="Y93" i="59"/>
  <c r="Z93" i="59"/>
  <c r="AA93" i="59"/>
  <c r="P94" i="59"/>
  <c r="Q94" i="59"/>
  <c r="AD94" i="59" s="1"/>
  <c r="R94" i="59"/>
  <c r="S94" i="59"/>
  <c r="T94" i="59"/>
  <c r="U94" i="59"/>
  <c r="V94" i="59"/>
  <c r="W94" i="59"/>
  <c r="Y94" i="59"/>
  <c r="Z94" i="59"/>
  <c r="AA94" i="59"/>
  <c r="P95" i="59"/>
  <c r="Q95" i="59"/>
  <c r="R95" i="59"/>
  <c r="S95" i="59"/>
  <c r="T95" i="59"/>
  <c r="U95" i="59"/>
  <c r="V95" i="59"/>
  <c r="W95" i="59"/>
  <c r="Y95" i="59"/>
  <c r="Z95" i="59"/>
  <c r="AA95" i="59"/>
  <c r="AD95" i="59"/>
  <c r="P96" i="59"/>
  <c r="Q96" i="59"/>
  <c r="R96" i="59"/>
  <c r="S96" i="59"/>
  <c r="T96" i="59"/>
  <c r="U96" i="59"/>
  <c r="V96" i="59"/>
  <c r="W96" i="59"/>
  <c r="Y96" i="59"/>
  <c r="Z96" i="59"/>
  <c r="AA96" i="59"/>
  <c r="AD96" i="59"/>
  <c r="P97" i="59"/>
  <c r="Q97" i="59"/>
  <c r="R97" i="59"/>
  <c r="S97" i="59"/>
  <c r="T97" i="59"/>
  <c r="U97" i="59"/>
  <c r="V97" i="59"/>
  <c r="W97" i="59"/>
  <c r="Y97" i="59"/>
  <c r="Z97" i="59"/>
  <c r="AA97" i="59"/>
  <c r="AD97" i="59"/>
  <c r="P98" i="59"/>
  <c r="Q98" i="59"/>
  <c r="R98" i="59"/>
  <c r="S98" i="59"/>
  <c r="T98" i="59"/>
  <c r="U98" i="59"/>
  <c r="V98" i="59"/>
  <c r="W98" i="59"/>
  <c r="Y98" i="59"/>
  <c r="Z98" i="59"/>
  <c r="AA98" i="59"/>
  <c r="AD98" i="59"/>
  <c r="P99" i="59"/>
  <c r="Q99" i="59"/>
  <c r="AD99" i="59" s="1"/>
  <c r="R99" i="59"/>
  <c r="S99" i="59"/>
  <c r="T99" i="59"/>
  <c r="U99" i="59"/>
  <c r="V99" i="59"/>
  <c r="W99" i="59"/>
  <c r="Y99" i="59"/>
  <c r="Z99" i="59"/>
  <c r="AA99" i="59"/>
  <c r="P100" i="59"/>
  <c r="Q100" i="59"/>
  <c r="AD100" i="59" s="1"/>
  <c r="R100" i="59"/>
  <c r="S100" i="59"/>
  <c r="T100" i="59"/>
  <c r="U100" i="59"/>
  <c r="V100" i="59"/>
  <c r="W100" i="59"/>
  <c r="Y100" i="59"/>
  <c r="Z100" i="59"/>
  <c r="AA100" i="59"/>
  <c r="P101" i="59"/>
  <c r="Q101" i="59"/>
  <c r="AD101" i="59" s="1"/>
  <c r="R101" i="59"/>
  <c r="S101" i="59"/>
  <c r="T101" i="59"/>
  <c r="U101" i="59"/>
  <c r="V101" i="59"/>
  <c r="W101" i="59"/>
  <c r="Y101" i="59"/>
  <c r="Z101" i="59"/>
  <c r="AA101" i="59"/>
  <c r="P102" i="59"/>
  <c r="Q102" i="59"/>
  <c r="AD102" i="59" s="1"/>
  <c r="R102" i="59"/>
  <c r="S102" i="59"/>
  <c r="T102" i="59"/>
  <c r="U102" i="59"/>
  <c r="V102" i="59"/>
  <c r="W102" i="59"/>
  <c r="Y102" i="59"/>
  <c r="Z102" i="59"/>
  <c r="AA102" i="59"/>
  <c r="P103" i="59"/>
  <c r="Q103" i="59"/>
  <c r="R103" i="59"/>
  <c r="S103" i="59"/>
  <c r="T103" i="59"/>
  <c r="U103" i="59"/>
  <c r="V103" i="59"/>
  <c r="W103" i="59"/>
  <c r="Y103" i="59"/>
  <c r="Z103" i="59"/>
  <c r="AA103" i="59"/>
  <c r="AD103" i="59"/>
  <c r="P104" i="59"/>
  <c r="Q104" i="59"/>
  <c r="R104" i="59"/>
  <c r="S104" i="59"/>
  <c r="T104" i="59"/>
  <c r="U104" i="59"/>
  <c r="V104" i="59"/>
  <c r="W104" i="59"/>
  <c r="Y104" i="59"/>
  <c r="Z104" i="59"/>
  <c r="AA104" i="59"/>
  <c r="AD104" i="59"/>
  <c r="P105" i="59"/>
  <c r="Q105" i="59"/>
  <c r="R105" i="59"/>
  <c r="S105" i="59"/>
  <c r="T105" i="59"/>
  <c r="U105" i="59"/>
  <c r="V105" i="59"/>
  <c r="W105" i="59"/>
  <c r="Y105" i="59"/>
  <c r="Z105" i="59"/>
  <c r="AA105" i="59"/>
  <c r="AD105" i="59"/>
  <c r="P106" i="59"/>
  <c r="Q106" i="59"/>
  <c r="R106" i="59"/>
  <c r="S106" i="59"/>
  <c r="T106" i="59"/>
  <c r="U106" i="59"/>
  <c r="V106" i="59"/>
  <c r="W106" i="59"/>
  <c r="Y106" i="59"/>
  <c r="Z106" i="59"/>
  <c r="AA106" i="59"/>
  <c r="AD106" i="59"/>
  <c r="P107" i="59"/>
  <c r="Q107" i="59"/>
  <c r="AD107" i="59" s="1"/>
  <c r="R107" i="59"/>
  <c r="S107" i="59"/>
  <c r="T107" i="59"/>
  <c r="U107" i="59"/>
  <c r="V107" i="59"/>
  <c r="W107" i="59"/>
  <c r="Y107" i="59"/>
  <c r="Z107" i="59"/>
  <c r="AA107" i="59"/>
  <c r="P108" i="59"/>
  <c r="Q108" i="59"/>
  <c r="AD108" i="59" s="1"/>
  <c r="R108" i="59"/>
  <c r="S108" i="59"/>
  <c r="T108" i="59"/>
  <c r="U108" i="59"/>
  <c r="V108" i="59"/>
  <c r="W108" i="59"/>
  <c r="Y108" i="59"/>
  <c r="Z108" i="59"/>
  <c r="AA108" i="59"/>
  <c r="X10" i="54"/>
  <c r="Y10" i="54"/>
  <c r="Z10" i="54"/>
  <c r="AA10" i="54"/>
  <c r="AE10" i="54"/>
  <c r="X11" i="54"/>
  <c r="Y11" i="54"/>
  <c r="Z11" i="54"/>
  <c r="AA11" i="54"/>
  <c r="AE11" i="54"/>
  <c r="X12" i="54"/>
  <c r="Y12" i="54"/>
  <c r="Z12" i="54"/>
  <c r="AA12" i="54"/>
  <c r="AE12" i="54"/>
  <c r="X13" i="54"/>
  <c r="Y13" i="54"/>
  <c r="Z13" i="54"/>
  <c r="AA13" i="54"/>
  <c r="AE13" i="54"/>
  <c r="X14" i="54"/>
  <c r="Y14" i="54"/>
  <c r="Z14" i="54"/>
  <c r="AA14" i="54"/>
  <c r="AE14" i="54"/>
  <c r="X15" i="54"/>
  <c r="Y15" i="54"/>
  <c r="Z15" i="54"/>
  <c r="AA15" i="54"/>
  <c r="AD15" i="54"/>
  <c r="AE15" i="54"/>
  <c r="X16" i="54"/>
  <c r="Y16" i="54"/>
  <c r="Z16" i="54"/>
  <c r="AA16" i="54"/>
  <c r="AD16" i="54"/>
  <c r="AE16" i="54"/>
  <c r="X17" i="54"/>
  <c r="Y17" i="54"/>
  <c r="Z17" i="54"/>
  <c r="AA17" i="54"/>
  <c r="AD17" i="54"/>
  <c r="AE17" i="54"/>
  <c r="X18" i="54"/>
  <c r="Y18" i="54"/>
  <c r="Z18" i="54"/>
  <c r="AA18" i="54"/>
  <c r="AD18" i="54"/>
  <c r="AE18" i="54"/>
  <c r="X19" i="54"/>
  <c r="Y19" i="54"/>
  <c r="Z19" i="54"/>
  <c r="AA19" i="54"/>
  <c r="AD19" i="54"/>
  <c r="AE19" i="54"/>
  <c r="X20" i="54"/>
  <c r="Y20" i="54"/>
  <c r="Z20" i="54"/>
  <c r="AA20" i="54"/>
  <c r="AD20" i="54"/>
  <c r="AE20" i="54"/>
  <c r="X21" i="54"/>
  <c r="Y21" i="54"/>
  <c r="Z21" i="54"/>
  <c r="AA21" i="54"/>
  <c r="AD21" i="54"/>
  <c r="AE21" i="54"/>
  <c r="X22" i="54"/>
  <c r="Y22" i="54"/>
  <c r="Z22" i="54"/>
  <c r="AA22" i="54"/>
  <c r="AD22" i="54"/>
  <c r="AE22" i="54"/>
  <c r="X23" i="54"/>
  <c r="Y23" i="54"/>
  <c r="Z23" i="54"/>
  <c r="AA23" i="54"/>
  <c r="AD23" i="54"/>
  <c r="AE23" i="54"/>
  <c r="X24" i="54"/>
  <c r="Y24" i="54"/>
  <c r="Z24" i="54"/>
  <c r="AA24" i="54"/>
  <c r="AD24" i="54"/>
  <c r="AE24" i="54"/>
  <c r="X25" i="54"/>
  <c r="Y25" i="54"/>
  <c r="Z25" i="54"/>
  <c r="AA25" i="54"/>
  <c r="AD25" i="54"/>
  <c r="AE25" i="54"/>
  <c r="X26" i="54"/>
  <c r="Y26" i="54"/>
  <c r="Z26" i="54"/>
  <c r="AA26" i="54"/>
  <c r="AD26" i="54"/>
  <c r="AE26" i="54"/>
  <c r="X27" i="54"/>
  <c r="Y27" i="54"/>
  <c r="Z27" i="54"/>
  <c r="AA27" i="54"/>
  <c r="AD27" i="54"/>
  <c r="AE27" i="54"/>
  <c r="X28" i="54"/>
  <c r="Y28" i="54"/>
  <c r="Z28" i="54"/>
  <c r="AA28" i="54"/>
  <c r="AD28" i="54"/>
  <c r="AE28" i="54"/>
  <c r="X29" i="54"/>
  <c r="Y29" i="54"/>
  <c r="Z29" i="54"/>
  <c r="AA29" i="54"/>
  <c r="AD29" i="54"/>
  <c r="AE29" i="54"/>
  <c r="X30" i="54"/>
  <c r="Y30" i="54"/>
  <c r="Z30" i="54"/>
  <c r="AA30" i="54"/>
  <c r="AD30" i="54"/>
  <c r="AE30" i="54"/>
  <c r="X31" i="54"/>
  <c r="Y31" i="54"/>
  <c r="Z31" i="54"/>
  <c r="AA31" i="54"/>
  <c r="AD31" i="54"/>
  <c r="AE31" i="54"/>
  <c r="X32" i="54"/>
  <c r="Y32" i="54"/>
  <c r="Z32" i="54"/>
  <c r="AA32" i="54"/>
  <c r="AD32" i="54"/>
  <c r="AE32" i="54"/>
  <c r="X33" i="54"/>
  <c r="Y33" i="54"/>
  <c r="Z33" i="54"/>
  <c r="AA33" i="54"/>
  <c r="AD33" i="54"/>
  <c r="AE33" i="54"/>
  <c r="X34" i="54"/>
  <c r="Y34" i="54"/>
  <c r="Z34" i="54"/>
  <c r="AA34" i="54"/>
  <c r="AD34" i="54"/>
  <c r="AE34" i="54"/>
  <c r="X35" i="54"/>
  <c r="Y35" i="54"/>
  <c r="Z35" i="54"/>
  <c r="AA35" i="54"/>
  <c r="AD35" i="54"/>
  <c r="AE35" i="54"/>
  <c r="X36" i="54"/>
  <c r="Y36" i="54"/>
  <c r="Z36" i="54"/>
  <c r="AA36" i="54"/>
  <c r="AD36" i="54"/>
  <c r="AE36" i="54"/>
  <c r="X37" i="54"/>
  <c r="Y37" i="54"/>
  <c r="Z37" i="54"/>
  <c r="AA37" i="54"/>
  <c r="AD37" i="54"/>
  <c r="AE37" i="54"/>
  <c r="X38" i="54"/>
  <c r="Y38" i="54"/>
  <c r="Z38" i="54"/>
  <c r="AA38" i="54"/>
  <c r="AD38" i="54"/>
  <c r="AE38" i="54"/>
  <c r="X39" i="54"/>
  <c r="Y39" i="54"/>
  <c r="Z39" i="54"/>
  <c r="AA39" i="54"/>
  <c r="AD39" i="54"/>
  <c r="AE39" i="54"/>
  <c r="X40" i="54"/>
  <c r="Y40" i="54"/>
  <c r="Z40" i="54"/>
  <c r="AA40" i="54"/>
  <c r="AD40" i="54"/>
  <c r="AE40" i="54"/>
  <c r="X41" i="54"/>
  <c r="Y41" i="54"/>
  <c r="Z41" i="54"/>
  <c r="AA41" i="54"/>
  <c r="AD41" i="54"/>
  <c r="AE41" i="54"/>
  <c r="X42" i="54"/>
  <c r="Y42" i="54"/>
  <c r="Z42" i="54"/>
  <c r="AA42" i="54"/>
  <c r="AD42" i="54"/>
  <c r="AE42" i="54"/>
  <c r="X43" i="54"/>
  <c r="Y43" i="54"/>
  <c r="Z43" i="54"/>
  <c r="AA43" i="54"/>
  <c r="AD43" i="54"/>
  <c r="AE43" i="54"/>
  <c r="X44" i="54"/>
  <c r="Y44" i="54"/>
  <c r="Z44" i="54"/>
  <c r="AA44" i="54"/>
  <c r="AD44" i="54"/>
  <c r="AE44" i="54"/>
  <c r="X45" i="54"/>
  <c r="Y45" i="54"/>
  <c r="Z45" i="54"/>
  <c r="AA45" i="54"/>
  <c r="AD45" i="54"/>
  <c r="AE45" i="54"/>
  <c r="X46" i="54"/>
  <c r="Y46" i="54"/>
  <c r="Z46" i="54"/>
  <c r="AA46" i="54"/>
  <c r="AD46" i="54"/>
  <c r="AE46" i="54"/>
  <c r="X47" i="54"/>
  <c r="Y47" i="54"/>
  <c r="Z47" i="54"/>
  <c r="AA47" i="54"/>
  <c r="AD47" i="54"/>
  <c r="AE47" i="54"/>
  <c r="X48" i="54"/>
  <c r="Y48" i="54"/>
  <c r="Z48" i="54"/>
  <c r="AA48" i="54"/>
  <c r="AD48" i="54"/>
  <c r="AE48" i="54"/>
  <c r="X49" i="54"/>
  <c r="Y49" i="54"/>
  <c r="Z49" i="54"/>
  <c r="AA49" i="54"/>
  <c r="AD49" i="54"/>
  <c r="AE49" i="54"/>
  <c r="X50" i="54"/>
  <c r="Y50" i="54"/>
  <c r="Z50" i="54"/>
  <c r="AA50" i="54"/>
  <c r="AD50" i="54"/>
  <c r="AE50" i="54"/>
  <c r="X51" i="54"/>
  <c r="Y51" i="54"/>
  <c r="Z51" i="54"/>
  <c r="AA51" i="54"/>
  <c r="AD51" i="54"/>
  <c r="AE51" i="54"/>
  <c r="X52" i="54"/>
  <c r="Y52" i="54"/>
  <c r="Z52" i="54"/>
  <c r="AA52" i="54"/>
  <c r="AD52" i="54"/>
  <c r="AE52" i="54"/>
  <c r="X53" i="54"/>
  <c r="Y53" i="54"/>
  <c r="Z53" i="54"/>
  <c r="AA53" i="54"/>
  <c r="AD53" i="54"/>
  <c r="AE53" i="54"/>
  <c r="X54" i="54"/>
  <c r="Y54" i="54"/>
  <c r="Z54" i="54"/>
  <c r="AA54" i="54"/>
  <c r="AD54" i="54"/>
  <c r="AE54" i="54"/>
  <c r="X55" i="54"/>
  <c r="Y55" i="54"/>
  <c r="Z55" i="54"/>
  <c r="AA55" i="54"/>
  <c r="AD55" i="54"/>
  <c r="AE55" i="54"/>
  <c r="X56" i="54"/>
  <c r="Y56" i="54"/>
  <c r="Z56" i="54"/>
  <c r="AA56" i="54"/>
  <c r="AD56" i="54"/>
  <c r="AE56" i="54"/>
  <c r="X57" i="54"/>
  <c r="Y57" i="54"/>
  <c r="Z57" i="54"/>
  <c r="AA57" i="54"/>
  <c r="AD57" i="54"/>
  <c r="AE57" i="54"/>
  <c r="X58" i="54"/>
  <c r="Y58" i="54"/>
  <c r="Z58" i="54"/>
  <c r="AA58" i="54"/>
  <c r="AD58" i="54"/>
  <c r="AE58" i="54"/>
  <c r="X59" i="54"/>
  <c r="Y59" i="54"/>
  <c r="Z59" i="54"/>
  <c r="AA59" i="54"/>
  <c r="AD59" i="54"/>
  <c r="AE59" i="54"/>
  <c r="X60" i="54"/>
  <c r="Y60" i="54"/>
  <c r="Z60" i="54"/>
  <c r="AA60" i="54"/>
  <c r="AD60" i="54"/>
  <c r="AE60" i="54"/>
  <c r="X61" i="54"/>
  <c r="Y61" i="54"/>
  <c r="Z61" i="54"/>
  <c r="AA61" i="54"/>
  <c r="AD61" i="54"/>
  <c r="AE61" i="54"/>
  <c r="X62" i="54"/>
  <c r="Y62" i="54"/>
  <c r="Z62" i="54"/>
  <c r="AA62" i="54"/>
  <c r="AD62" i="54"/>
  <c r="AE62" i="54"/>
  <c r="X63" i="54"/>
  <c r="Y63" i="54"/>
  <c r="Z63" i="54"/>
  <c r="AA63" i="54"/>
  <c r="AD63" i="54"/>
  <c r="AE63" i="54"/>
  <c r="X64" i="54"/>
  <c r="Y64" i="54"/>
  <c r="Z64" i="54"/>
  <c r="AA64" i="54"/>
  <c r="AD64" i="54"/>
  <c r="AE64" i="54"/>
  <c r="X65" i="54"/>
  <c r="Y65" i="54"/>
  <c r="Z65" i="54"/>
  <c r="AA65" i="54"/>
  <c r="AD65" i="54"/>
  <c r="AE65" i="54"/>
  <c r="X66" i="54"/>
  <c r="Y66" i="54"/>
  <c r="Z66" i="54"/>
  <c r="AA66" i="54"/>
  <c r="AD66" i="54"/>
  <c r="AE66" i="54"/>
  <c r="X67" i="54"/>
  <c r="Y67" i="54"/>
  <c r="Z67" i="54"/>
  <c r="AA67" i="54"/>
  <c r="AD67" i="54"/>
  <c r="AE67" i="54"/>
  <c r="X68" i="54"/>
  <c r="Y68" i="54"/>
  <c r="Z68" i="54"/>
  <c r="AA68" i="54"/>
  <c r="AD68" i="54"/>
  <c r="AE68" i="54"/>
  <c r="X69" i="54"/>
  <c r="Y69" i="54"/>
  <c r="Z69" i="54"/>
  <c r="AA69" i="54"/>
  <c r="AD69" i="54"/>
  <c r="AE69" i="54"/>
  <c r="X70" i="54"/>
  <c r="Y70" i="54"/>
  <c r="Z70" i="54"/>
  <c r="AA70" i="54"/>
  <c r="AD70" i="54"/>
  <c r="AE70" i="54"/>
  <c r="X71" i="54"/>
  <c r="Y71" i="54"/>
  <c r="Z71" i="54"/>
  <c r="AA71" i="54"/>
  <c r="AD71" i="54"/>
  <c r="AE71" i="54"/>
  <c r="X72" i="54"/>
  <c r="Y72" i="54"/>
  <c r="Z72" i="54"/>
  <c r="AA72" i="54"/>
  <c r="AD72" i="54"/>
  <c r="AE72" i="54"/>
  <c r="X73" i="54"/>
  <c r="Y73" i="54"/>
  <c r="Z73" i="54"/>
  <c r="AA73" i="54"/>
  <c r="AD73" i="54"/>
  <c r="AE73" i="54"/>
  <c r="X74" i="54"/>
  <c r="Y74" i="54"/>
  <c r="Z74" i="54"/>
  <c r="AA74" i="54"/>
  <c r="AD74" i="54"/>
  <c r="AE74" i="54"/>
  <c r="X75" i="54"/>
  <c r="Y75" i="54"/>
  <c r="Z75" i="54"/>
  <c r="AA75" i="54"/>
  <c r="AD75" i="54"/>
  <c r="AE75" i="54"/>
  <c r="X76" i="54"/>
  <c r="Y76" i="54"/>
  <c r="Z76" i="54"/>
  <c r="AA76" i="54"/>
  <c r="AD76" i="54"/>
  <c r="AE76" i="54"/>
  <c r="X77" i="54"/>
  <c r="Y77" i="54"/>
  <c r="Z77" i="54"/>
  <c r="AA77" i="54"/>
  <c r="AD77" i="54"/>
  <c r="AE77" i="54"/>
  <c r="X78" i="54"/>
  <c r="Y78" i="54"/>
  <c r="Z78" i="54"/>
  <c r="AA78" i="54"/>
  <c r="AD78" i="54"/>
  <c r="AE78" i="54"/>
  <c r="X79" i="54"/>
  <c r="Y79" i="54"/>
  <c r="Z79" i="54"/>
  <c r="AA79" i="54"/>
  <c r="AD79" i="54"/>
  <c r="AE79" i="54"/>
  <c r="X80" i="54"/>
  <c r="Y80" i="54"/>
  <c r="Z80" i="54"/>
  <c r="AA80" i="54"/>
  <c r="AD80" i="54"/>
  <c r="AE80" i="54"/>
  <c r="X81" i="54"/>
  <c r="Y81" i="54"/>
  <c r="Z81" i="54"/>
  <c r="AA81" i="54"/>
  <c r="AD81" i="54"/>
  <c r="AE81" i="54"/>
  <c r="X82" i="54"/>
  <c r="Y82" i="54"/>
  <c r="Z82" i="54"/>
  <c r="AA82" i="54"/>
  <c r="AD82" i="54"/>
  <c r="AE82" i="54"/>
  <c r="X83" i="54"/>
  <c r="Y83" i="54"/>
  <c r="Z83" i="54"/>
  <c r="AA83" i="54"/>
  <c r="AD83" i="54"/>
  <c r="AE83" i="54"/>
  <c r="X84" i="54"/>
  <c r="Y84" i="54"/>
  <c r="Z84" i="54"/>
  <c r="AA84" i="54"/>
  <c r="AD84" i="54"/>
  <c r="AE84" i="54"/>
  <c r="X85" i="54"/>
  <c r="Y85" i="54"/>
  <c r="Z85" i="54"/>
  <c r="AA85" i="54"/>
  <c r="AD85" i="54"/>
  <c r="AE85" i="54"/>
  <c r="X86" i="54"/>
  <c r="Y86" i="54"/>
  <c r="Z86" i="54"/>
  <c r="AA86" i="54"/>
  <c r="AD86" i="54"/>
  <c r="AE86" i="54"/>
  <c r="X87" i="54"/>
  <c r="Y87" i="54"/>
  <c r="Z87" i="54"/>
  <c r="AA87" i="54"/>
  <c r="AD87" i="54"/>
  <c r="AE87" i="54"/>
  <c r="X88" i="54"/>
  <c r="Y88" i="54"/>
  <c r="Z88" i="54"/>
  <c r="AA88" i="54"/>
  <c r="AD88" i="54"/>
  <c r="AE88" i="54"/>
  <c r="X89" i="54"/>
  <c r="Y89" i="54"/>
  <c r="Z89" i="54"/>
  <c r="AA89" i="54"/>
  <c r="AD89" i="54"/>
  <c r="AE89" i="54"/>
  <c r="X90" i="54"/>
  <c r="Y90" i="54"/>
  <c r="Z90" i="54"/>
  <c r="AA90" i="54"/>
  <c r="AD90" i="54"/>
  <c r="AE90" i="54"/>
  <c r="X91" i="54"/>
  <c r="Y91" i="54"/>
  <c r="Z91" i="54"/>
  <c r="AA91" i="54"/>
  <c r="AD91" i="54"/>
  <c r="AE91" i="54"/>
  <c r="X92" i="54"/>
  <c r="Y92" i="54"/>
  <c r="Z92" i="54"/>
  <c r="AA92" i="54"/>
  <c r="AD92" i="54"/>
  <c r="AE92" i="54"/>
  <c r="X93" i="54"/>
  <c r="Y93" i="54"/>
  <c r="Z93" i="54"/>
  <c r="AA93" i="54"/>
  <c r="AD93" i="54"/>
  <c r="AE93" i="54"/>
  <c r="X94" i="54"/>
  <c r="Y94" i="54"/>
  <c r="Z94" i="54"/>
  <c r="AA94" i="54"/>
  <c r="AD94" i="54"/>
  <c r="AE94" i="54"/>
  <c r="X95" i="54"/>
  <c r="Y95" i="54"/>
  <c r="Z95" i="54"/>
  <c r="AA95" i="54"/>
  <c r="AD95" i="54"/>
  <c r="AE95" i="54"/>
  <c r="X96" i="54"/>
  <c r="Y96" i="54"/>
  <c r="Z96" i="54"/>
  <c r="AA96" i="54"/>
  <c r="AD96" i="54"/>
  <c r="AE96" i="54"/>
  <c r="X97" i="54"/>
  <c r="Y97" i="54"/>
  <c r="Z97" i="54"/>
  <c r="AA97" i="54"/>
  <c r="AD97" i="54"/>
  <c r="AE97" i="54"/>
  <c r="X98" i="54"/>
  <c r="Y98" i="54"/>
  <c r="Z98" i="54"/>
  <c r="AA98" i="54"/>
  <c r="AD98" i="54"/>
  <c r="AE98" i="54"/>
  <c r="X99" i="54"/>
  <c r="Y99" i="54"/>
  <c r="Z99" i="54"/>
  <c r="AA99" i="54"/>
  <c r="AD99" i="54"/>
  <c r="AE99" i="54"/>
  <c r="X100" i="54"/>
  <c r="Y100" i="54"/>
  <c r="Z100" i="54"/>
  <c r="AA100" i="54"/>
  <c r="AD100" i="54"/>
  <c r="AE100" i="54"/>
  <c r="X101" i="54"/>
  <c r="Y101" i="54"/>
  <c r="Z101" i="54"/>
  <c r="AA101" i="54"/>
  <c r="AD101" i="54"/>
  <c r="AE101" i="54"/>
  <c r="X102" i="54"/>
  <c r="Y102" i="54"/>
  <c r="Z102" i="54"/>
  <c r="AA102" i="54"/>
  <c r="AD102" i="54"/>
  <c r="AE102" i="54"/>
  <c r="X103" i="54"/>
  <c r="Y103" i="54"/>
  <c r="Z103" i="54"/>
  <c r="AA103" i="54"/>
  <c r="AD103" i="54"/>
  <c r="AE103" i="54"/>
  <c r="X104" i="54"/>
  <c r="Y104" i="54"/>
  <c r="Z104" i="54"/>
  <c r="AA104" i="54"/>
  <c r="AD104" i="54"/>
  <c r="AE104" i="54"/>
  <c r="X105" i="54"/>
  <c r="Y105" i="54"/>
  <c r="Z105" i="54"/>
  <c r="AA105" i="54"/>
  <c r="AD105" i="54"/>
  <c r="AE105" i="54"/>
  <c r="X106" i="54"/>
  <c r="Y106" i="54"/>
  <c r="Z106" i="54"/>
  <c r="AA106" i="54"/>
  <c r="AD106" i="54"/>
  <c r="AE106" i="54"/>
  <c r="X107" i="54"/>
  <c r="Y107" i="54"/>
  <c r="Z107" i="54"/>
  <c r="AA107" i="54"/>
  <c r="AD107" i="54"/>
  <c r="AE107" i="54"/>
  <c r="X108" i="54"/>
  <c r="Y108" i="54"/>
  <c r="Z108" i="54"/>
  <c r="AA108" i="54"/>
  <c r="AD108" i="54"/>
  <c r="AE108" i="54"/>
  <c r="X9" i="63"/>
  <c r="S9" i="63"/>
  <c r="N9" i="63"/>
  <c r="AJ15" i="63"/>
  <c r="AJ16" i="63"/>
  <c r="AJ17" i="63"/>
  <c r="AJ18" i="63"/>
  <c r="AJ19" i="63"/>
  <c r="AJ20" i="63"/>
  <c r="AJ21" i="63"/>
  <c r="AJ22" i="63"/>
  <c r="AJ23" i="63"/>
  <c r="AJ24" i="63"/>
  <c r="AJ25" i="63"/>
  <c r="AJ26" i="63"/>
  <c r="AJ27" i="63"/>
  <c r="AJ28" i="63"/>
  <c r="AJ29" i="63"/>
  <c r="AJ30" i="63"/>
  <c r="AJ31" i="63"/>
  <c r="AJ32" i="63"/>
  <c r="AJ33" i="63"/>
  <c r="AJ34" i="63"/>
  <c r="AJ35" i="63"/>
  <c r="AJ36" i="63"/>
  <c r="AJ37" i="63"/>
  <c r="AJ38" i="63"/>
  <c r="AJ39" i="63"/>
  <c r="AJ40" i="63"/>
  <c r="AJ41" i="63"/>
  <c r="AJ42" i="63"/>
  <c r="AJ43" i="63"/>
  <c r="AJ44" i="63"/>
  <c r="AJ45" i="63"/>
  <c r="AJ46" i="63"/>
  <c r="AJ47" i="63"/>
  <c r="AJ48" i="63"/>
  <c r="AJ49" i="63"/>
  <c r="AJ50" i="63"/>
  <c r="AJ51" i="63"/>
  <c r="AJ52" i="63"/>
  <c r="AJ53" i="63"/>
  <c r="AJ54" i="63"/>
  <c r="AJ55" i="63"/>
  <c r="AJ56" i="63"/>
  <c r="AJ57" i="63"/>
  <c r="AJ58" i="63"/>
  <c r="AJ59" i="63"/>
  <c r="AJ60" i="63"/>
  <c r="AJ61" i="63"/>
  <c r="AJ62" i="63"/>
  <c r="AJ63" i="63"/>
  <c r="AJ64" i="63"/>
  <c r="AJ65" i="63"/>
  <c r="AJ66" i="63"/>
  <c r="AJ67" i="63"/>
  <c r="AJ68" i="63"/>
  <c r="AJ69" i="63"/>
  <c r="AJ70" i="63"/>
  <c r="AJ71" i="63"/>
  <c r="AJ72" i="63"/>
  <c r="AJ73" i="63"/>
  <c r="AJ74" i="63"/>
  <c r="AJ75" i="63"/>
  <c r="AJ76" i="63"/>
  <c r="AJ77" i="63"/>
  <c r="AJ78" i="63"/>
  <c r="AJ79" i="63"/>
  <c r="AJ80" i="63"/>
  <c r="AJ81" i="63"/>
  <c r="AJ82" i="63"/>
  <c r="AJ83" i="63"/>
  <c r="AJ84" i="63"/>
  <c r="AJ85" i="63"/>
  <c r="AJ86" i="63"/>
  <c r="AJ87" i="63"/>
  <c r="AJ88" i="63"/>
  <c r="AJ89" i="63"/>
  <c r="AJ90" i="63"/>
  <c r="AJ91" i="63"/>
  <c r="AJ92" i="63"/>
  <c r="AJ93" i="63"/>
  <c r="AJ94" i="63"/>
  <c r="AJ95" i="63"/>
  <c r="AJ96" i="63"/>
  <c r="AJ97" i="63"/>
  <c r="AJ98" i="63"/>
  <c r="AJ99" i="63"/>
  <c r="AJ100" i="63"/>
  <c r="AJ101" i="63"/>
  <c r="AJ102" i="63"/>
  <c r="AJ103" i="63"/>
  <c r="AJ104" i="63"/>
  <c r="AJ105" i="63"/>
  <c r="AJ106" i="63"/>
  <c r="AJ107" i="63"/>
  <c r="AJ108" i="63"/>
  <c r="AJ10" i="63"/>
  <c r="AJ11" i="63"/>
  <c r="AJ12" i="63"/>
  <c r="AJ13" i="63"/>
  <c r="AJ14" i="63"/>
  <c r="AJ8" i="63"/>
  <c r="AL8" i="55"/>
  <c r="Y107" i="58" l="1"/>
  <c r="Y106" i="58"/>
  <c r="Y105" i="58"/>
  <c r="Y103" i="58"/>
  <c r="Y102" i="58"/>
  <c r="Y101" i="58"/>
  <c r="Y99" i="58"/>
  <c r="Y98" i="58"/>
  <c r="Y97" i="58"/>
  <c r="Y95" i="58"/>
  <c r="Y94" i="58"/>
  <c r="Y93" i="58"/>
  <c r="Y91" i="58"/>
  <c r="Y90" i="58"/>
  <c r="Y89" i="58"/>
  <c r="Y87" i="58"/>
  <c r="Y86" i="58"/>
  <c r="Y85" i="58"/>
  <c r="Y83" i="58"/>
  <c r="Y82" i="58"/>
  <c r="Y81" i="58"/>
  <c r="Y79" i="58"/>
  <c r="Y78" i="58"/>
  <c r="Y77" i="58"/>
  <c r="Y75" i="58"/>
  <c r="Y74" i="58"/>
  <c r="Y73" i="58"/>
  <c r="Y70" i="58"/>
  <c r="Y69" i="58"/>
  <c r="Y67" i="58"/>
  <c r="Y66" i="58"/>
  <c r="Y65" i="58"/>
  <c r="Y63" i="58"/>
  <c r="Y62" i="58"/>
  <c r="Y61" i="58"/>
  <c r="Y59" i="58"/>
  <c r="Y58" i="58"/>
  <c r="Y57" i="58"/>
  <c r="Y54" i="58"/>
  <c r="Y50" i="58"/>
  <c r="Y46" i="58"/>
  <c r="Y43" i="58"/>
  <c r="Y42" i="58"/>
  <c r="Y39" i="58"/>
  <c r="Y38" i="58"/>
  <c r="Y35" i="58"/>
  <c r="Y34" i="58"/>
  <c r="Y31" i="58"/>
  <c r="Y30" i="58"/>
  <c r="Y27" i="58"/>
  <c r="Y26" i="58"/>
  <c r="Y23" i="58"/>
  <c r="Y22" i="58"/>
  <c r="Y19" i="58"/>
  <c r="Y18" i="58"/>
  <c r="J106" i="66"/>
  <c r="Y10" i="58"/>
  <c r="J103" i="66" s="1"/>
  <c r="Y15" i="58"/>
  <c r="Y14" i="58"/>
  <c r="Y11" i="58"/>
  <c r="J104" i="66" s="1"/>
  <c r="Y12" i="58"/>
  <c r="J105" i="66" s="1"/>
  <c r="AC97" i="54"/>
  <c r="AG97" i="54"/>
  <c r="AG91" i="54"/>
  <c r="AC91" i="54"/>
  <c r="AC71" i="54"/>
  <c r="AG71" i="54"/>
  <c r="AG51" i="54"/>
  <c r="AC51" i="54"/>
  <c r="AG108" i="54"/>
  <c r="AC108" i="54"/>
  <c r="AG106" i="54"/>
  <c r="AC106" i="54"/>
  <c r="AC104" i="54"/>
  <c r="AG104" i="54"/>
  <c r="AC102" i="54"/>
  <c r="AG102" i="54"/>
  <c r="AG100" i="54"/>
  <c r="AC100" i="54"/>
  <c r="AG98" i="54"/>
  <c r="AC98" i="54"/>
  <c r="AC96" i="54"/>
  <c r="AG96" i="54"/>
  <c r="AC94" i="54"/>
  <c r="AG94" i="54"/>
  <c r="AG92" i="54"/>
  <c r="AC92" i="54"/>
  <c r="AG90" i="54"/>
  <c r="AC90" i="54"/>
  <c r="AC88" i="54"/>
  <c r="AG88" i="54"/>
  <c r="AC86" i="54"/>
  <c r="AG86" i="54"/>
  <c r="AG84" i="54"/>
  <c r="AC84" i="54"/>
  <c r="AG82" i="54"/>
  <c r="AC82" i="54"/>
  <c r="AC80" i="54"/>
  <c r="AG80" i="54"/>
  <c r="AC78" i="54"/>
  <c r="AG78" i="54"/>
  <c r="AG76" i="54"/>
  <c r="AC76" i="54"/>
  <c r="AG74" i="54"/>
  <c r="AC74" i="54"/>
  <c r="AC72" i="54"/>
  <c r="AG72" i="54"/>
  <c r="AC70" i="54"/>
  <c r="AG70" i="54"/>
  <c r="AG68" i="54"/>
  <c r="AC68" i="54"/>
  <c r="AG66" i="54"/>
  <c r="AC66" i="54"/>
  <c r="AC64" i="54"/>
  <c r="AG64" i="54"/>
  <c r="AC62" i="54"/>
  <c r="AG62" i="54"/>
  <c r="AG60" i="54"/>
  <c r="AC60" i="54"/>
  <c r="AG58" i="54"/>
  <c r="AC58" i="54"/>
  <c r="AC56" i="54"/>
  <c r="AG56" i="54"/>
  <c r="AC54" i="54"/>
  <c r="AG54" i="54"/>
  <c r="AG52" i="54"/>
  <c r="AC52" i="54"/>
  <c r="AG50" i="54"/>
  <c r="AC50" i="54"/>
  <c r="AC48" i="54"/>
  <c r="AG48" i="54"/>
  <c r="AC46" i="54"/>
  <c r="AG46" i="54"/>
  <c r="AG44" i="54"/>
  <c r="AC44" i="54"/>
  <c r="AG42" i="54"/>
  <c r="AC42" i="54"/>
  <c r="AC40" i="54"/>
  <c r="AG40" i="54"/>
  <c r="AC38" i="54"/>
  <c r="AG38" i="54"/>
  <c r="AG36" i="54"/>
  <c r="AC36" i="54"/>
  <c r="AG34" i="54"/>
  <c r="AC34" i="54"/>
  <c r="AC32" i="54"/>
  <c r="AG32" i="54"/>
  <c r="AG30" i="54"/>
  <c r="AC30" i="54"/>
  <c r="AG28" i="54"/>
  <c r="AC28" i="54"/>
  <c r="AG26" i="54"/>
  <c r="AC26" i="54"/>
  <c r="AC24" i="54"/>
  <c r="AG24" i="54"/>
  <c r="AC22" i="54"/>
  <c r="AG22" i="54"/>
  <c r="AG20" i="54"/>
  <c r="AC20" i="54"/>
  <c r="AG18" i="54"/>
  <c r="AC18" i="54"/>
  <c r="AC16" i="54"/>
  <c r="AG16" i="54"/>
  <c r="AG11" i="54"/>
  <c r="J110" i="66" s="1"/>
  <c r="AC11" i="54"/>
  <c r="AC13" i="54"/>
  <c r="AG13" i="54"/>
  <c r="J112" i="66" s="1"/>
  <c r="AC10" i="54"/>
  <c r="AG10" i="54" s="1"/>
  <c r="J109" i="66" s="1"/>
  <c r="AC105" i="54"/>
  <c r="AG105" i="54"/>
  <c r="AC103" i="54"/>
  <c r="AG103" i="54"/>
  <c r="AC101" i="54"/>
  <c r="AG101" i="54"/>
  <c r="AG99" i="54"/>
  <c r="AC99" i="54"/>
  <c r="AC87" i="54"/>
  <c r="AG87" i="54"/>
  <c r="AC85" i="54"/>
  <c r="AG85" i="54"/>
  <c r="AG83" i="54"/>
  <c r="AC83" i="54"/>
  <c r="AC81" i="54"/>
  <c r="AG81" i="54"/>
  <c r="AC79" i="54"/>
  <c r="AG79" i="54"/>
  <c r="AC77" i="54"/>
  <c r="AG77" i="54"/>
  <c r="AG75" i="54"/>
  <c r="AC75" i="54"/>
  <c r="AC69" i="54"/>
  <c r="AG69" i="54"/>
  <c r="AG67" i="54"/>
  <c r="AC67" i="54"/>
  <c r="AC65" i="54"/>
  <c r="AG65" i="54"/>
  <c r="AC63" i="54"/>
  <c r="AG63" i="54"/>
  <c r="AC61" i="54"/>
  <c r="AG61" i="54"/>
  <c r="AG59" i="54"/>
  <c r="AC59" i="54"/>
  <c r="AC57" i="54"/>
  <c r="AG57" i="54"/>
  <c r="AC55" i="54"/>
  <c r="AG55" i="54"/>
  <c r="AC53" i="54"/>
  <c r="AG53" i="54"/>
  <c r="AC45" i="54"/>
  <c r="AG45" i="54"/>
  <c r="AG43" i="54"/>
  <c r="AC43" i="54"/>
  <c r="AC41" i="54"/>
  <c r="AG41" i="54"/>
  <c r="AC39" i="54"/>
  <c r="AG39" i="54"/>
  <c r="AG35" i="54"/>
  <c r="AC35" i="54"/>
  <c r="AC33" i="54"/>
  <c r="AG33" i="54"/>
  <c r="AC31" i="54"/>
  <c r="AG31" i="54"/>
  <c r="AC29" i="54"/>
  <c r="AG29" i="54"/>
  <c r="AG27" i="54"/>
  <c r="AC27" i="54"/>
  <c r="AC25" i="54"/>
  <c r="AG25" i="54"/>
  <c r="AC23" i="54"/>
  <c r="AG23" i="54"/>
  <c r="AC21" i="54"/>
  <c r="AG21" i="54"/>
  <c r="AG19" i="54"/>
  <c r="AC19" i="54"/>
  <c r="AC17" i="54"/>
  <c r="AG17" i="54"/>
  <c r="AC15" i="54"/>
  <c r="AG15" i="54"/>
  <c r="AC93" i="54"/>
  <c r="AG93" i="54"/>
  <c r="AC73" i="54"/>
  <c r="AG73" i="54"/>
  <c r="AC37" i="54"/>
  <c r="AG37" i="54"/>
  <c r="AG12" i="54"/>
  <c r="J111" i="66" s="1"/>
  <c r="AC12" i="54"/>
  <c r="AC47" i="54"/>
  <c r="AG47" i="54"/>
  <c r="AG107" i="54"/>
  <c r="AC107" i="54"/>
  <c r="AC95" i="54"/>
  <c r="AG95" i="54"/>
  <c r="AC89" i="54"/>
  <c r="AG89" i="54"/>
  <c r="AC49" i="54"/>
  <c r="AG49" i="54"/>
  <c r="AC14" i="54"/>
  <c r="AG14" i="54"/>
  <c r="S105" i="58"/>
  <c r="S101" i="58"/>
  <c r="S97" i="58"/>
  <c r="S93" i="58"/>
  <c r="S89" i="58"/>
  <c r="S85" i="58"/>
  <c r="S81" i="58"/>
  <c r="S77" i="58"/>
  <c r="S73" i="58"/>
  <c r="S69" i="58"/>
  <c r="S65" i="58"/>
  <c r="S61" i="58"/>
  <c r="S57" i="58"/>
  <c r="S106" i="58"/>
  <c r="S102" i="58"/>
  <c r="S98" i="58"/>
  <c r="S94" i="58"/>
  <c r="S90" i="58"/>
  <c r="S86" i="58"/>
  <c r="S82" i="58"/>
  <c r="S78" i="58"/>
  <c r="S74" i="58"/>
  <c r="S70" i="58"/>
  <c r="S66" i="58"/>
  <c r="S62" i="58"/>
  <c r="S58" i="58"/>
  <c r="S54" i="58"/>
  <c r="S50" i="58"/>
  <c r="S46" i="58"/>
  <c r="S42" i="58"/>
  <c r="S38" i="58"/>
  <c r="S34" i="58"/>
  <c r="S30" i="58"/>
  <c r="S26" i="58"/>
  <c r="S22" i="58"/>
  <c r="S18" i="58"/>
  <c r="S14" i="58"/>
  <c r="S10" i="58"/>
  <c r="AI8" i="55"/>
  <c r="J13" i="31" l="1"/>
  <c r="J9" i="59" l="1"/>
  <c r="N9" i="59" s="1"/>
  <c r="Y9" i="59" l="1"/>
  <c r="U8" i="58"/>
  <c r="U9" i="58"/>
  <c r="T8" i="58"/>
  <c r="T9" i="58"/>
  <c r="Q9" i="58"/>
  <c r="R9" i="58"/>
  <c r="S8" i="58"/>
  <c r="L102" i="58"/>
  <c r="L103" i="58"/>
  <c r="L104" i="58"/>
  <c r="L105" i="58"/>
  <c r="L106" i="58"/>
  <c r="L107" i="58"/>
  <c r="L108" i="58"/>
  <c r="L19" i="58"/>
  <c r="L20" i="58"/>
  <c r="L21" i="58"/>
  <c r="L22" i="58"/>
  <c r="L23" i="58"/>
  <c r="L24" i="58"/>
  <c r="L25" i="58"/>
  <c r="L26" i="58"/>
  <c r="L27" i="58"/>
  <c r="L28" i="58"/>
  <c r="L29" i="58"/>
  <c r="L30" i="58"/>
  <c r="L31" i="58"/>
  <c r="L32" i="58"/>
  <c r="L33" i="58"/>
  <c r="L34" i="58"/>
  <c r="L35" i="58"/>
  <c r="L36" i="58"/>
  <c r="L37" i="58"/>
  <c r="L38" i="58"/>
  <c r="L39" i="58"/>
  <c r="L40" i="58"/>
  <c r="L41" i="58"/>
  <c r="L42" i="58"/>
  <c r="L43" i="58"/>
  <c r="L44" i="58"/>
  <c r="L45" i="58"/>
  <c r="L46" i="58"/>
  <c r="L47" i="58"/>
  <c r="L48" i="58"/>
  <c r="L49" i="58"/>
  <c r="L50" i="58"/>
  <c r="L51" i="58"/>
  <c r="L52" i="58"/>
  <c r="L53" i="58"/>
  <c r="L54" i="58"/>
  <c r="L55" i="58"/>
  <c r="L56" i="58"/>
  <c r="L57" i="58"/>
  <c r="L58" i="58"/>
  <c r="L59" i="58"/>
  <c r="L60" i="58"/>
  <c r="L61" i="58"/>
  <c r="L62" i="58"/>
  <c r="L63" i="58"/>
  <c r="L64" i="58"/>
  <c r="L65" i="58"/>
  <c r="L66" i="58"/>
  <c r="L67" i="58"/>
  <c r="L68" i="58"/>
  <c r="L69" i="58"/>
  <c r="L70" i="58"/>
  <c r="L71" i="58"/>
  <c r="L72" i="58"/>
  <c r="L73" i="58"/>
  <c r="L74" i="58"/>
  <c r="L75" i="58"/>
  <c r="L76" i="58"/>
  <c r="L77" i="58"/>
  <c r="L78" i="58"/>
  <c r="L79" i="58"/>
  <c r="L80" i="58"/>
  <c r="L81" i="58"/>
  <c r="L82" i="58"/>
  <c r="L83" i="58"/>
  <c r="L84" i="58"/>
  <c r="L85" i="58"/>
  <c r="L86" i="58"/>
  <c r="L87" i="58"/>
  <c r="L88" i="58"/>
  <c r="L89" i="58"/>
  <c r="L90" i="58"/>
  <c r="L91" i="58"/>
  <c r="L92" i="58"/>
  <c r="L93" i="58"/>
  <c r="L94" i="58"/>
  <c r="L95" i="58"/>
  <c r="L96" i="58"/>
  <c r="L97" i="58"/>
  <c r="L98" i="58"/>
  <c r="L99" i="58"/>
  <c r="L100" i="58"/>
  <c r="L101" i="58"/>
  <c r="L10" i="58"/>
  <c r="L11" i="58"/>
  <c r="L12" i="58"/>
  <c r="L13" i="58"/>
  <c r="L14" i="58"/>
  <c r="L15" i="58"/>
  <c r="L16" i="58"/>
  <c r="L17" i="58"/>
  <c r="L18" i="58"/>
  <c r="L8" i="58"/>
  <c r="G54" i="58"/>
  <c r="G55" i="58"/>
  <c r="G56" i="58"/>
  <c r="G57" i="58"/>
  <c r="G58" i="58"/>
  <c r="G59" i="58"/>
  <c r="G60" i="58"/>
  <c r="G61" i="58"/>
  <c r="G62" i="58"/>
  <c r="G63" i="58"/>
  <c r="G64" i="58"/>
  <c r="G65" i="58"/>
  <c r="G66" i="58"/>
  <c r="G67" i="58"/>
  <c r="G68" i="58"/>
  <c r="G69" i="58"/>
  <c r="G70" i="58"/>
  <c r="G71" i="58"/>
  <c r="G72" i="58"/>
  <c r="G73" i="58"/>
  <c r="G74" i="58"/>
  <c r="G75" i="58"/>
  <c r="G76" i="58"/>
  <c r="G77" i="58"/>
  <c r="G78" i="58"/>
  <c r="G79" i="58"/>
  <c r="G80" i="58"/>
  <c r="G81" i="58"/>
  <c r="G82" i="58"/>
  <c r="G83" i="58"/>
  <c r="G84" i="58"/>
  <c r="G85" i="58"/>
  <c r="G86" i="58"/>
  <c r="G87" i="58"/>
  <c r="G88" i="58"/>
  <c r="G89" i="58"/>
  <c r="G90" i="58"/>
  <c r="G91" i="58"/>
  <c r="G92" i="58"/>
  <c r="G93" i="58"/>
  <c r="G94" i="58"/>
  <c r="G95" i="58"/>
  <c r="G96" i="58"/>
  <c r="G97" i="58"/>
  <c r="G98" i="58"/>
  <c r="G99" i="58"/>
  <c r="G100" i="58"/>
  <c r="G101" i="58"/>
  <c r="G102" i="58"/>
  <c r="G103" i="58"/>
  <c r="G104" i="58"/>
  <c r="G105" i="58"/>
  <c r="G106" i="58"/>
  <c r="G107" i="58"/>
  <c r="G108" i="58"/>
  <c r="G13" i="58"/>
  <c r="G14" i="58"/>
  <c r="G15" i="58"/>
  <c r="G16" i="58"/>
  <c r="G17" i="58"/>
  <c r="G18" i="58"/>
  <c r="G19" i="58"/>
  <c r="G20" i="58"/>
  <c r="G21" i="58"/>
  <c r="G22" i="58"/>
  <c r="G23" i="58"/>
  <c r="G24" i="58"/>
  <c r="G25" i="58"/>
  <c r="G26" i="58"/>
  <c r="G27" i="58"/>
  <c r="G28" i="58"/>
  <c r="G29" i="58"/>
  <c r="G30" i="58"/>
  <c r="G31" i="58"/>
  <c r="G32" i="58"/>
  <c r="G33" i="58"/>
  <c r="G34" i="58"/>
  <c r="G35" i="58"/>
  <c r="G36" i="58"/>
  <c r="G37" i="58"/>
  <c r="G38" i="58"/>
  <c r="G39" i="58"/>
  <c r="G40" i="58"/>
  <c r="G41" i="58"/>
  <c r="G42" i="58"/>
  <c r="G43" i="58"/>
  <c r="G44" i="58"/>
  <c r="G45" i="58"/>
  <c r="G46" i="58"/>
  <c r="G47" i="58"/>
  <c r="G48" i="58"/>
  <c r="G49" i="58"/>
  <c r="G50" i="58"/>
  <c r="G51" i="58"/>
  <c r="G52" i="58"/>
  <c r="G53" i="58"/>
  <c r="G9" i="58"/>
  <c r="L9" i="58" s="1"/>
  <c r="G10" i="58"/>
  <c r="G11" i="58"/>
  <c r="G12" i="58"/>
  <c r="G8" i="58"/>
  <c r="AA18" i="58" l="1" a="1"/>
  <c r="AA18" i="58" s="1"/>
  <c r="AB18" i="58"/>
  <c r="AA17" i="58" a="1"/>
  <c r="AA17" i="58" s="1"/>
  <c r="AB17" i="58"/>
  <c r="AB16" i="58"/>
  <c r="AA16" i="58" a="1"/>
  <c r="AA16" i="58" s="1"/>
  <c r="AA101" i="58" a="1"/>
  <c r="AA101" i="58" s="1"/>
  <c r="AB101" i="58"/>
  <c r="AB100" i="58"/>
  <c r="AA100" i="58" a="1"/>
  <c r="AA100" i="58" s="1"/>
  <c r="AA99" i="58" a="1"/>
  <c r="AA99" i="58" s="1"/>
  <c r="AB99" i="58"/>
  <c r="AA98" i="58" a="1"/>
  <c r="AA98" i="58" s="1"/>
  <c r="AB98" i="58"/>
  <c r="AA97" i="58" a="1"/>
  <c r="AA97" i="58" s="1"/>
  <c r="AB97" i="58"/>
  <c r="AB96" i="58"/>
  <c r="AA96" i="58" a="1"/>
  <c r="AA96" i="58" s="1"/>
  <c r="AA95" i="58" a="1"/>
  <c r="AA95" i="58" s="1"/>
  <c r="AB95" i="58"/>
  <c r="AA94" i="58" a="1"/>
  <c r="AA94" i="58" s="1"/>
  <c r="AB94" i="58"/>
  <c r="AA93" i="58" a="1"/>
  <c r="AA93" i="58" s="1"/>
  <c r="AB93" i="58"/>
  <c r="AB92" i="58"/>
  <c r="AA92" i="58" a="1"/>
  <c r="AA92" i="58" s="1"/>
  <c r="AA91" i="58" a="1"/>
  <c r="AA91" i="58" s="1"/>
  <c r="AB91" i="58"/>
  <c r="AA90" i="58" a="1"/>
  <c r="AA90" i="58" s="1"/>
  <c r="AB90" i="58"/>
  <c r="AA89" i="58" a="1"/>
  <c r="AA89" i="58" s="1"/>
  <c r="AB89" i="58"/>
  <c r="AB88" i="58"/>
  <c r="AA88" i="58" a="1"/>
  <c r="AA88" i="58" s="1"/>
  <c r="AA87" i="58" a="1"/>
  <c r="AA87" i="58" s="1"/>
  <c r="AB87" i="58"/>
  <c r="AA86" i="58" a="1"/>
  <c r="AA86" i="58" s="1"/>
  <c r="AB86" i="58"/>
  <c r="AA85" i="58" a="1"/>
  <c r="AA85" i="58" s="1"/>
  <c r="AB85" i="58"/>
  <c r="AB84" i="58"/>
  <c r="AA84" i="58" a="1"/>
  <c r="AA84" i="58" s="1"/>
  <c r="AA83" i="58" a="1"/>
  <c r="AA83" i="58" s="1"/>
  <c r="AB83" i="58"/>
  <c r="AA82" i="58" a="1"/>
  <c r="AA82" i="58" s="1"/>
  <c r="AB82" i="58"/>
  <c r="AA81" i="58" a="1"/>
  <c r="AA81" i="58" s="1"/>
  <c r="AB81" i="58"/>
  <c r="AB80" i="58"/>
  <c r="AA80" i="58" a="1"/>
  <c r="AA80" i="58" s="1"/>
  <c r="AA79" i="58" a="1"/>
  <c r="AA79" i="58" s="1"/>
  <c r="AB79" i="58"/>
  <c r="AA78" i="58" a="1"/>
  <c r="AA78" i="58" s="1"/>
  <c r="AB78" i="58"/>
  <c r="AA77" i="58" a="1"/>
  <c r="AA77" i="58" s="1"/>
  <c r="AB77" i="58"/>
  <c r="AB76" i="58"/>
  <c r="AA76" i="58" a="1"/>
  <c r="AA76" i="58" s="1"/>
  <c r="AA75" i="58" a="1"/>
  <c r="AA75" i="58" s="1"/>
  <c r="AB75" i="58"/>
  <c r="AA74" i="58" a="1"/>
  <c r="AA74" i="58" s="1"/>
  <c r="AB74" i="58"/>
  <c r="AA73" i="58" a="1"/>
  <c r="AA73" i="58" s="1"/>
  <c r="AB73" i="58"/>
  <c r="AB72" i="58"/>
  <c r="AA72" i="58" a="1"/>
  <c r="AA72" i="58" s="1"/>
  <c r="AA71" i="58" a="1"/>
  <c r="AA71" i="58" s="1"/>
  <c r="AB71" i="58"/>
  <c r="AA70" i="58" a="1"/>
  <c r="AA70" i="58" s="1"/>
  <c r="AB70" i="58"/>
  <c r="AA69" i="58" a="1"/>
  <c r="AA69" i="58" s="1"/>
  <c r="AB69" i="58"/>
  <c r="AB68" i="58"/>
  <c r="AA68" i="58" a="1"/>
  <c r="AA68" i="58" s="1"/>
  <c r="AA67" i="58" a="1"/>
  <c r="AA67" i="58" s="1"/>
  <c r="AB67" i="58"/>
  <c r="AA66" i="58" a="1"/>
  <c r="AA66" i="58" s="1"/>
  <c r="AB66" i="58"/>
  <c r="AA65" i="58" a="1"/>
  <c r="AA65" i="58" s="1"/>
  <c r="AB65" i="58"/>
  <c r="AB64" i="58"/>
  <c r="AA64" i="58" a="1"/>
  <c r="AA64" i="58" s="1"/>
  <c r="AA63" i="58" a="1"/>
  <c r="AA63" i="58" s="1"/>
  <c r="AB63" i="58"/>
  <c r="AA62" i="58" a="1"/>
  <c r="AA62" i="58" s="1"/>
  <c r="AB62" i="58"/>
  <c r="AA61" i="58" a="1"/>
  <c r="AA61" i="58" s="1"/>
  <c r="AB61" i="58"/>
  <c r="AB60" i="58"/>
  <c r="AA60" i="58" a="1"/>
  <c r="AA60" i="58" s="1"/>
  <c r="AA59" i="58" a="1"/>
  <c r="AA59" i="58" s="1"/>
  <c r="AB59" i="58"/>
  <c r="AA58" i="58" a="1"/>
  <c r="AA58" i="58" s="1"/>
  <c r="AB58" i="58"/>
  <c r="AA57" i="58" a="1"/>
  <c r="AA57" i="58" s="1"/>
  <c r="AB57" i="58"/>
  <c r="AB56" i="58"/>
  <c r="AA56" i="58" a="1"/>
  <c r="AA56" i="58" s="1"/>
  <c r="AA55" i="58" a="1"/>
  <c r="AA55" i="58" s="1"/>
  <c r="AB55" i="58"/>
  <c r="AA54" i="58" a="1"/>
  <c r="AA54" i="58" s="1"/>
  <c r="AB54" i="58"/>
  <c r="AA53" i="58" a="1"/>
  <c r="AA53" i="58" s="1"/>
  <c r="AB53" i="58"/>
  <c r="AB52" i="58"/>
  <c r="AA52" i="58" a="1"/>
  <c r="AA52" i="58" s="1"/>
  <c r="AA51" i="58" a="1"/>
  <c r="AA51" i="58" s="1"/>
  <c r="AB51" i="58"/>
  <c r="AA50" i="58" a="1"/>
  <c r="AA50" i="58" s="1"/>
  <c r="AB50" i="58"/>
  <c r="AA49" i="58" a="1"/>
  <c r="AA49" i="58" s="1"/>
  <c r="AB49" i="58"/>
  <c r="AB48" i="58"/>
  <c r="AA48" i="58" a="1"/>
  <c r="AA48" i="58" s="1"/>
  <c r="AA47" i="58" a="1"/>
  <c r="AA47" i="58" s="1"/>
  <c r="AB47" i="58"/>
  <c r="AA46" i="58" a="1"/>
  <c r="AA46" i="58" s="1"/>
  <c r="AB46" i="58"/>
  <c r="AA45" i="58" a="1"/>
  <c r="AA45" i="58" s="1"/>
  <c r="AB45" i="58"/>
  <c r="AB44" i="58"/>
  <c r="AA44" i="58" a="1"/>
  <c r="AA44" i="58" s="1"/>
  <c r="AA43" i="58" a="1"/>
  <c r="AA43" i="58" s="1"/>
  <c r="AB43" i="58"/>
  <c r="AA42" i="58" a="1"/>
  <c r="AA42" i="58" s="1"/>
  <c r="AB42" i="58"/>
  <c r="AA41" i="58" a="1"/>
  <c r="AA41" i="58" s="1"/>
  <c r="AB41" i="58"/>
  <c r="AB40" i="58"/>
  <c r="AA40" i="58" a="1"/>
  <c r="AA40" i="58" s="1"/>
  <c r="AA39" i="58" a="1"/>
  <c r="AA39" i="58" s="1"/>
  <c r="AB39" i="58"/>
  <c r="AA38" i="58" a="1"/>
  <c r="AA38" i="58" s="1"/>
  <c r="AB38" i="58"/>
  <c r="AA37" i="58" a="1"/>
  <c r="AA37" i="58" s="1"/>
  <c r="AB37" i="58"/>
  <c r="AB36" i="58"/>
  <c r="AA36" i="58" a="1"/>
  <c r="AA36" i="58" s="1"/>
  <c r="AA35" i="58" a="1"/>
  <c r="AA35" i="58" s="1"/>
  <c r="AB35" i="58"/>
  <c r="AA34" i="58" a="1"/>
  <c r="AA34" i="58" s="1"/>
  <c r="AB34" i="58"/>
  <c r="AA33" i="58" a="1"/>
  <c r="AA33" i="58" s="1"/>
  <c r="AB33" i="58"/>
  <c r="AB32" i="58"/>
  <c r="AA32" i="58" a="1"/>
  <c r="AA32" i="58" s="1"/>
  <c r="AA31" i="58" a="1"/>
  <c r="AA31" i="58" s="1"/>
  <c r="AB31" i="58"/>
  <c r="AA30" i="58" a="1"/>
  <c r="AA30" i="58" s="1"/>
  <c r="AB30" i="58"/>
  <c r="AA29" i="58" a="1"/>
  <c r="AA29" i="58" s="1"/>
  <c r="AB29" i="58"/>
  <c r="AB28" i="58"/>
  <c r="AA28" i="58" a="1"/>
  <c r="AA28" i="58" s="1"/>
  <c r="AA27" i="58" a="1"/>
  <c r="AA27" i="58" s="1"/>
  <c r="AB27" i="58"/>
  <c r="AA26" i="58" a="1"/>
  <c r="AA26" i="58" s="1"/>
  <c r="AB26" i="58"/>
  <c r="AA25" i="58" a="1"/>
  <c r="AA25" i="58" s="1"/>
  <c r="AB25" i="58"/>
  <c r="AB24" i="58"/>
  <c r="AA24" i="58" a="1"/>
  <c r="AA24" i="58" s="1"/>
  <c r="AA23" i="58" a="1"/>
  <c r="AA23" i="58" s="1"/>
  <c r="AB23" i="58"/>
  <c r="AA22" i="58" a="1"/>
  <c r="AA22" i="58" s="1"/>
  <c r="AB22" i="58"/>
  <c r="AA21" i="58" a="1"/>
  <c r="AA21" i="58" s="1"/>
  <c r="AB21" i="58"/>
  <c r="AB20" i="58"/>
  <c r="AA20" i="58" a="1"/>
  <c r="AA20" i="58" s="1"/>
  <c r="AA19" i="58" a="1"/>
  <c r="AA19" i="58" s="1"/>
  <c r="AB19" i="58"/>
  <c r="AB108" i="58"/>
  <c r="AA108" i="58" a="1"/>
  <c r="AA108" i="58" s="1"/>
  <c r="AA107" i="58" a="1"/>
  <c r="AA107" i="58" s="1"/>
  <c r="AB107" i="58"/>
  <c r="AA106" i="58" a="1"/>
  <c r="AA106" i="58" s="1"/>
  <c r="AB106" i="58"/>
  <c r="AA105" i="58" a="1"/>
  <c r="AA105" i="58" s="1"/>
  <c r="AB105" i="58"/>
  <c r="AB104" i="58"/>
  <c r="AA104" i="58" a="1"/>
  <c r="AA104" i="58" s="1"/>
  <c r="AA103" i="58" a="1"/>
  <c r="AA103" i="58" s="1"/>
  <c r="AB103" i="58"/>
  <c r="AA102" i="58" a="1"/>
  <c r="AA102" i="58" s="1"/>
  <c r="AB102" i="58"/>
  <c r="AB15" i="58"/>
  <c r="AA15" i="58" a="1"/>
  <c r="AA15" i="58" s="1"/>
  <c r="AB14" i="58"/>
  <c r="AA14" i="58" a="1"/>
  <c r="AA14" i="58" s="1"/>
  <c r="AA13" i="58" a="1"/>
  <c r="AA13" i="58" s="1"/>
  <c r="AB13" i="58"/>
  <c r="AA10" i="58" a="1"/>
  <c r="AA10" i="58" s="1"/>
  <c r="AB10" i="58"/>
  <c r="AB12" i="58"/>
  <c r="AA12" i="58" a="1"/>
  <c r="AA12" i="58" s="1"/>
  <c r="AA11" i="58" a="1"/>
  <c r="AA11" i="58" s="1"/>
  <c r="AB11" i="58"/>
  <c r="S9" i="58"/>
  <c r="E57" i="66"/>
  <c r="E58" i="66"/>
  <c r="E59" i="66"/>
  <c r="E60" i="66"/>
  <c r="E61" i="66"/>
  <c r="E62" i="66"/>
  <c r="E63" i="66"/>
  <c r="E64" i="66"/>
  <c r="E65" i="66"/>
  <c r="E66" i="66"/>
  <c r="E67" i="66"/>
  <c r="E68" i="66"/>
  <c r="E69" i="66"/>
  <c r="E70" i="66"/>
  <c r="E71" i="66"/>
  <c r="E72" i="66"/>
  <c r="E73" i="66"/>
  <c r="E74" i="66"/>
  <c r="E75" i="66"/>
  <c r="E76" i="66"/>
  <c r="E77" i="66"/>
  <c r="E78" i="66"/>
  <c r="E79" i="66"/>
  <c r="E80" i="66"/>
  <c r="E81" i="66"/>
  <c r="E82" i="66"/>
  <c r="E83" i="66"/>
  <c r="E84" i="66"/>
  <c r="E85" i="66"/>
  <c r="E86" i="66"/>
  <c r="E87" i="66"/>
  <c r="E88" i="66"/>
  <c r="E49" i="66"/>
  <c r="E50" i="66"/>
  <c r="E51" i="66"/>
  <c r="E52" i="66"/>
  <c r="E53" i="66"/>
  <c r="E54" i="66"/>
  <c r="E55" i="66"/>
  <c r="E56" i="66"/>
  <c r="AG10" i="63"/>
  <c r="AH10" i="63"/>
  <c r="AI10" i="63"/>
  <c r="AK10" i="63"/>
  <c r="AN10" i="63"/>
  <c r="AO10" i="63"/>
  <c r="AG11" i="63"/>
  <c r="AH11" i="63"/>
  <c r="AI11" i="63"/>
  <c r="AK11" i="63"/>
  <c r="AN11" i="63"/>
  <c r="AO11" i="63"/>
  <c r="AG12" i="63"/>
  <c r="AH12" i="63"/>
  <c r="AI12" i="63"/>
  <c r="AK12" i="63"/>
  <c r="AN12" i="63"/>
  <c r="AO12" i="63"/>
  <c r="AG13" i="63"/>
  <c r="AH13" i="63"/>
  <c r="AI13" i="63"/>
  <c r="AK13" i="63"/>
  <c r="AN13" i="63"/>
  <c r="AO13" i="63"/>
  <c r="AG14" i="63"/>
  <c r="AH14" i="63"/>
  <c r="AI14" i="63"/>
  <c r="AK14" i="63"/>
  <c r="AN14" i="63"/>
  <c r="AO14" i="63"/>
  <c r="AG15" i="63"/>
  <c r="AH15" i="63"/>
  <c r="AI15" i="63"/>
  <c r="AK15" i="63"/>
  <c r="AN15" i="63"/>
  <c r="AO15" i="63"/>
  <c r="AG16" i="63"/>
  <c r="AH16" i="63"/>
  <c r="AI16" i="63"/>
  <c r="AK16" i="63"/>
  <c r="AN16" i="63"/>
  <c r="AO16" i="63"/>
  <c r="AG17" i="63"/>
  <c r="AH17" i="63"/>
  <c r="AI17" i="63"/>
  <c r="AK17" i="63"/>
  <c r="AN17" i="63"/>
  <c r="AO17" i="63"/>
  <c r="AP17" i="63"/>
  <c r="AG18" i="63"/>
  <c r="AH18" i="63"/>
  <c r="AI18" i="63"/>
  <c r="AK18" i="63"/>
  <c r="AN18" i="63"/>
  <c r="AO18" i="63"/>
  <c r="AG19" i="63"/>
  <c r="AH19" i="63"/>
  <c r="AI19" i="63"/>
  <c r="AK19" i="63"/>
  <c r="AN19" i="63"/>
  <c r="AO19" i="63"/>
  <c r="AG20" i="63"/>
  <c r="AH20" i="63"/>
  <c r="AI20" i="63"/>
  <c r="AK20" i="63"/>
  <c r="AN20" i="63"/>
  <c r="AO20" i="63"/>
  <c r="AG21" i="63"/>
  <c r="AH21" i="63"/>
  <c r="AI21" i="63"/>
  <c r="AK21" i="63"/>
  <c r="AN21" i="63"/>
  <c r="AO21" i="63"/>
  <c r="AP21" i="63" s="1"/>
  <c r="AG22" i="63"/>
  <c r="AH22" i="63"/>
  <c r="AI22" i="63"/>
  <c r="AK22" i="63"/>
  <c r="AN22" i="63"/>
  <c r="AO22" i="63"/>
  <c r="AG23" i="63"/>
  <c r="AH23" i="63"/>
  <c r="AI23" i="63"/>
  <c r="AK23" i="63"/>
  <c r="AN23" i="63"/>
  <c r="AO23" i="63"/>
  <c r="AG24" i="63"/>
  <c r="AH24" i="63"/>
  <c r="AI24" i="63"/>
  <c r="AK24" i="63"/>
  <c r="AN24" i="63"/>
  <c r="AO24" i="63"/>
  <c r="AG25" i="63"/>
  <c r="AH25" i="63"/>
  <c r="AI25" i="63"/>
  <c r="AK25" i="63"/>
  <c r="AN25" i="63"/>
  <c r="AO25" i="63"/>
  <c r="AG26" i="63"/>
  <c r="AH26" i="63"/>
  <c r="AI26" i="63"/>
  <c r="AK26" i="63"/>
  <c r="AN26" i="63"/>
  <c r="AO26" i="63"/>
  <c r="AG27" i="63"/>
  <c r="AH27" i="63"/>
  <c r="AI27" i="63"/>
  <c r="AK27" i="63"/>
  <c r="AN27" i="63"/>
  <c r="AO27" i="63"/>
  <c r="AG28" i="63"/>
  <c r="AH28" i="63"/>
  <c r="AI28" i="63"/>
  <c r="AK28" i="63"/>
  <c r="AN28" i="63"/>
  <c r="AO28" i="63"/>
  <c r="AG29" i="63"/>
  <c r="AH29" i="63"/>
  <c r="AI29" i="63"/>
  <c r="AK29" i="63"/>
  <c r="AN29" i="63"/>
  <c r="AO29" i="63"/>
  <c r="AG30" i="63"/>
  <c r="AH30" i="63"/>
  <c r="AI30" i="63"/>
  <c r="AK30" i="63"/>
  <c r="AN30" i="63"/>
  <c r="AO30" i="63"/>
  <c r="AG31" i="63"/>
  <c r="AH31" i="63"/>
  <c r="AI31" i="63"/>
  <c r="AK31" i="63"/>
  <c r="AN31" i="63"/>
  <c r="AO31" i="63"/>
  <c r="AG32" i="63"/>
  <c r="AH32" i="63"/>
  <c r="AI32" i="63"/>
  <c r="AK32" i="63"/>
  <c r="AN32" i="63"/>
  <c r="AO32" i="63"/>
  <c r="AG33" i="63"/>
  <c r="AH33" i="63"/>
  <c r="AI33" i="63"/>
  <c r="AK33" i="63"/>
  <c r="AN33" i="63"/>
  <c r="AO33" i="63"/>
  <c r="AG34" i="63"/>
  <c r="AH34" i="63"/>
  <c r="AI34" i="63"/>
  <c r="AK34" i="63"/>
  <c r="AN34" i="63"/>
  <c r="AO34" i="63"/>
  <c r="AG35" i="63"/>
  <c r="AH35" i="63"/>
  <c r="AI35" i="63"/>
  <c r="AK35" i="63"/>
  <c r="AN35" i="63"/>
  <c r="AO35" i="63"/>
  <c r="AG36" i="63"/>
  <c r="AH36" i="63"/>
  <c r="AI36" i="63"/>
  <c r="AK36" i="63"/>
  <c r="AN36" i="63"/>
  <c r="AO36" i="63"/>
  <c r="AG37" i="63"/>
  <c r="AH37" i="63"/>
  <c r="AI37" i="63"/>
  <c r="AK37" i="63"/>
  <c r="AN37" i="63"/>
  <c r="AO37" i="63"/>
  <c r="AG38" i="63"/>
  <c r="AH38" i="63"/>
  <c r="AI38" i="63"/>
  <c r="AK38" i="63"/>
  <c r="AN38" i="63"/>
  <c r="AO38" i="63"/>
  <c r="AG39" i="63"/>
  <c r="AH39" i="63"/>
  <c r="AI39" i="63"/>
  <c r="AK39" i="63"/>
  <c r="AN39" i="63"/>
  <c r="AO39" i="63"/>
  <c r="AG40" i="63"/>
  <c r="AH40" i="63"/>
  <c r="AI40" i="63"/>
  <c r="AK40" i="63"/>
  <c r="AN40" i="63"/>
  <c r="AO40" i="63"/>
  <c r="AG41" i="63"/>
  <c r="AH41" i="63"/>
  <c r="AI41" i="63"/>
  <c r="AK41" i="63"/>
  <c r="AN41" i="63"/>
  <c r="AO41" i="63"/>
  <c r="AG42" i="63"/>
  <c r="AH42" i="63"/>
  <c r="AI42" i="63"/>
  <c r="AK42" i="63"/>
  <c r="AN42" i="63"/>
  <c r="AO42" i="63"/>
  <c r="AG43" i="63"/>
  <c r="AH43" i="63"/>
  <c r="AI43" i="63"/>
  <c r="AK43" i="63"/>
  <c r="AN43" i="63"/>
  <c r="AO43" i="63"/>
  <c r="AG44" i="63"/>
  <c r="AH44" i="63"/>
  <c r="AI44" i="63"/>
  <c r="AK44" i="63"/>
  <c r="AN44" i="63"/>
  <c r="AO44" i="63"/>
  <c r="AG45" i="63"/>
  <c r="AH45" i="63"/>
  <c r="AI45" i="63"/>
  <c r="AK45" i="63"/>
  <c r="AN45" i="63"/>
  <c r="AO45" i="63"/>
  <c r="AG46" i="63"/>
  <c r="AH46" i="63"/>
  <c r="AI46" i="63"/>
  <c r="AK46" i="63"/>
  <c r="AN46" i="63"/>
  <c r="AO46" i="63"/>
  <c r="AG47" i="63"/>
  <c r="AH47" i="63"/>
  <c r="AI47" i="63"/>
  <c r="AK47" i="63"/>
  <c r="AN47" i="63"/>
  <c r="AO47" i="63"/>
  <c r="AG48" i="63"/>
  <c r="AH48" i="63"/>
  <c r="AI48" i="63"/>
  <c r="AK48" i="63"/>
  <c r="AN48" i="63"/>
  <c r="AO48" i="63"/>
  <c r="AG49" i="63"/>
  <c r="AH49" i="63"/>
  <c r="AI49" i="63"/>
  <c r="AK49" i="63"/>
  <c r="AN49" i="63"/>
  <c r="AO49" i="63"/>
  <c r="AP49" i="63"/>
  <c r="AG50" i="63"/>
  <c r="AH50" i="63"/>
  <c r="AI50" i="63"/>
  <c r="AK50" i="63"/>
  <c r="AN50" i="63"/>
  <c r="AO50" i="63"/>
  <c r="AG51" i="63"/>
  <c r="AH51" i="63"/>
  <c r="AI51" i="63"/>
  <c r="AK51" i="63"/>
  <c r="AN51" i="63"/>
  <c r="AO51" i="63"/>
  <c r="AG52" i="63"/>
  <c r="AH52" i="63"/>
  <c r="AI52" i="63"/>
  <c r="AK52" i="63"/>
  <c r="AN52" i="63"/>
  <c r="AO52" i="63"/>
  <c r="AG53" i="63"/>
  <c r="AH53" i="63"/>
  <c r="AI53" i="63"/>
  <c r="AK53" i="63"/>
  <c r="AN53" i="63"/>
  <c r="AO53" i="63"/>
  <c r="AG54" i="63"/>
  <c r="AH54" i="63"/>
  <c r="AI54" i="63"/>
  <c r="AK54" i="63"/>
  <c r="AN54" i="63"/>
  <c r="AO54" i="63"/>
  <c r="AG55" i="63"/>
  <c r="AH55" i="63"/>
  <c r="AI55" i="63"/>
  <c r="AK55" i="63"/>
  <c r="AN55" i="63"/>
  <c r="AO55" i="63"/>
  <c r="AG56" i="63"/>
  <c r="AH56" i="63"/>
  <c r="AI56" i="63"/>
  <c r="AK56" i="63"/>
  <c r="AN56" i="63"/>
  <c r="AO56" i="63"/>
  <c r="AG57" i="63"/>
  <c r="AH57" i="63"/>
  <c r="AI57" i="63"/>
  <c r="AK57" i="63"/>
  <c r="AN57" i="63"/>
  <c r="AO57" i="63"/>
  <c r="AG58" i="63"/>
  <c r="AH58" i="63"/>
  <c r="AI58" i="63"/>
  <c r="AK58" i="63"/>
  <c r="AN58" i="63"/>
  <c r="AO58" i="63"/>
  <c r="AG59" i="63"/>
  <c r="AH59" i="63"/>
  <c r="AI59" i="63"/>
  <c r="AK59" i="63"/>
  <c r="AN59" i="63"/>
  <c r="AO59" i="63"/>
  <c r="AG60" i="63"/>
  <c r="AH60" i="63"/>
  <c r="AI60" i="63"/>
  <c r="AK60" i="63"/>
  <c r="AN60" i="63"/>
  <c r="AO60" i="63"/>
  <c r="AG61" i="63"/>
  <c r="AH61" i="63"/>
  <c r="AI61" i="63"/>
  <c r="AK61" i="63"/>
  <c r="AN61" i="63"/>
  <c r="AO61" i="63"/>
  <c r="AG62" i="63"/>
  <c r="AH62" i="63"/>
  <c r="AI62" i="63"/>
  <c r="AK62" i="63"/>
  <c r="AN62" i="63"/>
  <c r="AO62" i="63"/>
  <c r="AG63" i="63"/>
  <c r="AH63" i="63"/>
  <c r="AI63" i="63"/>
  <c r="AK63" i="63"/>
  <c r="AN63" i="63"/>
  <c r="AO63" i="63"/>
  <c r="AG64" i="63"/>
  <c r="AH64" i="63"/>
  <c r="AI64" i="63"/>
  <c r="AK64" i="63"/>
  <c r="AN64" i="63"/>
  <c r="AO64" i="63"/>
  <c r="AG65" i="63"/>
  <c r="AH65" i="63"/>
  <c r="AI65" i="63"/>
  <c r="AK65" i="63"/>
  <c r="AN65" i="63"/>
  <c r="AO65" i="63"/>
  <c r="AG66" i="63"/>
  <c r="AH66" i="63"/>
  <c r="AI66" i="63"/>
  <c r="AK66" i="63"/>
  <c r="AN66" i="63"/>
  <c r="AO66" i="63"/>
  <c r="AG67" i="63"/>
  <c r="AH67" i="63"/>
  <c r="AI67" i="63"/>
  <c r="AK67" i="63"/>
  <c r="AN67" i="63"/>
  <c r="AO67" i="63"/>
  <c r="AG68" i="63"/>
  <c r="AH68" i="63"/>
  <c r="AI68" i="63"/>
  <c r="AK68" i="63"/>
  <c r="AN68" i="63"/>
  <c r="AO68" i="63"/>
  <c r="AG69" i="63"/>
  <c r="AH69" i="63"/>
  <c r="AI69" i="63"/>
  <c r="AK69" i="63"/>
  <c r="AN69" i="63"/>
  <c r="AO69" i="63"/>
  <c r="AP69" i="63" s="1"/>
  <c r="AG70" i="63"/>
  <c r="AH70" i="63"/>
  <c r="AI70" i="63"/>
  <c r="AK70" i="63"/>
  <c r="AN70" i="63"/>
  <c r="AO70" i="63"/>
  <c r="AG71" i="63"/>
  <c r="AH71" i="63"/>
  <c r="AI71" i="63"/>
  <c r="AK71" i="63"/>
  <c r="AN71" i="63"/>
  <c r="AO71" i="63"/>
  <c r="AG72" i="63"/>
  <c r="AH72" i="63"/>
  <c r="AI72" i="63"/>
  <c r="AK72" i="63"/>
  <c r="AN72" i="63"/>
  <c r="AO72" i="63"/>
  <c r="AG73" i="63"/>
  <c r="AH73" i="63"/>
  <c r="AI73" i="63"/>
  <c r="AK73" i="63"/>
  <c r="AN73" i="63"/>
  <c r="AO73" i="63"/>
  <c r="AG74" i="63"/>
  <c r="AH74" i="63"/>
  <c r="AI74" i="63"/>
  <c r="AK74" i="63"/>
  <c r="AN74" i="63"/>
  <c r="AO74" i="63"/>
  <c r="AG75" i="63"/>
  <c r="AH75" i="63"/>
  <c r="AI75" i="63"/>
  <c r="AK75" i="63"/>
  <c r="AN75" i="63"/>
  <c r="AO75" i="63"/>
  <c r="AG76" i="63"/>
  <c r="AH76" i="63"/>
  <c r="AI76" i="63"/>
  <c r="AK76" i="63"/>
  <c r="AN76" i="63"/>
  <c r="AO76" i="63"/>
  <c r="AG77" i="63"/>
  <c r="AH77" i="63"/>
  <c r="AI77" i="63"/>
  <c r="AK77" i="63"/>
  <c r="AN77" i="63"/>
  <c r="AO77" i="63"/>
  <c r="AG78" i="63"/>
  <c r="AH78" i="63"/>
  <c r="AI78" i="63"/>
  <c r="AK78" i="63"/>
  <c r="AN78" i="63"/>
  <c r="AO78" i="63"/>
  <c r="AG79" i="63"/>
  <c r="AH79" i="63"/>
  <c r="AI79" i="63"/>
  <c r="AK79" i="63"/>
  <c r="AN79" i="63"/>
  <c r="AO79" i="63"/>
  <c r="AG80" i="63"/>
  <c r="AH80" i="63"/>
  <c r="AI80" i="63"/>
  <c r="AK80" i="63"/>
  <c r="AN80" i="63"/>
  <c r="AO80" i="63"/>
  <c r="AG81" i="63"/>
  <c r="AH81" i="63"/>
  <c r="AI81" i="63"/>
  <c r="AK81" i="63"/>
  <c r="AN81" i="63"/>
  <c r="AO81" i="63"/>
  <c r="AG82" i="63"/>
  <c r="AH82" i="63"/>
  <c r="AI82" i="63"/>
  <c r="AK82" i="63"/>
  <c r="AN82" i="63"/>
  <c r="AO82" i="63"/>
  <c r="AG83" i="63"/>
  <c r="AH83" i="63"/>
  <c r="AI83" i="63"/>
  <c r="AK83" i="63"/>
  <c r="AN83" i="63"/>
  <c r="AO83" i="63"/>
  <c r="AG84" i="63"/>
  <c r="AH84" i="63"/>
  <c r="AI84" i="63"/>
  <c r="AK84" i="63"/>
  <c r="AN84" i="63"/>
  <c r="AO84" i="63"/>
  <c r="AG85" i="63"/>
  <c r="AH85" i="63"/>
  <c r="AI85" i="63"/>
  <c r="AK85" i="63"/>
  <c r="AN85" i="63"/>
  <c r="AO85" i="63"/>
  <c r="AG86" i="63"/>
  <c r="AH86" i="63"/>
  <c r="AI86" i="63"/>
  <c r="AK86" i="63"/>
  <c r="AN86" i="63"/>
  <c r="AO86" i="63"/>
  <c r="AG87" i="63"/>
  <c r="AH87" i="63"/>
  <c r="AI87" i="63"/>
  <c r="AK87" i="63"/>
  <c r="AN87" i="63"/>
  <c r="AO87" i="63"/>
  <c r="AG88" i="63"/>
  <c r="AH88" i="63"/>
  <c r="AI88" i="63"/>
  <c r="AK88" i="63"/>
  <c r="AN88" i="63"/>
  <c r="AO88" i="63"/>
  <c r="AG89" i="63"/>
  <c r="AH89" i="63"/>
  <c r="AI89" i="63"/>
  <c r="AK89" i="63"/>
  <c r="AN89" i="63"/>
  <c r="AO89" i="63"/>
  <c r="AG90" i="63"/>
  <c r="AH90" i="63"/>
  <c r="AI90" i="63"/>
  <c r="AK90" i="63"/>
  <c r="AN90" i="63"/>
  <c r="AO90" i="63"/>
  <c r="AG91" i="63"/>
  <c r="AH91" i="63"/>
  <c r="AI91" i="63"/>
  <c r="AK91" i="63"/>
  <c r="AN91" i="63"/>
  <c r="AO91" i="63"/>
  <c r="AG92" i="63"/>
  <c r="AH92" i="63"/>
  <c r="AI92" i="63"/>
  <c r="AK92" i="63"/>
  <c r="AN92" i="63"/>
  <c r="AO92" i="63"/>
  <c r="AG93" i="63"/>
  <c r="AH93" i="63"/>
  <c r="AI93" i="63"/>
  <c r="AK93" i="63"/>
  <c r="AN93" i="63"/>
  <c r="AO93" i="63"/>
  <c r="AG94" i="63"/>
  <c r="AH94" i="63"/>
  <c r="AI94" i="63"/>
  <c r="AK94" i="63"/>
  <c r="AN94" i="63"/>
  <c r="AO94" i="63"/>
  <c r="AG95" i="63"/>
  <c r="AH95" i="63"/>
  <c r="AI95" i="63"/>
  <c r="AK95" i="63"/>
  <c r="AN95" i="63"/>
  <c r="AO95" i="63"/>
  <c r="AG96" i="63"/>
  <c r="AH96" i="63"/>
  <c r="AI96" i="63"/>
  <c r="AK96" i="63"/>
  <c r="AN96" i="63"/>
  <c r="AO96" i="63"/>
  <c r="AG97" i="63"/>
  <c r="AH97" i="63"/>
  <c r="AI97" i="63"/>
  <c r="AK97" i="63"/>
  <c r="AN97" i="63"/>
  <c r="AO97" i="63"/>
  <c r="AG98" i="63"/>
  <c r="AH98" i="63"/>
  <c r="AI98" i="63"/>
  <c r="AK98" i="63"/>
  <c r="AN98" i="63"/>
  <c r="AO98" i="63"/>
  <c r="AG99" i="63"/>
  <c r="AH99" i="63"/>
  <c r="AI99" i="63"/>
  <c r="AK99" i="63"/>
  <c r="AN99" i="63"/>
  <c r="AO99" i="63"/>
  <c r="AG100" i="63"/>
  <c r="AH100" i="63"/>
  <c r="AI100" i="63"/>
  <c r="AK100" i="63"/>
  <c r="AN100" i="63"/>
  <c r="AO100" i="63"/>
  <c r="AG101" i="63"/>
  <c r="AH101" i="63"/>
  <c r="AI101" i="63"/>
  <c r="AK101" i="63"/>
  <c r="AN101" i="63"/>
  <c r="AO101" i="63"/>
  <c r="AG102" i="63"/>
  <c r="AH102" i="63"/>
  <c r="AI102" i="63"/>
  <c r="AK102" i="63"/>
  <c r="AN102" i="63"/>
  <c r="AO102" i="63"/>
  <c r="AG103" i="63"/>
  <c r="AH103" i="63"/>
  <c r="AI103" i="63"/>
  <c r="AK103" i="63"/>
  <c r="AN103" i="63"/>
  <c r="AO103" i="63"/>
  <c r="AG104" i="63"/>
  <c r="AH104" i="63"/>
  <c r="AI104" i="63"/>
  <c r="AK104" i="63"/>
  <c r="AN104" i="63"/>
  <c r="AO104" i="63"/>
  <c r="AG105" i="63"/>
  <c r="AH105" i="63"/>
  <c r="AI105" i="63"/>
  <c r="AK105" i="63"/>
  <c r="AN105" i="63"/>
  <c r="AO105" i="63"/>
  <c r="AG106" i="63"/>
  <c r="AH106" i="63"/>
  <c r="AI106" i="63"/>
  <c r="AK106" i="63"/>
  <c r="AN106" i="63"/>
  <c r="AO106" i="63"/>
  <c r="AG107" i="63"/>
  <c r="AH107" i="63"/>
  <c r="AI107" i="63"/>
  <c r="AK107" i="63"/>
  <c r="AN107" i="63"/>
  <c r="AO107" i="63"/>
  <c r="AG108" i="63"/>
  <c r="AH108" i="63"/>
  <c r="AI108" i="63"/>
  <c r="AK108" i="63"/>
  <c r="AN108" i="63"/>
  <c r="AO108" i="63"/>
  <c r="F49" i="66"/>
  <c r="I49" i="66" s="1"/>
  <c r="H49" i="66"/>
  <c r="G49" i="66"/>
  <c r="F50" i="66"/>
  <c r="I50" i="66" s="1"/>
  <c r="H50" i="66"/>
  <c r="G50" i="66"/>
  <c r="F51" i="66"/>
  <c r="I51" i="66" s="1"/>
  <c r="H51" i="66"/>
  <c r="G51" i="66"/>
  <c r="F52" i="66"/>
  <c r="I52" i="66" s="1"/>
  <c r="H52" i="66"/>
  <c r="G52" i="66"/>
  <c r="F53" i="66"/>
  <c r="I53" i="66" s="1"/>
  <c r="H53" i="66"/>
  <c r="G53" i="66"/>
  <c r="F54" i="66"/>
  <c r="I54" i="66" s="1"/>
  <c r="H54" i="66"/>
  <c r="G54" i="66"/>
  <c r="F55" i="66"/>
  <c r="I55" i="66" s="1"/>
  <c r="H55" i="66"/>
  <c r="G55" i="66"/>
  <c r="F56" i="66"/>
  <c r="I56" i="66" s="1"/>
  <c r="H56" i="66"/>
  <c r="G56" i="66"/>
  <c r="F57" i="66"/>
  <c r="I57" i="66" s="1"/>
  <c r="H57" i="66"/>
  <c r="G57" i="66"/>
  <c r="F58" i="66"/>
  <c r="I58" i="66" s="1"/>
  <c r="H58" i="66"/>
  <c r="G58" i="66"/>
  <c r="F59" i="66"/>
  <c r="I59" i="66" s="1"/>
  <c r="H59" i="66"/>
  <c r="G59" i="66"/>
  <c r="F60" i="66"/>
  <c r="I60" i="66" s="1"/>
  <c r="H60" i="66"/>
  <c r="G60" i="66"/>
  <c r="F61" i="66"/>
  <c r="I61" i="66" s="1"/>
  <c r="H61" i="66"/>
  <c r="G61" i="66"/>
  <c r="F62" i="66"/>
  <c r="I62" i="66" s="1"/>
  <c r="H62" i="66"/>
  <c r="G62" i="66"/>
  <c r="F63" i="66"/>
  <c r="I63" i="66" s="1"/>
  <c r="H63" i="66"/>
  <c r="G63" i="66"/>
  <c r="F64" i="66"/>
  <c r="I64" i="66" s="1"/>
  <c r="H64" i="66"/>
  <c r="G64" i="66"/>
  <c r="F65" i="66"/>
  <c r="I65" i="66" s="1"/>
  <c r="H65" i="66"/>
  <c r="G65" i="66"/>
  <c r="F66" i="66"/>
  <c r="I66" i="66" s="1"/>
  <c r="H66" i="66"/>
  <c r="G66" i="66"/>
  <c r="F67" i="66"/>
  <c r="I67" i="66" s="1"/>
  <c r="H67" i="66"/>
  <c r="G67" i="66"/>
  <c r="F68" i="66"/>
  <c r="I68" i="66" s="1"/>
  <c r="H68" i="66"/>
  <c r="G68" i="66"/>
  <c r="F69" i="66"/>
  <c r="I69" i="66" s="1"/>
  <c r="H69" i="66"/>
  <c r="G69" i="66"/>
  <c r="F70" i="66"/>
  <c r="I70" i="66" s="1"/>
  <c r="H70" i="66"/>
  <c r="G70" i="66"/>
  <c r="F71" i="66"/>
  <c r="I71" i="66" s="1"/>
  <c r="H71" i="66"/>
  <c r="G71" i="66"/>
  <c r="F72" i="66"/>
  <c r="I72" i="66" s="1"/>
  <c r="H72" i="66"/>
  <c r="G72" i="66"/>
  <c r="F73" i="66"/>
  <c r="I73" i="66" s="1"/>
  <c r="H73" i="66"/>
  <c r="G73" i="66"/>
  <c r="F74" i="66"/>
  <c r="I74" i="66" s="1"/>
  <c r="H74" i="66"/>
  <c r="G74" i="66"/>
  <c r="F75" i="66"/>
  <c r="I75" i="66" s="1"/>
  <c r="H75" i="66"/>
  <c r="G75" i="66"/>
  <c r="F76" i="66"/>
  <c r="I76" i="66" s="1"/>
  <c r="H76" i="66"/>
  <c r="G76" i="66"/>
  <c r="F77" i="66"/>
  <c r="I77" i="66" s="1"/>
  <c r="H77" i="66"/>
  <c r="G77" i="66"/>
  <c r="F78" i="66"/>
  <c r="I78" i="66" s="1"/>
  <c r="H78" i="66"/>
  <c r="G78" i="66"/>
  <c r="F79" i="66"/>
  <c r="I79" i="66" s="1"/>
  <c r="H79" i="66"/>
  <c r="G79" i="66"/>
  <c r="F80" i="66"/>
  <c r="I80" i="66" s="1"/>
  <c r="H80" i="66"/>
  <c r="G80" i="66"/>
  <c r="F81" i="66"/>
  <c r="I81" i="66" s="1"/>
  <c r="H81" i="66"/>
  <c r="G81" i="66"/>
  <c r="F82" i="66"/>
  <c r="I82" i="66" s="1"/>
  <c r="H82" i="66"/>
  <c r="G82" i="66"/>
  <c r="F83" i="66"/>
  <c r="I83" i="66" s="1"/>
  <c r="H83" i="66"/>
  <c r="G83" i="66"/>
  <c r="F84" i="66"/>
  <c r="I84" i="66" s="1"/>
  <c r="H84" i="66"/>
  <c r="G84" i="66"/>
  <c r="F85" i="66"/>
  <c r="I85" i="66" s="1"/>
  <c r="H85" i="66"/>
  <c r="G85" i="66"/>
  <c r="F86" i="66"/>
  <c r="I86" i="66" s="1"/>
  <c r="H86" i="66"/>
  <c r="G86" i="66"/>
  <c r="F87" i="66"/>
  <c r="I87" i="66" s="1"/>
  <c r="H87" i="66"/>
  <c r="G87" i="66"/>
  <c r="F88" i="66"/>
  <c r="I88" i="66" s="1"/>
  <c r="H88" i="66"/>
  <c r="G88" i="66"/>
  <c r="AP26" i="63" l="1"/>
  <c r="AP22" i="63"/>
  <c r="AP74" i="63"/>
  <c r="AP31" i="63"/>
  <c r="AP79" i="63"/>
  <c r="AP88" i="63"/>
  <c r="AP14" i="63"/>
  <c r="AP10" i="63"/>
  <c r="AP66" i="63"/>
  <c r="AP97" i="63"/>
  <c r="AP83" i="63"/>
  <c r="AP98" i="63"/>
  <c r="AP19" i="63"/>
  <c r="AP81" i="63"/>
  <c r="AP24" i="63"/>
  <c r="AP46" i="63"/>
  <c r="AP34" i="63"/>
  <c r="AP106" i="63"/>
  <c r="AP105" i="63"/>
  <c r="AP80" i="63"/>
  <c r="AP47" i="63"/>
  <c r="AP102" i="63"/>
  <c r="AP89" i="63"/>
  <c r="AP67" i="63"/>
  <c r="AP51" i="63"/>
  <c r="AP42" i="63"/>
  <c r="AP94" i="63"/>
  <c r="AP91" i="63"/>
  <c r="AP82" i="63"/>
  <c r="AP12" i="63"/>
  <c r="AP60" i="63"/>
  <c r="AP85" i="63"/>
  <c r="AP15" i="63"/>
  <c r="AP99" i="63"/>
  <c r="AP56" i="63"/>
  <c r="AP77" i="63"/>
  <c r="AP50" i="63"/>
  <c r="AP28" i="63"/>
  <c r="AP23" i="63"/>
  <c r="AP18" i="63"/>
  <c r="AP63" i="63"/>
  <c r="AP104" i="63"/>
  <c r="AP55" i="63"/>
  <c r="AP96" i="63"/>
  <c r="AP78" i="63"/>
  <c r="AP65" i="63"/>
  <c r="AP93" i="63"/>
  <c r="AP75" i="63"/>
  <c r="AP62" i="63"/>
  <c r="AP54" i="63"/>
  <c r="AP41" i="63"/>
  <c r="AP13" i="63"/>
  <c r="AP90" i="63"/>
  <c r="AP33" i="63"/>
  <c r="AP95" i="63"/>
  <c r="AP72" i="63"/>
  <c r="AP38" i="63"/>
  <c r="AP25" i="63"/>
  <c r="AP35" i="63"/>
  <c r="AP53" i="63"/>
  <c r="AP40" i="63"/>
  <c r="AP107" i="63"/>
  <c r="AP58" i="63"/>
  <c r="AP45" i="63"/>
  <c r="AP37" i="63"/>
  <c r="AP20" i="63"/>
  <c r="AP92" i="63"/>
  <c r="AP87" i="63"/>
  <c r="AP57" i="63"/>
  <c r="AP52" i="63"/>
  <c r="AP30" i="63"/>
  <c r="AP84" i="63"/>
  <c r="AP27" i="63"/>
  <c r="AP32" i="63"/>
  <c r="AP64" i="63"/>
  <c r="AP59" i="63"/>
  <c r="AP101" i="63"/>
  <c r="AP86" i="63"/>
  <c r="AP44" i="63"/>
  <c r="AP39" i="63"/>
  <c r="AP29" i="63"/>
  <c r="AP76" i="63"/>
  <c r="AP71" i="63"/>
  <c r="AP108" i="63"/>
  <c r="AP103" i="63"/>
  <c r="AP61" i="63"/>
  <c r="AP36" i="63"/>
  <c r="AP73" i="63"/>
  <c r="AP68" i="63"/>
  <c r="AP16" i="63"/>
  <c r="AP100" i="63"/>
  <c r="AP48" i="63"/>
  <c r="AP43" i="63"/>
  <c r="AP70" i="63"/>
  <c r="AP11" i="63"/>
  <c r="E44" i="66"/>
  <c r="F44" i="66"/>
  <c r="I44" i="66" s="1"/>
  <c r="G44" i="66"/>
  <c r="H44" i="66"/>
  <c r="E45" i="66"/>
  <c r="F45" i="66"/>
  <c r="I45" i="66" s="1"/>
  <c r="G45" i="66"/>
  <c r="H45" i="66"/>
  <c r="E46" i="66"/>
  <c r="F46" i="66"/>
  <c r="I46" i="66" s="1"/>
  <c r="G46" i="66"/>
  <c r="H46" i="66"/>
  <c r="E47" i="66"/>
  <c r="F47" i="66"/>
  <c r="I47" i="66" s="1"/>
  <c r="G47" i="66"/>
  <c r="H47" i="66"/>
  <c r="E48" i="66"/>
  <c r="F48" i="66"/>
  <c r="I48" i="66" s="1"/>
  <c r="G48" i="66"/>
  <c r="H48" i="66"/>
  <c r="E10" i="66" l="1"/>
  <c r="E11" i="66"/>
  <c r="E9" i="66"/>
  <c r="F28" i="67"/>
  <c r="F27" i="67"/>
  <c r="F26" i="67"/>
  <c r="W9" i="58" l="1"/>
  <c r="R9" i="59"/>
  <c r="V19" i="67" l="1"/>
  <c r="J25" i="66" s="1"/>
  <c r="W19" i="67"/>
  <c r="X19" i="67"/>
  <c r="Y19" i="67"/>
  <c r="J30" i="66" s="1"/>
  <c r="Z19" i="67"/>
  <c r="AA19" i="67"/>
  <c r="V20" i="67"/>
  <c r="J26" i="66" s="1"/>
  <c r="W20" i="67"/>
  <c r="X20" i="67"/>
  <c r="Y20" i="67"/>
  <c r="J31" i="66" s="1"/>
  <c r="Z20" i="67"/>
  <c r="AA20" i="67"/>
  <c r="W18" i="67"/>
  <c r="X18" i="67"/>
  <c r="Y18" i="67"/>
  <c r="Z18" i="67"/>
  <c r="AA18" i="67"/>
  <c r="V18" i="67"/>
  <c r="J29" i="66" l="1"/>
  <c r="Y21" i="67"/>
  <c r="J24" i="66"/>
  <c r="V21" i="67"/>
  <c r="G13" i="31"/>
  <c r="S19" i="31" s="1"/>
  <c r="T29" i="67" l="1"/>
  <c r="T26" i="67"/>
  <c r="J11" i="59"/>
  <c r="J10" i="59"/>
  <c r="D11" i="51"/>
  <c r="D13" i="51"/>
  <c r="AB9" i="55" a="1"/>
  <c r="AB9" i="55" s="1"/>
  <c r="H112" i="66"/>
  <c r="G109" i="66"/>
  <c r="G110" i="66"/>
  <c r="G111" i="66"/>
  <c r="E109" i="66"/>
  <c r="E110" i="66"/>
  <c r="E111" i="66"/>
  <c r="E112" i="66"/>
  <c r="E108" i="66"/>
  <c r="E103" i="66"/>
  <c r="E104" i="66"/>
  <c r="E105" i="66"/>
  <c r="E106" i="66"/>
  <c r="E102" i="66"/>
  <c r="E97" i="66"/>
  <c r="E98" i="66"/>
  <c r="E99" i="66"/>
  <c r="E100" i="66"/>
  <c r="E96" i="66"/>
  <c r="H41" i="66"/>
  <c r="H42" i="66"/>
  <c r="H43" i="66"/>
  <c r="G41" i="66"/>
  <c r="G42" i="66"/>
  <c r="G43" i="66"/>
  <c r="F41" i="66"/>
  <c r="I41" i="66" s="1"/>
  <c r="F42" i="66"/>
  <c r="I42" i="66" s="1"/>
  <c r="F43" i="66"/>
  <c r="I43" i="66" s="1"/>
  <c r="E91" i="66"/>
  <c r="E92" i="66"/>
  <c r="E93" i="66"/>
  <c r="E94" i="66"/>
  <c r="E90" i="66"/>
  <c r="E40" i="66"/>
  <c r="E41" i="66"/>
  <c r="E42" i="66"/>
  <c r="E43" i="66"/>
  <c r="E39" i="66"/>
  <c r="O9" i="58"/>
  <c r="BE8" i="55"/>
  <c r="AR8" i="55"/>
  <c r="AW8" i="55"/>
  <c r="BB8" i="55"/>
  <c r="AS9" i="55"/>
  <c r="AJ8" i="55"/>
  <c r="AK8" i="55"/>
  <c r="AM8" i="55"/>
  <c r="AN8" i="55"/>
  <c r="AO8" i="55"/>
  <c r="AH8" i="55"/>
  <c r="AF9" i="55"/>
  <c r="F39" i="66" s="1"/>
  <c r="I39" i="66" s="1"/>
  <c r="O8" i="58"/>
  <c r="P8" i="58"/>
  <c r="V8" i="58"/>
  <c r="Y8" i="58" s="1"/>
  <c r="AA8" i="58" s="1" a="1"/>
  <c r="AA8" i="58" s="1"/>
  <c r="W8" i="58"/>
  <c r="N8" i="58"/>
  <c r="T21" i="31"/>
  <c r="O8" i="54"/>
  <c r="AI8" i="54" s="1" a="1"/>
  <c r="AI8" i="54" s="1"/>
  <c r="O10" i="54"/>
  <c r="O11" i="54"/>
  <c r="O12" i="54"/>
  <c r="O13" i="54"/>
  <c r="O14" i="54"/>
  <c r="O15" i="54"/>
  <c r="O16" i="54"/>
  <c r="O17" i="54"/>
  <c r="O18" i="54"/>
  <c r="O19" i="54"/>
  <c r="O20" i="54"/>
  <c r="O21" i="54"/>
  <c r="O22" i="54"/>
  <c r="O23" i="54"/>
  <c r="O24" i="54"/>
  <c r="O25" i="54"/>
  <c r="O26" i="54"/>
  <c r="O27" i="54"/>
  <c r="O28" i="54"/>
  <c r="O29" i="54"/>
  <c r="O30" i="54"/>
  <c r="O31" i="54"/>
  <c r="O32" i="54"/>
  <c r="O33" i="54"/>
  <c r="O34" i="54"/>
  <c r="O35" i="54"/>
  <c r="O36" i="54"/>
  <c r="O37" i="54"/>
  <c r="O38" i="54"/>
  <c r="O39" i="54"/>
  <c r="O40" i="54"/>
  <c r="O41" i="54"/>
  <c r="O42" i="54"/>
  <c r="O43" i="54"/>
  <c r="O44" i="54"/>
  <c r="O45" i="54"/>
  <c r="O46" i="54"/>
  <c r="O47" i="54"/>
  <c r="O48" i="54"/>
  <c r="O49" i="54"/>
  <c r="O50" i="54"/>
  <c r="O51" i="54"/>
  <c r="O52" i="54"/>
  <c r="O53" i="54"/>
  <c r="O54" i="54"/>
  <c r="O55" i="54"/>
  <c r="O56" i="54"/>
  <c r="O57" i="54"/>
  <c r="O58" i="54"/>
  <c r="O59" i="54"/>
  <c r="O60" i="54"/>
  <c r="O61" i="54"/>
  <c r="O62" i="54"/>
  <c r="O63" i="54"/>
  <c r="O64" i="54"/>
  <c r="O65" i="54"/>
  <c r="O66" i="54"/>
  <c r="O67" i="54"/>
  <c r="O68" i="54"/>
  <c r="O69" i="54"/>
  <c r="O70" i="54"/>
  <c r="O71" i="54"/>
  <c r="O72" i="54"/>
  <c r="O73" i="54"/>
  <c r="O74" i="54"/>
  <c r="O75" i="54"/>
  <c r="O76" i="54"/>
  <c r="O77" i="54"/>
  <c r="O78" i="54"/>
  <c r="O79" i="54"/>
  <c r="O80" i="54"/>
  <c r="O81" i="54"/>
  <c r="O82" i="54"/>
  <c r="O83" i="54"/>
  <c r="O84" i="54"/>
  <c r="O85" i="54"/>
  <c r="O86" i="54"/>
  <c r="O87" i="54"/>
  <c r="O88" i="54"/>
  <c r="O89" i="54"/>
  <c r="O90" i="54"/>
  <c r="O91" i="54"/>
  <c r="O92" i="54"/>
  <c r="O93" i="54"/>
  <c r="O94" i="54"/>
  <c r="O95" i="54"/>
  <c r="O96" i="54"/>
  <c r="O97" i="54"/>
  <c r="O98" i="54"/>
  <c r="O99" i="54"/>
  <c r="O100" i="54"/>
  <c r="O101" i="54"/>
  <c r="O102" i="54"/>
  <c r="O103" i="54"/>
  <c r="O104" i="54"/>
  <c r="O105" i="54"/>
  <c r="O106" i="54"/>
  <c r="O107" i="54"/>
  <c r="O108" i="54"/>
  <c r="Y9" i="54"/>
  <c r="Z9" i="54"/>
  <c r="AA9" i="54"/>
  <c r="AX8" i="63"/>
  <c r="AS8" i="63"/>
  <c r="AN8" i="63"/>
  <c r="AK8" i="63"/>
  <c r="AI8" i="63"/>
  <c r="AH8" i="63"/>
  <c r="AE8" i="63"/>
  <c r="AD8" i="63"/>
  <c r="AA8" i="59"/>
  <c r="Z8" i="59"/>
  <c r="W8" i="59"/>
  <c r="V8" i="59"/>
  <c r="U8" i="59"/>
  <c r="T8" i="59"/>
  <c r="S8" i="59"/>
  <c r="Q8" i="59"/>
  <c r="P8" i="59"/>
  <c r="P12" i="55"/>
  <c r="Q9" i="59"/>
  <c r="P9" i="59"/>
  <c r="BA9" i="63"/>
  <c r="AD36" i="63"/>
  <c r="G103" i="66"/>
  <c r="H102" i="66"/>
  <c r="N9" i="58"/>
  <c r="F102" i="66" s="1"/>
  <c r="F103" i="66"/>
  <c r="F104" i="66"/>
  <c r="F105" i="66"/>
  <c r="F106" i="66"/>
  <c r="P9" i="55"/>
  <c r="T20" i="31"/>
  <c r="J12" i="59"/>
  <c r="J13" i="59"/>
  <c r="J14" i="59"/>
  <c r="J15" i="59"/>
  <c r="J16" i="59"/>
  <c r="J17" i="59"/>
  <c r="J18" i="59"/>
  <c r="J19" i="59"/>
  <c r="J20" i="59"/>
  <c r="J21" i="59"/>
  <c r="J22" i="59"/>
  <c r="J23" i="59"/>
  <c r="J24" i="59"/>
  <c r="X24" i="59" s="1"/>
  <c r="J25" i="59"/>
  <c r="J26" i="59"/>
  <c r="J27" i="59"/>
  <c r="J28" i="59"/>
  <c r="J29" i="59"/>
  <c r="J30" i="59"/>
  <c r="J31" i="59"/>
  <c r="J32" i="59"/>
  <c r="J33" i="59"/>
  <c r="J34" i="59"/>
  <c r="J35" i="59"/>
  <c r="J36" i="59"/>
  <c r="J37" i="59"/>
  <c r="J38" i="59"/>
  <c r="J39" i="59"/>
  <c r="J40" i="59"/>
  <c r="X40" i="59" s="1"/>
  <c r="J41" i="59"/>
  <c r="J42" i="59"/>
  <c r="J43" i="59"/>
  <c r="J44" i="59"/>
  <c r="J45" i="59"/>
  <c r="J46" i="59"/>
  <c r="J47" i="59"/>
  <c r="J48" i="59"/>
  <c r="J49" i="59"/>
  <c r="J50" i="59"/>
  <c r="J51" i="59"/>
  <c r="J52" i="59"/>
  <c r="J53" i="59"/>
  <c r="X53" i="59" s="1"/>
  <c r="J54" i="59"/>
  <c r="J55" i="59"/>
  <c r="J56" i="59"/>
  <c r="J57" i="59"/>
  <c r="X57" i="59" s="1"/>
  <c r="J58" i="59"/>
  <c r="J59" i="59"/>
  <c r="J60" i="59"/>
  <c r="J61" i="59"/>
  <c r="J62" i="59"/>
  <c r="J63" i="59"/>
  <c r="J64" i="59"/>
  <c r="J65" i="59"/>
  <c r="J66" i="59"/>
  <c r="J67" i="59"/>
  <c r="J68" i="59"/>
  <c r="J69" i="59"/>
  <c r="X69" i="59" s="1"/>
  <c r="J70" i="59"/>
  <c r="X70" i="59" s="1"/>
  <c r="J71" i="59"/>
  <c r="J72" i="59"/>
  <c r="J73" i="59"/>
  <c r="J74" i="59"/>
  <c r="J75" i="59"/>
  <c r="J76" i="59"/>
  <c r="J77" i="59"/>
  <c r="J78" i="59"/>
  <c r="J79" i="59"/>
  <c r="J80" i="59"/>
  <c r="J81" i="59"/>
  <c r="J82" i="59"/>
  <c r="J83" i="59"/>
  <c r="J84" i="59"/>
  <c r="J85" i="59"/>
  <c r="J86" i="59"/>
  <c r="X86" i="59" s="1"/>
  <c r="J87" i="59"/>
  <c r="J88" i="59"/>
  <c r="J89" i="59"/>
  <c r="J90" i="59"/>
  <c r="J91" i="59"/>
  <c r="J92" i="59"/>
  <c r="J93" i="59"/>
  <c r="J94" i="59"/>
  <c r="X94" i="59" s="1"/>
  <c r="J95" i="59"/>
  <c r="J96" i="59"/>
  <c r="J97" i="59"/>
  <c r="J98" i="59"/>
  <c r="J99" i="59"/>
  <c r="J100" i="59"/>
  <c r="J101" i="59"/>
  <c r="J102" i="59"/>
  <c r="X102" i="59" s="1"/>
  <c r="J103" i="59"/>
  <c r="J104" i="59"/>
  <c r="J105" i="59"/>
  <c r="J106" i="59"/>
  <c r="J107" i="59"/>
  <c r="J108" i="59"/>
  <c r="B7" i="46"/>
  <c r="C7" i="46" s="1"/>
  <c r="F7" i="46" s="1"/>
  <c r="BA10" i="63"/>
  <c r="BA11" i="63"/>
  <c r="M7" i="46"/>
  <c r="L7" i="46"/>
  <c r="L8" i="46"/>
  <c r="M8" i="46"/>
  <c r="D4" i="51"/>
  <c r="D5" i="51"/>
  <c r="D6" i="51"/>
  <c r="D8" i="51"/>
  <c r="D9" i="51"/>
  <c r="D10" i="51"/>
  <c r="D12" i="51"/>
  <c r="D14" i="51"/>
  <c r="D15" i="51"/>
  <c r="D16" i="51"/>
  <c r="D17" i="51"/>
  <c r="D18" i="51"/>
  <c r="D19" i="51"/>
  <c r="D20" i="51"/>
  <c r="D21" i="51"/>
  <c r="D22" i="51"/>
  <c r="D23" i="51"/>
  <c r="D24" i="51"/>
  <c r="D25" i="51"/>
  <c r="D26" i="51"/>
  <c r="D27" i="51"/>
  <c r="D28" i="51"/>
  <c r="D29" i="51"/>
  <c r="D30" i="51"/>
  <c r="D31" i="51"/>
  <c r="D32" i="51"/>
  <c r="D33" i="51"/>
  <c r="D34" i="51"/>
  <c r="D35" i="51"/>
  <c r="D36" i="51"/>
  <c r="D37" i="51"/>
  <c r="D38" i="51"/>
  <c r="D39" i="51"/>
  <c r="D40" i="51"/>
  <c r="D41" i="51"/>
  <c r="D42" i="51"/>
  <c r="D43" i="51"/>
  <c r="D44" i="51"/>
  <c r="D45" i="51"/>
  <c r="D46" i="51"/>
  <c r="D47" i="51"/>
  <c r="D48" i="51"/>
  <c r="D49" i="51"/>
  <c r="D50" i="51"/>
  <c r="D51" i="51"/>
  <c r="D52" i="51"/>
  <c r="D53" i="51"/>
  <c r="D54" i="51"/>
  <c r="D55" i="51"/>
  <c r="D56" i="51"/>
  <c r="D57" i="51"/>
  <c r="D58" i="51"/>
  <c r="D59" i="51"/>
  <c r="D60" i="51"/>
  <c r="D61" i="51"/>
  <c r="D62" i="51"/>
  <c r="D63" i="51"/>
  <c r="D64" i="51"/>
  <c r="D65" i="51"/>
  <c r="D66" i="51"/>
  <c r="D67" i="51"/>
  <c r="D68" i="51"/>
  <c r="D69" i="51"/>
  <c r="D70" i="51"/>
  <c r="D71" i="51"/>
  <c r="D72" i="51"/>
  <c r="D73" i="51"/>
  <c r="D74" i="51"/>
  <c r="D75" i="51"/>
  <c r="D76" i="51"/>
  <c r="D77" i="51"/>
  <c r="D78" i="51"/>
  <c r="D79" i="51"/>
  <c r="D80" i="51"/>
  <c r="D81" i="51"/>
  <c r="D82" i="51"/>
  <c r="D83" i="51"/>
  <c r="D84" i="51"/>
  <c r="D85" i="51"/>
  <c r="D86" i="51"/>
  <c r="D87" i="51"/>
  <c r="D88" i="51"/>
  <c r="D89" i="51"/>
  <c r="D90" i="51"/>
  <c r="D91" i="51"/>
  <c r="D92" i="51"/>
  <c r="D93" i="51"/>
  <c r="D94" i="51"/>
  <c r="D7" i="51"/>
  <c r="L6" i="46"/>
  <c r="L5" i="46"/>
  <c r="G112" i="66"/>
  <c r="F112" i="66"/>
  <c r="H111" i="66"/>
  <c r="F111" i="66"/>
  <c r="H110" i="66"/>
  <c r="F110" i="66"/>
  <c r="H109" i="66"/>
  <c r="F109" i="66"/>
  <c r="H108" i="66"/>
  <c r="G108" i="66"/>
  <c r="R9" i="54"/>
  <c r="F108" i="66" s="1"/>
  <c r="G106" i="66"/>
  <c r="H105" i="66"/>
  <c r="G105" i="66"/>
  <c r="H104" i="66"/>
  <c r="G104" i="66"/>
  <c r="H103" i="66"/>
  <c r="V9" i="58"/>
  <c r="Y9" i="58" s="1"/>
  <c r="P9" i="58"/>
  <c r="BA108" i="63"/>
  <c r="AY108" i="63"/>
  <c r="AX108" i="63"/>
  <c r="AT108" i="63"/>
  <c r="AS108" i="63"/>
  <c r="AF108" i="63"/>
  <c r="AE108" i="63"/>
  <c r="AD108" i="63"/>
  <c r="Z108" i="63" a="1"/>
  <c r="Z108" i="63" s="1"/>
  <c r="X108" i="63"/>
  <c r="S108" i="63"/>
  <c r="AW108" i="63" s="1"/>
  <c r="N108" i="63"/>
  <c r="AR108" i="63" s="1"/>
  <c r="BA107" i="63"/>
  <c r="AY107" i="63"/>
  <c r="AX107" i="63"/>
  <c r="AZ107" i="63" s="1"/>
  <c r="AT107" i="63"/>
  <c r="AS107" i="63"/>
  <c r="AF107" i="63"/>
  <c r="AE107" i="63"/>
  <c r="AD107" i="63"/>
  <c r="Z107" i="63" a="1"/>
  <c r="Z107" i="63" s="1"/>
  <c r="AA107" i="63" s="1" a="1"/>
  <c r="AA107" i="63" s="1"/>
  <c r="X107" i="63"/>
  <c r="S107" i="63"/>
  <c r="AW107" i="63" s="1"/>
  <c r="N107" i="63"/>
  <c r="AR107" i="63" s="1"/>
  <c r="BA106" i="63"/>
  <c r="AY106" i="63"/>
  <c r="AX106" i="63"/>
  <c r="AT106" i="63"/>
  <c r="AS106" i="63"/>
  <c r="AU106" i="63" s="1"/>
  <c r="AF106" i="63"/>
  <c r="AE106" i="63"/>
  <c r="AD106" i="63"/>
  <c r="Z106" i="63" a="1"/>
  <c r="Z106" i="63" s="1"/>
  <c r="AA106" i="63" s="1" a="1"/>
  <c r="AA106" i="63" s="1"/>
  <c r="AB106" i="63" s="1"/>
  <c r="X106" i="63"/>
  <c r="S106" i="63"/>
  <c r="AW106" i="63" s="1"/>
  <c r="N106" i="63"/>
  <c r="AR106" i="63" s="1"/>
  <c r="BA105" i="63"/>
  <c r="AY105" i="63"/>
  <c r="AX105" i="63"/>
  <c r="AT105" i="63"/>
  <c r="AS105" i="63"/>
  <c r="AF105" i="63"/>
  <c r="AE105" i="63"/>
  <c r="AD105" i="63"/>
  <c r="Z105" i="63" a="1"/>
  <c r="Z105" i="63" s="1"/>
  <c r="AA105" i="63" s="1" a="1"/>
  <c r="AA105" i="63" s="1"/>
  <c r="AB105" i="63" s="1"/>
  <c r="X105" i="63"/>
  <c r="S105" i="63"/>
  <c r="AW105" i="63" s="1"/>
  <c r="N105" i="63"/>
  <c r="AR105" i="63" s="1"/>
  <c r="BA104" i="63"/>
  <c r="AY104" i="63"/>
  <c r="AX104" i="63"/>
  <c r="AT104" i="63"/>
  <c r="AS104" i="63"/>
  <c r="AF104" i="63"/>
  <c r="AE104" i="63"/>
  <c r="AD104" i="63"/>
  <c r="Z104" i="63" a="1"/>
  <c r="Z104" i="63" s="1"/>
  <c r="AA104" i="63" s="1" a="1"/>
  <c r="AA104" i="63" s="1"/>
  <c r="X104" i="63"/>
  <c r="S104" i="63"/>
  <c r="AW104" i="63" s="1"/>
  <c r="N104" i="63"/>
  <c r="AR104" i="63" s="1"/>
  <c r="BA103" i="63"/>
  <c r="AY103" i="63"/>
  <c r="AX103" i="63"/>
  <c r="AT103" i="63"/>
  <c r="AS103" i="63"/>
  <c r="AF103" i="63"/>
  <c r="AE103" i="63"/>
  <c r="AD103" i="63"/>
  <c r="Z103" i="63" a="1"/>
  <c r="Z103" i="63" s="1"/>
  <c r="X103" i="63"/>
  <c r="S103" i="63"/>
  <c r="AW103" i="63" s="1"/>
  <c r="N103" i="63"/>
  <c r="AR103" i="63" s="1"/>
  <c r="BA102" i="63"/>
  <c r="AY102" i="63"/>
  <c r="AX102" i="63"/>
  <c r="AT102" i="63"/>
  <c r="AS102" i="63"/>
  <c r="AF102" i="63"/>
  <c r="AE102" i="63"/>
  <c r="AD102" i="63"/>
  <c r="Z102" i="63" a="1"/>
  <c r="Z102" i="63" s="1"/>
  <c r="X102" i="63"/>
  <c r="S102" i="63"/>
  <c r="AW102" i="63" s="1"/>
  <c r="N102" i="63"/>
  <c r="AR102" i="63" s="1"/>
  <c r="BA101" i="63"/>
  <c r="AY101" i="63"/>
  <c r="AX101" i="63"/>
  <c r="AT101" i="63"/>
  <c r="AS101" i="63"/>
  <c r="AF101" i="63"/>
  <c r="AE101" i="63"/>
  <c r="AD101" i="63"/>
  <c r="Z101" i="63" a="1"/>
  <c r="Z101" i="63" s="1"/>
  <c r="AA101" i="63" s="1" a="1"/>
  <c r="AA101" i="63" s="1"/>
  <c r="AB101" i="63" s="1"/>
  <c r="X101" i="63"/>
  <c r="S101" i="63"/>
  <c r="AW101" i="63" s="1"/>
  <c r="N101" i="63"/>
  <c r="AR101" i="63" s="1"/>
  <c r="BA100" i="63"/>
  <c r="AY100" i="63"/>
  <c r="AX100" i="63"/>
  <c r="AZ100" i="63" s="1"/>
  <c r="AT100" i="63"/>
  <c r="AS100" i="63"/>
  <c r="AF100" i="63"/>
  <c r="AE100" i="63"/>
  <c r="AD100" i="63"/>
  <c r="Z100" i="63" a="1"/>
  <c r="Z100" i="63" s="1"/>
  <c r="AA100" i="63" s="1" a="1"/>
  <c r="AA100" i="63" s="1"/>
  <c r="X100" i="63"/>
  <c r="S100" i="63"/>
  <c r="AW100" i="63" s="1"/>
  <c r="N100" i="63"/>
  <c r="AR100" i="63" s="1"/>
  <c r="BA99" i="63"/>
  <c r="AY99" i="63"/>
  <c r="AX99" i="63"/>
  <c r="AT99" i="63"/>
  <c r="AS99" i="63"/>
  <c r="AF99" i="63"/>
  <c r="AE99" i="63"/>
  <c r="AD99" i="63"/>
  <c r="Z99" i="63" a="1"/>
  <c r="Z99" i="63" s="1"/>
  <c r="AA99" i="63" s="1" a="1"/>
  <c r="AA99" i="63" s="1"/>
  <c r="X99" i="63"/>
  <c r="S99" i="63"/>
  <c r="AW99" i="63" s="1"/>
  <c r="N99" i="63"/>
  <c r="AR99" i="63" s="1"/>
  <c r="BA98" i="63"/>
  <c r="AY98" i="63"/>
  <c r="AX98" i="63"/>
  <c r="AT98" i="63"/>
  <c r="AS98" i="63"/>
  <c r="AU98" i="63" s="1"/>
  <c r="AF98" i="63"/>
  <c r="AE98" i="63"/>
  <c r="AD98" i="63"/>
  <c r="Z98" i="63" a="1"/>
  <c r="Z98" i="63" s="1"/>
  <c r="X98" i="63"/>
  <c r="S98" i="63"/>
  <c r="AW98" i="63" s="1"/>
  <c r="N98" i="63"/>
  <c r="AR98" i="63" s="1"/>
  <c r="BA97" i="63"/>
  <c r="AY97" i="63"/>
  <c r="AX97" i="63"/>
  <c r="AT97" i="63"/>
  <c r="AS97" i="63"/>
  <c r="AF97" i="63"/>
  <c r="AE97" i="63"/>
  <c r="AD97" i="63"/>
  <c r="Z97" i="63" a="1"/>
  <c r="Z97" i="63" s="1"/>
  <c r="AA97" i="63" s="1" a="1"/>
  <c r="AA97" i="63" s="1"/>
  <c r="X97" i="63"/>
  <c r="S97" i="63"/>
  <c r="AW97" i="63" s="1"/>
  <c r="N97" i="63"/>
  <c r="AR97" i="63" s="1"/>
  <c r="BA96" i="63"/>
  <c r="AY96" i="63"/>
  <c r="AX96" i="63"/>
  <c r="AZ96" i="63" s="1"/>
  <c r="AT96" i="63"/>
  <c r="AS96" i="63"/>
  <c r="AF96" i="63"/>
  <c r="AE96" i="63"/>
  <c r="AD96" i="63"/>
  <c r="Z96" i="63" a="1"/>
  <c r="Z96" i="63" s="1"/>
  <c r="X96" i="63"/>
  <c r="S96" i="63"/>
  <c r="AW96" i="63" s="1"/>
  <c r="N96" i="63"/>
  <c r="AR96" i="63" s="1"/>
  <c r="BA95" i="63"/>
  <c r="AY95" i="63"/>
  <c r="AX95" i="63"/>
  <c r="AT95" i="63"/>
  <c r="AS95" i="63"/>
  <c r="AF95" i="63"/>
  <c r="AE95" i="63"/>
  <c r="AD95" i="63"/>
  <c r="Z95" i="63" a="1"/>
  <c r="Z95" i="63" s="1"/>
  <c r="AA95" i="63" s="1" a="1"/>
  <c r="AA95" i="63" s="1"/>
  <c r="X95" i="63"/>
  <c r="S95" i="63"/>
  <c r="AW95" i="63" s="1"/>
  <c r="N95" i="63"/>
  <c r="AR95" i="63" s="1"/>
  <c r="BA94" i="63"/>
  <c r="AY94" i="63"/>
  <c r="AX94" i="63"/>
  <c r="AT94" i="63"/>
  <c r="AS94" i="63"/>
  <c r="AU94" i="63" s="1"/>
  <c r="AF94" i="63"/>
  <c r="AE94" i="63"/>
  <c r="AD94" i="63"/>
  <c r="Z94" i="63" a="1"/>
  <c r="Z94" i="63" s="1"/>
  <c r="AA94" i="63" s="1" a="1"/>
  <c r="AA94" i="63" s="1"/>
  <c r="AB94" i="63" s="1"/>
  <c r="X94" i="63"/>
  <c r="S94" i="63"/>
  <c r="AW94" i="63" s="1"/>
  <c r="N94" i="63"/>
  <c r="AR94" i="63" s="1"/>
  <c r="BA93" i="63"/>
  <c r="AY93" i="63"/>
  <c r="AX93" i="63"/>
  <c r="AT93" i="63"/>
  <c r="AS93" i="63"/>
  <c r="AF93" i="63"/>
  <c r="AE93" i="63"/>
  <c r="AD93" i="63"/>
  <c r="Z93" i="63" a="1"/>
  <c r="Z93" i="63" s="1"/>
  <c r="X93" i="63"/>
  <c r="S93" i="63"/>
  <c r="AW93" i="63" s="1"/>
  <c r="N93" i="63"/>
  <c r="AR93" i="63" s="1"/>
  <c r="BA92" i="63"/>
  <c r="AY92" i="63"/>
  <c r="AX92" i="63"/>
  <c r="AT92" i="63"/>
  <c r="AS92" i="63"/>
  <c r="AF92" i="63"/>
  <c r="AE92" i="63"/>
  <c r="AD92" i="63"/>
  <c r="Z92" i="63" a="1"/>
  <c r="Z92" i="63" s="1"/>
  <c r="AA92" i="63" s="1" a="1"/>
  <c r="AA92" i="63" s="1"/>
  <c r="X92" i="63"/>
  <c r="S92" i="63"/>
  <c r="AW92" i="63" s="1"/>
  <c r="N92" i="63"/>
  <c r="AR92" i="63" s="1"/>
  <c r="BA91" i="63"/>
  <c r="AY91" i="63"/>
  <c r="AX91" i="63"/>
  <c r="AT91" i="63"/>
  <c r="AS91" i="63"/>
  <c r="AF91" i="63"/>
  <c r="AE91" i="63"/>
  <c r="AD91" i="63"/>
  <c r="Z91" i="63" a="1"/>
  <c r="Z91" i="63" s="1"/>
  <c r="X91" i="63"/>
  <c r="S91" i="63"/>
  <c r="AW91" i="63" s="1"/>
  <c r="N91" i="63"/>
  <c r="AR91" i="63" s="1"/>
  <c r="BA90" i="63"/>
  <c r="AY90" i="63"/>
  <c r="AX90" i="63"/>
  <c r="AT90" i="63"/>
  <c r="AS90" i="63"/>
  <c r="AF90" i="63"/>
  <c r="AE90" i="63"/>
  <c r="AD90" i="63"/>
  <c r="Z90" i="63" a="1"/>
  <c r="Z90" i="63" s="1"/>
  <c r="AA90" i="63" s="1" a="1"/>
  <c r="AA90" i="63" s="1"/>
  <c r="X90" i="63"/>
  <c r="S90" i="63"/>
  <c r="AW90" i="63" s="1"/>
  <c r="N90" i="63"/>
  <c r="AR90" i="63" s="1"/>
  <c r="BA89" i="63"/>
  <c r="AY89" i="63"/>
  <c r="AX89" i="63"/>
  <c r="AT89" i="63"/>
  <c r="AS89" i="63"/>
  <c r="AF89" i="63"/>
  <c r="AE89" i="63"/>
  <c r="AD89" i="63"/>
  <c r="Z89" i="63" a="1"/>
  <c r="Z89" i="63" s="1"/>
  <c r="AA89" i="63" s="1" a="1"/>
  <c r="AA89" i="63" s="1"/>
  <c r="X89" i="63"/>
  <c r="S89" i="63"/>
  <c r="AW89" i="63" s="1"/>
  <c r="N89" i="63"/>
  <c r="AR89" i="63" s="1"/>
  <c r="BA88" i="63"/>
  <c r="AY88" i="63"/>
  <c r="AX88" i="63"/>
  <c r="AT88" i="63"/>
  <c r="AS88" i="63"/>
  <c r="AF88" i="63"/>
  <c r="AE88" i="63"/>
  <c r="AD88" i="63"/>
  <c r="Z88" i="63" a="1"/>
  <c r="Z88" i="63" s="1"/>
  <c r="X88" i="63"/>
  <c r="S88" i="63"/>
  <c r="AW88" i="63" s="1"/>
  <c r="N88" i="63"/>
  <c r="AR88" i="63" s="1"/>
  <c r="BA87" i="63"/>
  <c r="AY87" i="63"/>
  <c r="AX87" i="63"/>
  <c r="AZ87" i="63" s="1"/>
  <c r="AT87" i="63"/>
  <c r="AS87" i="63"/>
  <c r="AF87" i="63"/>
  <c r="AE87" i="63"/>
  <c r="AD87" i="63"/>
  <c r="Z87" i="63" a="1"/>
  <c r="Z87" i="63" s="1"/>
  <c r="AA87" i="63" s="1" a="1"/>
  <c r="AA87" i="63" s="1"/>
  <c r="X87" i="63"/>
  <c r="S87" i="63"/>
  <c r="AW87" i="63" s="1"/>
  <c r="N87" i="63"/>
  <c r="AR87" i="63" s="1"/>
  <c r="BA86" i="63"/>
  <c r="AY86" i="63"/>
  <c r="AX86" i="63"/>
  <c r="AT86" i="63"/>
  <c r="AS86" i="63"/>
  <c r="AU86" i="63" s="1"/>
  <c r="AF86" i="63"/>
  <c r="AE86" i="63"/>
  <c r="AD86" i="63"/>
  <c r="Z86" i="63" a="1"/>
  <c r="Z86" i="63" s="1"/>
  <c r="X86" i="63"/>
  <c r="S86" i="63"/>
  <c r="AW86" i="63" s="1"/>
  <c r="N86" i="63"/>
  <c r="AR86" i="63" s="1"/>
  <c r="BA85" i="63"/>
  <c r="AY85" i="63"/>
  <c r="AX85" i="63"/>
  <c r="AT85" i="63"/>
  <c r="AS85" i="63"/>
  <c r="AF85" i="63"/>
  <c r="AE85" i="63"/>
  <c r="AD85" i="63"/>
  <c r="Z85" i="63" a="1"/>
  <c r="Z85" i="63" s="1"/>
  <c r="AA85" i="63" s="1" a="1"/>
  <c r="AA85" i="63" s="1"/>
  <c r="X85" i="63"/>
  <c r="S85" i="63"/>
  <c r="AW85" i="63" s="1"/>
  <c r="N85" i="63"/>
  <c r="AR85" i="63" s="1"/>
  <c r="BA84" i="63"/>
  <c r="AY84" i="63"/>
  <c r="AX84" i="63"/>
  <c r="AT84" i="63"/>
  <c r="AS84" i="63"/>
  <c r="AF84" i="63"/>
  <c r="AE84" i="63"/>
  <c r="AD84" i="63"/>
  <c r="Z84" i="63" a="1"/>
  <c r="Z84" i="63" s="1"/>
  <c r="X84" i="63"/>
  <c r="S84" i="63"/>
  <c r="AW84" i="63" s="1"/>
  <c r="N84" i="63"/>
  <c r="AR84" i="63" s="1"/>
  <c r="BA83" i="63"/>
  <c r="AY83" i="63"/>
  <c r="AX83" i="63"/>
  <c r="AT83" i="63"/>
  <c r="AS83" i="63"/>
  <c r="AF83" i="63"/>
  <c r="AE83" i="63"/>
  <c r="AD83" i="63"/>
  <c r="Z83" i="63" a="1"/>
  <c r="Z83" i="63" s="1"/>
  <c r="X83" i="63"/>
  <c r="S83" i="63"/>
  <c r="AW83" i="63" s="1"/>
  <c r="N83" i="63"/>
  <c r="AR83" i="63" s="1"/>
  <c r="BA82" i="63"/>
  <c r="AY82" i="63"/>
  <c r="AX82" i="63"/>
  <c r="AT82" i="63"/>
  <c r="AS82" i="63"/>
  <c r="AU82" i="63" s="1"/>
  <c r="AF82" i="63"/>
  <c r="AE82" i="63"/>
  <c r="AD82" i="63"/>
  <c r="Z82" i="63" a="1"/>
  <c r="Z82" i="63" s="1"/>
  <c r="AA82" i="63" s="1" a="1"/>
  <c r="AA82" i="63" s="1"/>
  <c r="AB82" i="63" s="1"/>
  <c r="X82" i="63"/>
  <c r="S82" i="63"/>
  <c r="AW82" i="63" s="1"/>
  <c r="N82" i="63"/>
  <c r="AR82" i="63" s="1"/>
  <c r="BA81" i="63"/>
  <c r="AY81" i="63"/>
  <c r="AX81" i="63"/>
  <c r="AT81" i="63"/>
  <c r="AS81" i="63"/>
  <c r="AU81" i="63" s="1"/>
  <c r="AF81" i="63"/>
  <c r="AE81" i="63"/>
  <c r="AD81" i="63"/>
  <c r="Z81" i="63" a="1"/>
  <c r="Z81" i="63" s="1"/>
  <c r="X81" i="63"/>
  <c r="S81" i="63"/>
  <c r="AW81" i="63" s="1"/>
  <c r="N81" i="63"/>
  <c r="AR81" i="63" s="1"/>
  <c r="BA80" i="63"/>
  <c r="AY80" i="63"/>
  <c r="AX80" i="63"/>
  <c r="AZ80" i="63" s="1"/>
  <c r="AT80" i="63"/>
  <c r="AS80" i="63"/>
  <c r="AF80" i="63"/>
  <c r="AE80" i="63"/>
  <c r="AD80" i="63"/>
  <c r="Z80" i="63" a="1"/>
  <c r="Z80" i="63" s="1"/>
  <c r="X80" i="63"/>
  <c r="S80" i="63"/>
  <c r="AW80" i="63" s="1"/>
  <c r="N80" i="63"/>
  <c r="AR80" i="63" s="1"/>
  <c r="BA79" i="63"/>
  <c r="AY79" i="63"/>
  <c r="AX79" i="63"/>
  <c r="AT79" i="63"/>
  <c r="AS79" i="63"/>
  <c r="AF79" i="63"/>
  <c r="AE79" i="63"/>
  <c r="AD79" i="63"/>
  <c r="Z79" i="63" a="1"/>
  <c r="Z79" i="63" s="1"/>
  <c r="X79" i="63"/>
  <c r="S79" i="63"/>
  <c r="AW79" i="63" s="1"/>
  <c r="N79" i="63"/>
  <c r="AR79" i="63" s="1"/>
  <c r="BA78" i="63"/>
  <c r="AY78" i="63"/>
  <c r="AX78" i="63"/>
  <c r="AT78" i="63"/>
  <c r="AS78" i="63"/>
  <c r="AU78" i="63" s="1"/>
  <c r="AF78" i="63"/>
  <c r="AE78" i="63"/>
  <c r="AD78" i="63"/>
  <c r="Z78" i="63" a="1"/>
  <c r="Z78" i="63" s="1"/>
  <c r="X78" i="63"/>
  <c r="S78" i="63"/>
  <c r="AW78" i="63" s="1"/>
  <c r="N78" i="63"/>
  <c r="AR78" i="63" s="1"/>
  <c r="BA77" i="63"/>
  <c r="AY77" i="63"/>
  <c r="AX77" i="63"/>
  <c r="AT77" i="63"/>
  <c r="AS77" i="63"/>
  <c r="AF77" i="63"/>
  <c r="AE77" i="63"/>
  <c r="AD77" i="63"/>
  <c r="Z77" i="63" a="1"/>
  <c r="Z77" i="63" s="1"/>
  <c r="X77" i="63"/>
  <c r="S77" i="63"/>
  <c r="AW77" i="63" s="1"/>
  <c r="N77" i="63"/>
  <c r="AR77" i="63" s="1"/>
  <c r="BA76" i="63"/>
  <c r="AY76" i="63"/>
  <c r="AX76" i="63"/>
  <c r="AT76" i="63"/>
  <c r="AS76" i="63"/>
  <c r="AF76" i="63"/>
  <c r="AE76" i="63"/>
  <c r="AD76" i="63"/>
  <c r="Z76" i="63" a="1"/>
  <c r="Z76" i="63" s="1"/>
  <c r="AA76" i="63" s="1" a="1"/>
  <c r="AA76" i="63" s="1"/>
  <c r="X76" i="63"/>
  <c r="S76" i="63"/>
  <c r="AW76" i="63" s="1"/>
  <c r="N76" i="63"/>
  <c r="AR76" i="63" s="1"/>
  <c r="BA75" i="63"/>
  <c r="AY75" i="63"/>
  <c r="AX75" i="63"/>
  <c r="AT75" i="63"/>
  <c r="AS75" i="63"/>
  <c r="AU75" i="63" s="1"/>
  <c r="AF75" i="63"/>
  <c r="AE75" i="63"/>
  <c r="AD75" i="63"/>
  <c r="Z75" i="63" a="1"/>
  <c r="Z75" i="63" s="1"/>
  <c r="AA75" i="63" s="1" a="1"/>
  <c r="AA75" i="63" s="1"/>
  <c r="X75" i="63"/>
  <c r="S75" i="63"/>
  <c r="AW75" i="63" s="1"/>
  <c r="N75" i="63"/>
  <c r="AR75" i="63" s="1"/>
  <c r="BA74" i="63"/>
  <c r="AY74" i="63"/>
  <c r="AX74" i="63"/>
  <c r="AT74" i="63"/>
  <c r="AS74" i="63"/>
  <c r="AF74" i="63"/>
  <c r="AE74" i="63"/>
  <c r="AD74" i="63"/>
  <c r="Z74" i="63" a="1"/>
  <c r="Z74" i="63" s="1"/>
  <c r="AA74" i="63" s="1" a="1"/>
  <c r="AA74" i="63" s="1"/>
  <c r="X74" i="63"/>
  <c r="S74" i="63"/>
  <c r="AW74" i="63" s="1"/>
  <c r="N74" i="63"/>
  <c r="AR74" i="63" s="1"/>
  <c r="BA73" i="63"/>
  <c r="AY73" i="63"/>
  <c r="AX73" i="63"/>
  <c r="AT73" i="63"/>
  <c r="AS73" i="63"/>
  <c r="AF73" i="63"/>
  <c r="AE73" i="63"/>
  <c r="AD73" i="63"/>
  <c r="Z73" i="63" a="1"/>
  <c r="Z73" i="63" s="1"/>
  <c r="AA73" i="63" s="1" a="1"/>
  <c r="AA73" i="63" s="1"/>
  <c r="AB73" i="63" s="1"/>
  <c r="X73" i="63"/>
  <c r="S73" i="63"/>
  <c r="AW73" i="63" s="1"/>
  <c r="N73" i="63"/>
  <c r="AR73" i="63" s="1"/>
  <c r="BA72" i="63"/>
  <c r="AY72" i="63"/>
  <c r="AX72" i="63"/>
  <c r="AT72" i="63"/>
  <c r="AS72" i="63"/>
  <c r="AF72" i="63"/>
  <c r="AE72" i="63"/>
  <c r="AD72" i="63"/>
  <c r="Z72" i="63" a="1"/>
  <c r="Z72" i="63" s="1"/>
  <c r="AA72" i="63" s="1" a="1"/>
  <c r="AA72" i="63" s="1"/>
  <c r="AB72" i="63" s="1"/>
  <c r="X72" i="63"/>
  <c r="S72" i="63"/>
  <c r="AW72" i="63" s="1"/>
  <c r="N72" i="63"/>
  <c r="AR72" i="63" s="1"/>
  <c r="BA71" i="63"/>
  <c r="AY71" i="63"/>
  <c r="AX71" i="63"/>
  <c r="AT71" i="63"/>
  <c r="AS71" i="63"/>
  <c r="AF71" i="63"/>
  <c r="AE71" i="63"/>
  <c r="AD71" i="63"/>
  <c r="Z71" i="63" a="1"/>
  <c r="Z71" i="63" s="1"/>
  <c r="AA71" i="63" s="1" a="1"/>
  <c r="AA71" i="63" s="1"/>
  <c r="X71" i="63"/>
  <c r="S71" i="63"/>
  <c r="AW71" i="63" s="1"/>
  <c r="N71" i="63"/>
  <c r="AR71" i="63" s="1"/>
  <c r="BA70" i="63"/>
  <c r="AY70" i="63"/>
  <c r="AX70" i="63"/>
  <c r="AT70" i="63"/>
  <c r="AS70" i="63"/>
  <c r="AU70" i="63" s="1"/>
  <c r="AF70" i="63"/>
  <c r="AE70" i="63"/>
  <c r="AD70" i="63"/>
  <c r="Z70" i="63" a="1"/>
  <c r="Z70" i="63" s="1"/>
  <c r="AA70" i="63" s="1" a="1"/>
  <c r="AA70" i="63" s="1"/>
  <c r="X70" i="63"/>
  <c r="S70" i="63"/>
  <c r="AW70" i="63" s="1"/>
  <c r="N70" i="63"/>
  <c r="AR70" i="63" s="1"/>
  <c r="BA69" i="63"/>
  <c r="AY69" i="63"/>
  <c r="AX69" i="63"/>
  <c r="AT69" i="63"/>
  <c r="AS69" i="63"/>
  <c r="AF69" i="63"/>
  <c r="AE69" i="63"/>
  <c r="AD69" i="63"/>
  <c r="Z69" i="63" a="1"/>
  <c r="Z69" i="63" s="1"/>
  <c r="X69" i="63"/>
  <c r="S69" i="63"/>
  <c r="AW69" i="63" s="1"/>
  <c r="N69" i="63"/>
  <c r="AR69" i="63" s="1"/>
  <c r="BA68" i="63"/>
  <c r="AY68" i="63"/>
  <c r="AX68" i="63"/>
  <c r="AT68" i="63"/>
  <c r="AS68" i="63"/>
  <c r="AF68" i="63"/>
  <c r="AE68" i="63"/>
  <c r="AD68" i="63"/>
  <c r="Z68" i="63" a="1"/>
  <c r="Z68" i="63" s="1"/>
  <c r="AA68" i="63" s="1" a="1"/>
  <c r="AA68" i="63" s="1"/>
  <c r="X68" i="63"/>
  <c r="S68" i="63"/>
  <c r="AW68" i="63" s="1"/>
  <c r="N68" i="63"/>
  <c r="AR68" i="63" s="1"/>
  <c r="BA67" i="63"/>
  <c r="AY67" i="63"/>
  <c r="AX67" i="63"/>
  <c r="AT67" i="63"/>
  <c r="AS67" i="63"/>
  <c r="AF67" i="63"/>
  <c r="AE67" i="63"/>
  <c r="AD67" i="63"/>
  <c r="Z67" i="63" a="1"/>
  <c r="Z67" i="63" s="1"/>
  <c r="AA67" i="63" s="1" a="1"/>
  <c r="AA67" i="63" s="1"/>
  <c r="AB67" i="63" s="1"/>
  <c r="X67" i="63"/>
  <c r="S67" i="63"/>
  <c r="AW67" i="63" s="1"/>
  <c r="N67" i="63"/>
  <c r="AR67" i="63" s="1"/>
  <c r="BA66" i="63"/>
  <c r="AY66" i="63"/>
  <c r="AX66" i="63"/>
  <c r="AT66" i="63"/>
  <c r="AS66" i="63"/>
  <c r="AU66" i="63" s="1"/>
  <c r="AF66" i="63"/>
  <c r="AE66" i="63"/>
  <c r="AD66" i="63"/>
  <c r="Z66" i="63" a="1"/>
  <c r="Z66" i="63" s="1"/>
  <c r="X66" i="63"/>
  <c r="S66" i="63"/>
  <c r="AW66" i="63" s="1"/>
  <c r="N66" i="63"/>
  <c r="AR66" i="63" s="1"/>
  <c r="BA65" i="63"/>
  <c r="AY65" i="63"/>
  <c r="AX65" i="63"/>
  <c r="AT65" i="63"/>
  <c r="AS65" i="63"/>
  <c r="AF65" i="63"/>
  <c r="AE65" i="63"/>
  <c r="AD65" i="63"/>
  <c r="Z65" i="63" a="1"/>
  <c r="Z65" i="63" s="1"/>
  <c r="AA65" i="63" s="1" a="1"/>
  <c r="AA65" i="63" s="1"/>
  <c r="AB65" i="63" s="1"/>
  <c r="X65" i="63"/>
  <c r="S65" i="63"/>
  <c r="AW65" i="63" s="1"/>
  <c r="N65" i="63"/>
  <c r="AR65" i="63" s="1"/>
  <c r="BA64" i="63"/>
  <c r="AY64" i="63"/>
  <c r="AX64" i="63"/>
  <c r="AT64" i="63"/>
  <c r="AS64" i="63"/>
  <c r="AF64" i="63"/>
  <c r="AE64" i="63"/>
  <c r="AD64" i="63"/>
  <c r="Z64" i="63" a="1"/>
  <c r="Z64" i="63" s="1"/>
  <c r="X64" i="63"/>
  <c r="S64" i="63"/>
  <c r="AW64" i="63" s="1"/>
  <c r="N64" i="63"/>
  <c r="AR64" i="63" s="1"/>
  <c r="BA63" i="63"/>
  <c r="AY63" i="63"/>
  <c r="AX63" i="63"/>
  <c r="AT63" i="63"/>
  <c r="AS63" i="63"/>
  <c r="AF63" i="63"/>
  <c r="AE63" i="63"/>
  <c r="AD63" i="63"/>
  <c r="Z63" i="63" a="1"/>
  <c r="Z63" i="63" s="1"/>
  <c r="X63" i="63"/>
  <c r="S63" i="63"/>
  <c r="AW63" i="63" s="1"/>
  <c r="N63" i="63"/>
  <c r="AR63" i="63" s="1"/>
  <c r="BA62" i="63"/>
  <c r="AY62" i="63"/>
  <c r="AX62" i="63"/>
  <c r="AT62" i="63"/>
  <c r="AS62" i="63"/>
  <c r="AU62" i="63" s="1"/>
  <c r="AF62" i="63"/>
  <c r="AE62" i="63"/>
  <c r="AD62" i="63"/>
  <c r="Z62" i="63" a="1"/>
  <c r="Z62" i="63" s="1"/>
  <c r="X62" i="63"/>
  <c r="S62" i="63"/>
  <c r="AW62" i="63" s="1"/>
  <c r="N62" i="63"/>
  <c r="AR62" i="63" s="1"/>
  <c r="BA61" i="63"/>
  <c r="AY61" i="63"/>
  <c r="AX61" i="63"/>
  <c r="AT61" i="63"/>
  <c r="AS61" i="63"/>
  <c r="AF61" i="63"/>
  <c r="AE61" i="63"/>
  <c r="AD61" i="63"/>
  <c r="Z61" i="63" a="1"/>
  <c r="Z61" i="63" s="1"/>
  <c r="X61" i="63"/>
  <c r="S61" i="63"/>
  <c r="AW61" i="63" s="1"/>
  <c r="N61" i="63"/>
  <c r="AR61" i="63" s="1"/>
  <c r="BA60" i="63"/>
  <c r="AY60" i="63"/>
  <c r="AX60" i="63"/>
  <c r="AT60" i="63"/>
  <c r="AS60" i="63"/>
  <c r="AF60" i="63"/>
  <c r="AE60" i="63"/>
  <c r="AD60" i="63"/>
  <c r="Z60" i="63" a="1"/>
  <c r="Z60" i="63" s="1"/>
  <c r="X60" i="63"/>
  <c r="S60" i="63"/>
  <c r="AW60" i="63" s="1"/>
  <c r="N60" i="63"/>
  <c r="AR60" i="63" s="1"/>
  <c r="BA59" i="63"/>
  <c r="AY59" i="63"/>
  <c r="AX59" i="63"/>
  <c r="AT59" i="63"/>
  <c r="AS59" i="63"/>
  <c r="AF59" i="63"/>
  <c r="AE59" i="63"/>
  <c r="AD59" i="63"/>
  <c r="Z59" i="63" a="1"/>
  <c r="Z59" i="63" s="1"/>
  <c r="X59" i="63"/>
  <c r="S59" i="63"/>
  <c r="AW59" i="63" s="1"/>
  <c r="N59" i="63"/>
  <c r="AR59" i="63" s="1"/>
  <c r="BA58" i="63"/>
  <c r="AY58" i="63"/>
  <c r="AX58" i="63"/>
  <c r="AZ58" i="63" s="1"/>
  <c r="AT58" i="63"/>
  <c r="AS58" i="63"/>
  <c r="AF58" i="63"/>
  <c r="AE58" i="63"/>
  <c r="AD58" i="63"/>
  <c r="Z58" i="63" a="1"/>
  <c r="Z58" i="63" s="1"/>
  <c r="X58" i="63"/>
  <c r="S58" i="63"/>
  <c r="AW58" i="63" s="1"/>
  <c r="N58" i="63"/>
  <c r="AR58" i="63" s="1"/>
  <c r="BA57" i="63"/>
  <c r="AY57" i="63"/>
  <c r="AX57" i="63"/>
  <c r="AT57" i="63"/>
  <c r="AS57" i="63"/>
  <c r="AF57" i="63"/>
  <c r="AE57" i="63"/>
  <c r="AD57" i="63"/>
  <c r="Z57" i="63" a="1"/>
  <c r="Z57" i="63" s="1"/>
  <c r="AA57" i="63" s="1" a="1"/>
  <c r="AA57" i="63" s="1"/>
  <c r="AB57" i="63" s="1"/>
  <c r="X57" i="63"/>
  <c r="S57" i="63"/>
  <c r="AW57" i="63" s="1"/>
  <c r="N57" i="63"/>
  <c r="AR57" i="63" s="1"/>
  <c r="BA56" i="63"/>
  <c r="AY56" i="63"/>
  <c r="AX56" i="63"/>
  <c r="AT56" i="63"/>
  <c r="AS56" i="63"/>
  <c r="AF56" i="63"/>
  <c r="AE56" i="63"/>
  <c r="AD56" i="63"/>
  <c r="Z56" i="63" a="1"/>
  <c r="Z56" i="63" s="1"/>
  <c r="X56" i="63"/>
  <c r="S56" i="63"/>
  <c r="AW56" i="63" s="1"/>
  <c r="N56" i="63"/>
  <c r="AR56" i="63" s="1"/>
  <c r="BA55" i="63"/>
  <c r="AY55" i="63"/>
  <c r="AX55" i="63"/>
  <c r="AT55" i="63"/>
  <c r="AS55" i="63"/>
  <c r="AF55" i="63"/>
  <c r="AE55" i="63"/>
  <c r="AD55" i="63"/>
  <c r="Z55" i="63" a="1"/>
  <c r="Z55" i="63" s="1"/>
  <c r="X55" i="63"/>
  <c r="S55" i="63"/>
  <c r="AW55" i="63" s="1"/>
  <c r="N55" i="63"/>
  <c r="AR55" i="63" s="1"/>
  <c r="BA54" i="63"/>
  <c r="AY54" i="63"/>
  <c r="AX54" i="63"/>
  <c r="AT54" i="63"/>
  <c r="AS54" i="63"/>
  <c r="AF54" i="63"/>
  <c r="AE54" i="63"/>
  <c r="AD54" i="63"/>
  <c r="Z54" i="63" a="1"/>
  <c r="Z54" i="63" s="1"/>
  <c r="AA54" i="63" s="1" a="1"/>
  <c r="AA54" i="63" s="1"/>
  <c r="AB54" i="63" s="1"/>
  <c r="X54" i="63"/>
  <c r="S54" i="63"/>
  <c r="AW54" i="63" s="1"/>
  <c r="N54" i="63"/>
  <c r="AR54" i="63" s="1"/>
  <c r="BA53" i="63"/>
  <c r="AY53" i="63"/>
  <c r="AX53" i="63"/>
  <c r="AT53" i="63"/>
  <c r="AS53" i="63"/>
  <c r="AF53" i="63"/>
  <c r="AE53" i="63"/>
  <c r="AD53" i="63"/>
  <c r="Z53" i="63" a="1"/>
  <c r="Z53" i="63" s="1"/>
  <c r="AA53" i="63" s="1" a="1"/>
  <c r="AA53" i="63" s="1"/>
  <c r="X53" i="63"/>
  <c r="S53" i="63"/>
  <c r="AW53" i="63" s="1"/>
  <c r="N53" i="63"/>
  <c r="AR53" i="63" s="1"/>
  <c r="BA52" i="63"/>
  <c r="AY52" i="63"/>
  <c r="AX52" i="63"/>
  <c r="AT52" i="63"/>
  <c r="AS52" i="63"/>
  <c r="AF52" i="63"/>
  <c r="AE52" i="63"/>
  <c r="AD52" i="63"/>
  <c r="Z52" i="63" a="1"/>
  <c r="Z52" i="63" s="1"/>
  <c r="AA52" i="63" s="1" a="1"/>
  <c r="AA52" i="63" s="1"/>
  <c r="X52" i="63"/>
  <c r="S52" i="63"/>
  <c r="AW52" i="63" s="1"/>
  <c r="N52" i="63"/>
  <c r="AR52" i="63" s="1"/>
  <c r="BA51" i="63"/>
  <c r="AY51" i="63"/>
  <c r="AX51" i="63"/>
  <c r="AZ51" i="63" s="1"/>
  <c r="AT51" i="63"/>
  <c r="AS51" i="63"/>
  <c r="AU51" i="63" s="1"/>
  <c r="AF51" i="63"/>
  <c r="AE51" i="63"/>
  <c r="AD51" i="63"/>
  <c r="Z51" i="63" a="1"/>
  <c r="Z51" i="63" s="1"/>
  <c r="X51" i="63"/>
  <c r="S51" i="63"/>
  <c r="AW51" i="63" s="1"/>
  <c r="N51" i="63"/>
  <c r="AR51" i="63" s="1"/>
  <c r="BA50" i="63"/>
  <c r="AY50" i="63"/>
  <c r="AX50" i="63"/>
  <c r="AT50" i="63"/>
  <c r="AS50" i="63"/>
  <c r="AU50" i="63" s="1"/>
  <c r="AF50" i="63"/>
  <c r="AE50" i="63"/>
  <c r="AD50" i="63"/>
  <c r="Z50" i="63" a="1"/>
  <c r="Z50" i="63" s="1"/>
  <c r="X50" i="63"/>
  <c r="S50" i="63"/>
  <c r="AW50" i="63" s="1"/>
  <c r="N50" i="63"/>
  <c r="AR50" i="63" s="1"/>
  <c r="BA49" i="63"/>
  <c r="AY49" i="63"/>
  <c r="AX49" i="63"/>
  <c r="AT49" i="63"/>
  <c r="AS49" i="63"/>
  <c r="AF49" i="63"/>
  <c r="AE49" i="63"/>
  <c r="AD49" i="63"/>
  <c r="Z49" i="63" a="1"/>
  <c r="Z49" i="63" s="1"/>
  <c r="X49" i="63"/>
  <c r="S49" i="63"/>
  <c r="AW49" i="63" s="1"/>
  <c r="N49" i="63"/>
  <c r="AR49" i="63" s="1"/>
  <c r="BA48" i="63"/>
  <c r="AY48" i="63"/>
  <c r="AX48" i="63"/>
  <c r="AT48" i="63"/>
  <c r="AS48" i="63"/>
  <c r="AF48" i="63"/>
  <c r="AE48" i="63"/>
  <c r="AD48" i="63"/>
  <c r="Z48" i="63" a="1"/>
  <c r="Z48" i="63" s="1"/>
  <c r="X48" i="63"/>
  <c r="S48" i="63"/>
  <c r="AW48" i="63" s="1"/>
  <c r="N48" i="63"/>
  <c r="AR48" i="63" s="1"/>
  <c r="BA47" i="63"/>
  <c r="AY47" i="63"/>
  <c r="AX47" i="63"/>
  <c r="AT47" i="63"/>
  <c r="AS47" i="63"/>
  <c r="AF47" i="63"/>
  <c r="AE47" i="63"/>
  <c r="AD47" i="63"/>
  <c r="Z47" i="63" a="1"/>
  <c r="Z47" i="63" s="1"/>
  <c r="AA47" i="63" s="1" a="1"/>
  <c r="AA47" i="63" s="1"/>
  <c r="AB47" i="63" s="1"/>
  <c r="X47" i="63"/>
  <c r="S47" i="63"/>
  <c r="AW47" i="63" s="1"/>
  <c r="N47" i="63"/>
  <c r="AR47" i="63" s="1"/>
  <c r="BA46" i="63"/>
  <c r="AY46" i="63"/>
  <c r="AX46" i="63"/>
  <c r="AT46" i="63"/>
  <c r="AS46" i="63"/>
  <c r="AF46" i="63"/>
  <c r="AE46" i="63"/>
  <c r="AD46" i="63"/>
  <c r="Z46" i="63" a="1"/>
  <c r="Z46" i="63" s="1"/>
  <c r="AA46" i="63" s="1" a="1"/>
  <c r="AA46" i="63" s="1"/>
  <c r="X46" i="63"/>
  <c r="S46" i="63"/>
  <c r="AW46" i="63" s="1"/>
  <c r="N46" i="63"/>
  <c r="AR46" i="63" s="1"/>
  <c r="BA45" i="63"/>
  <c r="AY45" i="63"/>
  <c r="AX45" i="63"/>
  <c r="AT45" i="63"/>
  <c r="AS45" i="63"/>
  <c r="AF45" i="63"/>
  <c r="AE45" i="63"/>
  <c r="AD45" i="63"/>
  <c r="Z45" i="63" a="1"/>
  <c r="Z45" i="63" s="1"/>
  <c r="X45" i="63"/>
  <c r="S45" i="63"/>
  <c r="AW45" i="63" s="1"/>
  <c r="N45" i="63"/>
  <c r="AR45" i="63" s="1"/>
  <c r="BA44" i="63"/>
  <c r="AY44" i="63"/>
  <c r="AX44" i="63"/>
  <c r="AT44" i="63"/>
  <c r="AS44" i="63"/>
  <c r="AF44" i="63"/>
  <c r="AE44" i="63"/>
  <c r="AD44" i="63"/>
  <c r="Z44" i="63" a="1"/>
  <c r="Z44" i="63" s="1"/>
  <c r="X44" i="63"/>
  <c r="S44" i="63"/>
  <c r="AW44" i="63" s="1"/>
  <c r="N44" i="63"/>
  <c r="AR44" i="63" s="1"/>
  <c r="BA43" i="63"/>
  <c r="AY43" i="63"/>
  <c r="AX43" i="63"/>
  <c r="AT43" i="63"/>
  <c r="AS43" i="63"/>
  <c r="AF43" i="63"/>
  <c r="AE43" i="63"/>
  <c r="AD43" i="63"/>
  <c r="Z43" i="63" a="1"/>
  <c r="Z43" i="63" s="1"/>
  <c r="X43" i="63"/>
  <c r="S43" i="63"/>
  <c r="AW43" i="63" s="1"/>
  <c r="N43" i="63"/>
  <c r="AR43" i="63" s="1"/>
  <c r="BA42" i="63"/>
  <c r="AY42" i="63"/>
  <c r="AX42" i="63"/>
  <c r="AT42" i="63"/>
  <c r="AS42" i="63"/>
  <c r="AF42" i="63"/>
  <c r="AE42" i="63"/>
  <c r="AD42" i="63"/>
  <c r="Z42" i="63" a="1"/>
  <c r="Z42" i="63" s="1"/>
  <c r="AA42" i="63" s="1" a="1"/>
  <c r="AA42" i="63" s="1"/>
  <c r="AB42" i="63" s="1"/>
  <c r="X42" i="63"/>
  <c r="S42" i="63"/>
  <c r="AW42" i="63" s="1"/>
  <c r="N42" i="63"/>
  <c r="AR42" i="63" s="1"/>
  <c r="BA41" i="63"/>
  <c r="AY41" i="63"/>
  <c r="AX41" i="63"/>
  <c r="AT41" i="63"/>
  <c r="AS41" i="63"/>
  <c r="AF41" i="63"/>
  <c r="AE41" i="63"/>
  <c r="AD41" i="63"/>
  <c r="Z41" i="63" a="1"/>
  <c r="Z41" i="63" s="1"/>
  <c r="X41" i="63"/>
  <c r="S41" i="63"/>
  <c r="AW41" i="63" s="1"/>
  <c r="N41" i="63"/>
  <c r="AR41" i="63" s="1"/>
  <c r="BA40" i="63"/>
  <c r="AY40" i="63"/>
  <c r="AX40" i="63"/>
  <c r="AT40" i="63"/>
  <c r="AS40" i="63"/>
  <c r="AF40" i="63"/>
  <c r="AE40" i="63"/>
  <c r="AD40" i="63"/>
  <c r="Z40" i="63" a="1"/>
  <c r="Z40" i="63" s="1"/>
  <c r="AA40" i="63" s="1" a="1"/>
  <c r="AA40" i="63" s="1"/>
  <c r="AB40" i="63" s="1"/>
  <c r="X40" i="63"/>
  <c r="S40" i="63"/>
  <c r="AW40" i="63" s="1"/>
  <c r="N40" i="63"/>
  <c r="AR40" i="63" s="1"/>
  <c r="BA39" i="63"/>
  <c r="AY39" i="63"/>
  <c r="AX39" i="63"/>
  <c r="AZ39" i="63" s="1"/>
  <c r="AT39" i="63"/>
  <c r="AS39" i="63"/>
  <c r="AF39" i="63"/>
  <c r="AE39" i="63"/>
  <c r="AD39" i="63"/>
  <c r="Z39" i="63" a="1"/>
  <c r="Z39" i="63" s="1"/>
  <c r="X39" i="63"/>
  <c r="S39" i="63"/>
  <c r="AW39" i="63" s="1"/>
  <c r="N39" i="63"/>
  <c r="AR39" i="63" s="1"/>
  <c r="BA38" i="63"/>
  <c r="AY38" i="63"/>
  <c r="AX38" i="63"/>
  <c r="AT38" i="63"/>
  <c r="AS38" i="63"/>
  <c r="AU38" i="63" s="1"/>
  <c r="AF38" i="63"/>
  <c r="AE38" i="63"/>
  <c r="AD38" i="63"/>
  <c r="Z38" i="63" a="1"/>
  <c r="Z38" i="63" s="1"/>
  <c r="AA38" i="63" s="1" a="1"/>
  <c r="AA38" i="63" s="1"/>
  <c r="AB38" i="63" s="1"/>
  <c r="X38" i="63"/>
  <c r="S38" i="63"/>
  <c r="AW38" i="63" s="1"/>
  <c r="N38" i="63"/>
  <c r="AR38" i="63" s="1"/>
  <c r="BA37" i="63"/>
  <c r="AY37" i="63"/>
  <c r="AX37" i="63"/>
  <c r="AT37" i="63"/>
  <c r="AS37" i="63"/>
  <c r="AF37" i="63"/>
  <c r="AE37" i="63"/>
  <c r="AD37" i="63"/>
  <c r="Z37" i="63" a="1"/>
  <c r="Z37" i="63" s="1"/>
  <c r="X37" i="63"/>
  <c r="S37" i="63"/>
  <c r="AW37" i="63" s="1"/>
  <c r="N37" i="63"/>
  <c r="AR37" i="63" s="1"/>
  <c r="BA36" i="63"/>
  <c r="AY36" i="63"/>
  <c r="AX36" i="63"/>
  <c r="AT36" i="63"/>
  <c r="AS36" i="63"/>
  <c r="AF36" i="63"/>
  <c r="AE36" i="63"/>
  <c r="Z36" i="63" a="1"/>
  <c r="Z36" i="63" s="1"/>
  <c r="AA36" i="63" s="1" a="1"/>
  <c r="AA36" i="63" s="1"/>
  <c r="X36" i="63"/>
  <c r="S36" i="63"/>
  <c r="AW36" i="63" s="1"/>
  <c r="N36" i="63"/>
  <c r="AR36" i="63" s="1"/>
  <c r="BA35" i="63"/>
  <c r="AY35" i="63"/>
  <c r="AX35" i="63"/>
  <c r="AT35" i="63"/>
  <c r="AS35" i="63"/>
  <c r="AF35" i="63"/>
  <c r="AE35" i="63"/>
  <c r="AD35" i="63"/>
  <c r="Z35" i="63" a="1"/>
  <c r="Z35" i="63" s="1"/>
  <c r="X35" i="63"/>
  <c r="S35" i="63"/>
  <c r="AW35" i="63" s="1"/>
  <c r="N35" i="63"/>
  <c r="AR35" i="63" s="1"/>
  <c r="BA34" i="63"/>
  <c r="AY34" i="63"/>
  <c r="AX34" i="63"/>
  <c r="AT34" i="63"/>
  <c r="AS34" i="63"/>
  <c r="AF34" i="63"/>
  <c r="AE34" i="63"/>
  <c r="AD34" i="63"/>
  <c r="Z34" i="63" a="1"/>
  <c r="Z34" i="63" s="1"/>
  <c r="X34" i="63"/>
  <c r="S34" i="63"/>
  <c r="AW34" i="63" s="1"/>
  <c r="N34" i="63"/>
  <c r="AR34" i="63" s="1"/>
  <c r="BA33" i="63"/>
  <c r="AY33" i="63"/>
  <c r="AX33" i="63"/>
  <c r="AT33" i="63"/>
  <c r="AS33" i="63"/>
  <c r="AF33" i="63"/>
  <c r="AE33" i="63"/>
  <c r="AD33" i="63"/>
  <c r="Z33" i="63" a="1"/>
  <c r="Z33" i="63" s="1"/>
  <c r="X33" i="63"/>
  <c r="S33" i="63"/>
  <c r="AW33" i="63" s="1"/>
  <c r="N33" i="63"/>
  <c r="AR33" i="63" s="1"/>
  <c r="BA32" i="63"/>
  <c r="AY32" i="63"/>
  <c r="AX32" i="63"/>
  <c r="AT32" i="63"/>
  <c r="AS32" i="63"/>
  <c r="AF32" i="63"/>
  <c r="AE32" i="63"/>
  <c r="AD32" i="63"/>
  <c r="Z32" i="63" a="1"/>
  <c r="Z32" i="63" s="1"/>
  <c r="AA32" i="63" s="1" a="1"/>
  <c r="AA32" i="63" s="1"/>
  <c r="X32" i="63"/>
  <c r="S32" i="63"/>
  <c r="AW32" i="63" s="1"/>
  <c r="N32" i="63"/>
  <c r="AR32" i="63" s="1"/>
  <c r="BA31" i="63"/>
  <c r="AY31" i="63"/>
  <c r="AX31" i="63"/>
  <c r="AT31" i="63"/>
  <c r="AS31" i="63"/>
  <c r="AF31" i="63"/>
  <c r="AE31" i="63"/>
  <c r="AD31" i="63"/>
  <c r="Z31" i="63" a="1"/>
  <c r="Z31" i="63" s="1"/>
  <c r="X31" i="63"/>
  <c r="S31" i="63"/>
  <c r="AW31" i="63" s="1"/>
  <c r="N31" i="63"/>
  <c r="AR31" i="63" s="1"/>
  <c r="BA30" i="63"/>
  <c r="AY30" i="63"/>
  <c r="AX30" i="63"/>
  <c r="AT30" i="63"/>
  <c r="AS30" i="63"/>
  <c r="AF30" i="63"/>
  <c r="AE30" i="63"/>
  <c r="AD30" i="63"/>
  <c r="Z30" i="63" a="1"/>
  <c r="Z30" i="63" s="1"/>
  <c r="X30" i="63"/>
  <c r="S30" i="63"/>
  <c r="AW30" i="63" s="1"/>
  <c r="N30" i="63"/>
  <c r="AR30" i="63" s="1"/>
  <c r="BA29" i="63"/>
  <c r="AY29" i="63"/>
  <c r="AX29" i="63"/>
  <c r="AT29" i="63"/>
  <c r="AS29" i="63"/>
  <c r="AF29" i="63"/>
  <c r="AE29" i="63"/>
  <c r="AD29" i="63"/>
  <c r="Z29" i="63" a="1"/>
  <c r="Z29" i="63" s="1"/>
  <c r="X29" i="63"/>
  <c r="S29" i="63"/>
  <c r="AW29" i="63" s="1"/>
  <c r="N29" i="63"/>
  <c r="AR29" i="63" s="1"/>
  <c r="BA28" i="63"/>
  <c r="AY28" i="63"/>
  <c r="AX28" i="63"/>
  <c r="AT28" i="63"/>
  <c r="AS28" i="63"/>
  <c r="AF28" i="63"/>
  <c r="AE28" i="63"/>
  <c r="AD28" i="63"/>
  <c r="Z28" i="63" a="1"/>
  <c r="Z28" i="63" s="1"/>
  <c r="X28" i="63"/>
  <c r="S28" i="63"/>
  <c r="AW28" i="63" s="1"/>
  <c r="N28" i="63"/>
  <c r="AR28" i="63" s="1"/>
  <c r="BA27" i="63"/>
  <c r="AY27" i="63"/>
  <c r="AX27" i="63"/>
  <c r="AT27" i="63"/>
  <c r="AS27" i="63"/>
  <c r="AF27" i="63"/>
  <c r="AE27" i="63"/>
  <c r="AD27" i="63"/>
  <c r="Z27" i="63" a="1"/>
  <c r="Z27" i="63" s="1"/>
  <c r="AA27" i="63" s="1" a="1"/>
  <c r="AA27" i="63" s="1"/>
  <c r="AB27" i="63" s="1"/>
  <c r="X27" i="63"/>
  <c r="S27" i="63"/>
  <c r="AW27" i="63" s="1"/>
  <c r="N27" i="63"/>
  <c r="AR27" i="63" s="1"/>
  <c r="BA26" i="63"/>
  <c r="AY26" i="63"/>
  <c r="AX26" i="63"/>
  <c r="AT26" i="63"/>
  <c r="AS26" i="63"/>
  <c r="AF26" i="63"/>
  <c r="AE26" i="63"/>
  <c r="AD26" i="63"/>
  <c r="Z26" i="63" a="1"/>
  <c r="Z26" i="63" s="1"/>
  <c r="X26" i="63"/>
  <c r="S26" i="63"/>
  <c r="AW26" i="63" s="1"/>
  <c r="N26" i="63"/>
  <c r="AR26" i="63" s="1"/>
  <c r="BA25" i="63"/>
  <c r="AY25" i="63"/>
  <c r="AX25" i="63"/>
  <c r="AT25" i="63"/>
  <c r="AS25" i="63"/>
  <c r="AF25" i="63"/>
  <c r="AE25" i="63"/>
  <c r="AD25" i="63"/>
  <c r="Z25" i="63" a="1"/>
  <c r="Z25" i="63" s="1"/>
  <c r="AA25" i="63" s="1" a="1"/>
  <c r="AA25" i="63" s="1"/>
  <c r="X25" i="63"/>
  <c r="S25" i="63"/>
  <c r="AW25" i="63" s="1"/>
  <c r="N25" i="63"/>
  <c r="AR25" i="63" s="1"/>
  <c r="BA24" i="63"/>
  <c r="AY24" i="63"/>
  <c r="AX24" i="63"/>
  <c r="AT24" i="63"/>
  <c r="AS24" i="63"/>
  <c r="AF24" i="63"/>
  <c r="AE24" i="63"/>
  <c r="AD24" i="63"/>
  <c r="Z24" i="63" a="1"/>
  <c r="Z24" i="63" s="1"/>
  <c r="AA24" i="63" s="1" a="1"/>
  <c r="AA24" i="63" s="1"/>
  <c r="X24" i="63"/>
  <c r="S24" i="63"/>
  <c r="AW24" i="63" s="1"/>
  <c r="N24" i="63"/>
  <c r="AR24" i="63" s="1"/>
  <c r="BA23" i="63"/>
  <c r="AY23" i="63"/>
  <c r="AX23" i="63"/>
  <c r="AT23" i="63"/>
  <c r="AS23" i="63"/>
  <c r="AF23" i="63"/>
  <c r="AE23" i="63"/>
  <c r="AD23" i="63"/>
  <c r="Z23" i="63" a="1"/>
  <c r="Z23" i="63" s="1"/>
  <c r="AA23" i="63" s="1" a="1"/>
  <c r="AA23" i="63" s="1"/>
  <c r="AB23" i="63" s="1"/>
  <c r="X23" i="63"/>
  <c r="S23" i="63"/>
  <c r="AW23" i="63" s="1"/>
  <c r="N23" i="63"/>
  <c r="AR23" i="63" s="1"/>
  <c r="BA22" i="63"/>
  <c r="AY22" i="63"/>
  <c r="AX22" i="63"/>
  <c r="AT22" i="63"/>
  <c r="AS22" i="63"/>
  <c r="AF22" i="63"/>
  <c r="AE22" i="63"/>
  <c r="AD22" i="63"/>
  <c r="Z22" i="63" a="1"/>
  <c r="Z22" i="63" s="1"/>
  <c r="X22" i="63"/>
  <c r="S22" i="63"/>
  <c r="AW22" i="63" s="1"/>
  <c r="N22" i="63"/>
  <c r="AR22" i="63" s="1"/>
  <c r="BA21" i="63"/>
  <c r="AY21" i="63"/>
  <c r="AX21" i="63"/>
  <c r="AT21" i="63"/>
  <c r="AS21" i="63"/>
  <c r="AF21" i="63"/>
  <c r="AE21" i="63"/>
  <c r="AD21" i="63"/>
  <c r="Z21" i="63" a="1"/>
  <c r="Z21" i="63" s="1"/>
  <c r="AA21" i="63" s="1" a="1"/>
  <c r="AA21" i="63" s="1"/>
  <c r="X21" i="63"/>
  <c r="S21" i="63"/>
  <c r="AW21" i="63" s="1"/>
  <c r="N21" i="63"/>
  <c r="AR21" i="63" s="1"/>
  <c r="BA20" i="63"/>
  <c r="AY20" i="63"/>
  <c r="AX20" i="63"/>
  <c r="AT20" i="63"/>
  <c r="AS20" i="63"/>
  <c r="AF20" i="63"/>
  <c r="AE20" i="63"/>
  <c r="AD20" i="63"/>
  <c r="Z20" i="63" a="1"/>
  <c r="Z20" i="63" s="1"/>
  <c r="X20" i="63"/>
  <c r="S20" i="63"/>
  <c r="AW20" i="63" s="1"/>
  <c r="N20" i="63"/>
  <c r="AR20" i="63" s="1"/>
  <c r="BA19" i="63"/>
  <c r="AY19" i="63"/>
  <c r="AX19" i="63"/>
  <c r="AT19" i="63"/>
  <c r="AS19" i="63"/>
  <c r="AF19" i="63"/>
  <c r="AE19" i="63"/>
  <c r="AD19" i="63"/>
  <c r="Z19" i="63" a="1"/>
  <c r="Z19" i="63" s="1"/>
  <c r="AA19" i="63" s="1" a="1"/>
  <c r="AA19" i="63" s="1"/>
  <c r="X19" i="63"/>
  <c r="S19" i="63"/>
  <c r="AW19" i="63" s="1"/>
  <c r="N19" i="63"/>
  <c r="AR19" i="63" s="1"/>
  <c r="BA18" i="63"/>
  <c r="AY18" i="63"/>
  <c r="AX18" i="63"/>
  <c r="AT18" i="63"/>
  <c r="AS18" i="63"/>
  <c r="AF18" i="63"/>
  <c r="AE18" i="63"/>
  <c r="AD18" i="63"/>
  <c r="Z18" i="63" a="1"/>
  <c r="Z18" i="63" s="1"/>
  <c r="AA18" i="63" s="1" a="1"/>
  <c r="AA18" i="63" s="1"/>
  <c r="AB18" i="63" s="1"/>
  <c r="X18" i="63"/>
  <c r="S18" i="63"/>
  <c r="AW18" i="63" s="1"/>
  <c r="N18" i="63"/>
  <c r="AR18" i="63" s="1"/>
  <c r="BA17" i="63"/>
  <c r="AY17" i="63"/>
  <c r="AX17" i="63"/>
  <c r="AT17" i="63"/>
  <c r="AS17" i="63"/>
  <c r="AF17" i="63"/>
  <c r="AE17" i="63"/>
  <c r="AD17" i="63"/>
  <c r="Z17" i="63" a="1"/>
  <c r="Z17" i="63" s="1"/>
  <c r="X17" i="63"/>
  <c r="S17" i="63"/>
  <c r="AW17" i="63" s="1"/>
  <c r="N17" i="63"/>
  <c r="AR17" i="63" s="1"/>
  <c r="BA16" i="63"/>
  <c r="AY16" i="63"/>
  <c r="AX16" i="63"/>
  <c r="AT16" i="63"/>
  <c r="AS16" i="63"/>
  <c r="AF16" i="63"/>
  <c r="AE16" i="63"/>
  <c r="AD16" i="63"/>
  <c r="Z16" i="63" a="1"/>
  <c r="Z16" i="63" s="1"/>
  <c r="X16" i="63"/>
  <c r="S16" i="63"/>
  <c r="AW16" i="63" s="1"/>
  <c r="N16" i="63"/>
  <c r="AR16" i="63" s="1"/>
  <c r="BA15" i="63"/>
  <c r="AY15" i="63"/>
  <c r="AX15" i="63"/>
  <c r="AT15" i="63"/>
  <c r="AS15" i="63"/>
  <c r="AF15" i="63"/>
  <c r="AE15" i="63"/>
  <c r="AD15" i="63"/>
  <c r="Z15" i="63" a="1"/>
  <c r="Z15" i="63" s="1"/>
  <c r="X15" i="63"/>
  <c r="S15" i="63"/>
  <c r="AW15" i="63" s="1"/>
  <c r="N15" i="63"/>
  <c r="AR15" i="63" s="1"/>
  <c r="BA14" i="63"/>
  <c r="AY14" i="63"/>
  <c r="AX14" i="63"/>
  <c r="AT14" i="63"/>
  <c r="AS14" i="63"/>
  <c r="AF14" i="63"/>
  <c r="AE14" i="63"/>
  <c r="AD14" i="63"/>
  <c r="Z14" i="63" a="1"/>
  <c r="Z14" i="63" s="1"/>
  <c r="X14" i="63"/>
  <c r="S14" i="63"/>
  <c r="AW14" i="63" s="1"/>
  <c r="N14" i="63"/>
  <c r="AR14" i="63" s="1"/>
  <c r="BA13" i="63"/>
  <c r="AY13" i="63"/>
  <c r="AX13" i="63"/>
  <c r="AT13" i="63"/>
  <c r="AS13" i="63"/>
  <c r="AF13" i="63"/>
  <c r="AE13" i="63"/>
  <c r="AD13" i="63"/>
  <c r="F100" i="66" s="1"/>
  <c r="Z13" i="63" a="1"/>
  <c r="Z13" i="63" s="1"/>
  <c r="X13" i="63"/>
  <c r="S13" i="63"/>
  <c r="AW13" i="63" s="1"/>
  <c r="N13" i="63"/>
  <c r="AR13" i="63" s="1"/>
  <c r="BA12" i="63"/>
  <c r="AY12" i="63"/>
  <c r="AX12" i="63"/>
  <c r="AT12" i="63"/>
  <c r="AS12" i="63"/>
  <c r="AF12" i="63"/>
  <c r="AE12" i="63"/>
  <c r="AD12" i="63"/>
  <c r="F99" i="66" s="1"/>
  <c r="Z12" i="63" a="1"/>
  <c r="Z12" i="63" s="1"/>
  <c r="AA12" i="63" s="1" a="1"/>
  <c r="AA12" i="63" s="1"/>
  <c r="X12" i="63"/>
  <c r="S12" i="63"/>
  <c r="AW12" i="63" s="1"/>
  <c r="N12" i="63"/>
  <c r="AR12" i="63" s="1"/>
  <c r="AY11" i="63"/>
  <c r="AX11" i="63"/>
  <c r="AT11" i="63"/>
  <c r="AS11" i="63"/>
  <c r="AF11" i="63"/>
  <c r="AE11" i="63"/>
  <c r="AD11" i="63"/>
  <c r="F98" i="66" s="1"/>
  <c r="Z11" i="63" a="1"/>
  <c r="Z11" i="63" s="1"/>
  <c r="AA11" i="63" s="1" a="1"/>
  <c r="AA11" i="63" s="1"/>
  <c r="AB11" i="63" s="1"/>
  <c r="X11" i="63"/>
  <c r="S11" i="63"/>
  <c r="AW11" i="63" s="1"/>
  <c r="N11" i="63"/>
  <c r="AR11" i="63" s="1"/>
  <c r="AY10" i="63"/>
  <c r="AX10" i="63"/>
  <c r="AT10" i="63"/>
  <c r="AS10" i="63"/>
  <c r="AF10" i="63"/>
  <c r="AE10" i="63"/>
  <c r="AD10" i="63"/>
  <c r="F97" i="66" s="1"/>
  <c r="Z10" i="63" a="1"/>
  <c r="Z10" i="63" s="1"/>
  <c r="X10" i="63"/>
  <c r="S10" i="63"/>
  <c r="AW10" i="63" s="1"/>
  <c r="N10" i="63"/>
  <c r="AR10" i="63" s="1"/>
  <c r="G96" i="66"/>
  <c r="AD9" i="63"/>
  <c r="F96" i="66" s="1"/>
  <c r="Z9" i="63" a="1"/>
  <c r="Z9" i="63" s="1"/>
  <c r="Z8" i="63"/>
  <c r="W8" i="63"/>
  <c r="X8" i="63" s="1"/>
  <c r="R8" i="63"/>
  <c r="M8" i="63"/>
  <c r="AA8" i="63" s="1"/>
  <c r="H94" i="66"/>
  <c r="G94" i="66"/>
  <c r="F94" i="66"/>
  <c r="H93" i="66"/>
  <c r="G93" i="66"/>
  <c r="F93" i="66"/>
  <c r="H92" i="66"/>
  <c r="G92" i="66"/>
  <c r="J92" i="66"/>
  <c r="H91" i="66"/>
  <c r="G91" i="66"/>
  <c r="F91" i="66"/>
  <c r="AA9" i="59"/>
  <c r="Z9" i="59"/>
  <c r="W9" i="59"/>
  <c r="V9" i="59"/>
  <c r="U9" i="59"/>
  <c r="T9" i="59"/>
  <c r="S9" i="59"/>
  <c r="J8" i="59"/>
  <c r="N8" i="59" s="1"/>
  <c r="AB108" i="55" a="1"/>
  <c r="AB108" i="55" s="1"/>
  <c r="BP108" i="55" s="1"/>
  <c r="Z108" i="55"/>
  <c r="U108" i="55"/>
  <c r="P108" i="55"/>
  <c r="AB107" i="55" a="1"/>
  <c r="AB107" i="55" s="1"/>
  <c r="BP107" i="55" s="1"/>
  <c r="Z107" i="55"/>
  <c r="U107" i="55"/>
  <c r="P107" i="55"/>
  <c r="AB106" i="55" a="1"/>
  <c r="AB106" i="55" s="1"/>
  <c r="BP106" i="55" s="1"/>
  <c r="Z106" i="55"/>
  <c r="U106" i="55"/>
  <c r="P106" i="55"/>
  <c r="AB105" i="55" a="1"/>
  <c r="AB105" i="55" s="1"/>
  <c r="BP105" i="55" s="1"/>
  <c r="Z105" i="55"/>
  <c r="U105" i="55"/>
  <c r="P105" i="55"/>
  <c r="AB104" i="55" a="1"/>
  <c r="AB104" i="55" s="1"/>
  <c r="BP104" i="55" s="1"/>
  <c r="Z104" i="55"/>
  <c r="U104" i="55"/>
  <c r="P104" i="55"/>
  <c r="AB103" i="55" a="1"/>
  <c r="AB103" i="55" s="1"/>
  <c r="BP103" i="55" s="1"/>
  <c r="Z103" i="55"/>
  <c r="U103" i="55"/>
  <c r="P103" i="55"/>
  <c r="AB102" i="55" a="1"/>
  <c r="AB102" i="55" s="1"/>
  <c r="BP102" i="55" s="1"/>
  <c r="Z102" i="55"/>
  <c r="U102" i="55"/>
  <c r="P102" i="55"/>
  <c r="AB101" i="55" a="1"/>
  <c r="AB101" i="55" s="1"/>
  <c r="BP101" i="55" s="1"/>
  <c r="Z101" i="55"/>
  <c r="U101" i="55"/>
  <c r="P101" i="55"/>
  <c r="AB100" i="55" a="1"/>
  <c r="AB100" i="55" s="1"/>
  <c r="BP100" i="55" s="1"/>
  <c r="Z100" i="55"/>
  <c r="U100" i="55"/>
  <c r="P100" i="55"/>
  <c r="AB99" i="55" a="1"/>
  <c r="AB99" i="55" s="1"/>
  <c r="BP99" i="55" s="1"/>
  <c r="Z99" i="55"/>
  <c r="U99" i="55"/>
  <c r="P99" i="55"/>
  <c r="AB98" i="55" a="1"/>
  <c r="AB98" i="55" s="1"/>
  <c r="BP98" i="55" s="1"/>
  <c r="Z98" i="55"/>
  <c r="U98" i="55"/>
  <c r="P98" i="55"/>
  <c r="AB97" i="55" a="1"/>
  <c r="AB97" i="55" s="1"/>
  <c r="BP97" i="55" s="1"/>
  <c r="Z97" i="55"/>
  <c r="U97" i="55"/>
  <c r="P97" i="55"/>
  <c r="AB96" i="55" a="1"/>
  <c r="AB96" i="55" s="1"/>
  <c r="BP96" i="55" s="1"/>
  <c r="Z96" i="55"/>
  <c r="U96" i="55"/>
  <c r="P96" i="55"/>
  <c r="AB95" i="55" a="1"/>
  <c r="AB95" i="55" s="1"/>
  <c r="BP95" i="55" s="1"/>
  <c r="Z95" i="55"/>
  <c r="U95" i="55"/>
  <c r="P95" i="55"/>
  <c r="AB94" i="55" a="1"/>
  <c r="AB94" i="55" s="1"/>
  <c r="BP94" i="55" s="1"/>
  <c r="Z94" i="55"/>
  <c r="U94" i="55"/>
  <c r="P94" i="55"/>
  <c r="AB93" i="55" a="1"/>
  <c r="AB93" i="55" s="1"/>
  <c r="BP93" i="55" s="1"/>
  <c r="Z93" i="55"/>
  <c r="U93" i="55"/>
  <c r="P93" i="55"/>
  <c r="AB92" i="55" a="1"/>
  <c r="AB92" i="55" s="1"/>
  <c r="BP92" i="55" s="1"/>
  <c r="Z92" i="55"/>
  <c r="U92" i="55"/>
  <c r="P92" i="55"/>
  <c r="AB91" i="55" a="1"/>
  <c r="AB91" i="55" s="1"/>
  <c r="BP91" i="55" s="1"/>
  <c r="Z91" i="55"/>
  <c r="U91" i="55"/>
  <c r="P91" i="55"/>
  <c r="AB90" i="55" a="1"/>
  <c r="AB90" i="55" s="1"/>
  <c r="BP90" i="55" s="1"/>
  <c r="Z90" i="55"/>
  <c r="U90" i="55"/>
  <c r="P90" i="55"/>
  <c r="AB89" i="55" a="1"/>
  <c r="AB89" i="55" s="1"/>
  <c r="BP89" i="55" s="1"/>
  <c r="Z89" i="55"/>
  <c r="U89" i="55"/>
  <c r="P89" i="55"/>
  <c r="AB88" i="55" a="1"/>
  <c r="AB88" i="55" s="1"/>
  <c r="BP88" i="55" s="1"/>
  <c r="Z88" i="55"/>
  <c r="U88" i="55"/>
  <c r="P88" i="55"/>
  <c r="AB87" i="55" a="1"/>
  <c r="AB87" i="55" s="1"/>
  <c r="BP87" i="55" s="1"/>
  <c r="Z87" i="55"/>
  <c r="U87" i="55"/>
  <c r="P87" i="55"/>
  <c r="AB86" i="55" a="1"/>
  <c r="AB86" i="55" s="1"/>
  <c r="BP86" i="55" s="1"/>
  <c r="Z86" i="55"/>
  <c r="U86" i="55"/>
  <c r="P86" i="55"/>
  <c r="AB85" i="55" a="1"/>
  <c r="AB85" i="55" s="1"/>
  <c r="BP85" i="55" s="1"/>
  <c r="Z85" i="55"/>
  <c r="U85" i="55"/>
  <c r="P85" i="55"/>
  <c r="AB84" i="55" a="1"/>
  <c r="AB84" i="55" s="1"/>
  <c r="BP84" i="55" s="1"/>
  <c r="Z84" i="55"/>
  <c r="U84" i="55"/>
  <c r="P84" i="55"/>
  <c r="AB83" i="55" a="1"/>
  <c r="AB83" i="55" s="1"/>
  <c r="BP83" i="55" s="1"/>
  <c r="Z83" i="55"/>
  <c r="U83" i="55"/>
  <c r="P83" i="55"/>
  <c r="AB82" i="55" a="1"/>
  <c r="AB82" i="55" s="1"/>
  <c r="BP82" i="55" s="1"/>
  <c r="Z82" i="55"/>
  <c r="U82" i="55"/>
  <c r="P82" i="55"/>
  <c r="AB81" i="55" a="1"/>
  <c r="AB81" i="55" s="1"/>
  <c r="BP81" i="55" s="1"/>
  <c r="Z81" i="55"/>
  <c r="U81" i="55"/>
  <c r="P81" i="55"/>
  <c r="AB80" i="55" a="1"/>
  <c r="AB80" i="55" s="1"/>
  <c r="BP80" i="55" s="1"/>
  <c r="Z80" i="55"/>
  <c r="U80" i="55"/>
  <c r="P80" i="55"/>
  <c r="AB79" i="55" a="1"/>
  <c r="AB79" i="55" s="1"/>
  <c r="BP79" i="55" s="1"/>
  <c r="Z79" i="55"/>
  <c r="U79" i="55"/>
  <c r="P79" i="55"/>
  <c r="AB78" i="55" a="1"/>
  <c r="AB78" i="55" s="1"/>
  <c r="BP78" i="55" s="1"/>
  <c r="Z78" i="55"/>
  <c r="U78" i="55"/>
  <c r="P78" i="55"/>
  <c r="AB77" i="55" a="1"/>
  <c r="AB77" i="55" s="1"/>
  <c r="BP77" i="55" s="1"/>
  <c r="Z77" i="55"/>
  <c r="U77" i="55"/>
  <c r="P77" i="55"/>
  <c r="AB76" i="55" a="1"/>
  <c r="AB76" i="55" s="1"/>
  <c r="BP76" i="55" s="1"/>
  <c r="Z76" i="55"/>
  <c r="U76" i="55"/>
  <c r="P76" i="55"/>
  <c r="AB75" i="55" a="1"/>
  <c r="AB75" i="55" s="1"/>
  <c r="BP75" i="55" s="1"/>
  <c r="Z75" i="55"/>
  <c r="U75" i="55"/>
  <c r="P75" i="55"/>
  <c r="AB74" i="55" a="1"/>
  <c r="AB74" i="55" s="1"/>
  <c r="BP74" i="55" s="1"/>
  <c r="Z74" i="55"/>
  <c r="U74" i="55"/>
  <c r="P74" i="55"/>
  <c r="AB73" i="55" a="1"/>
  <c r="AB73" i="55" s="1"/>
  <c r="BP73" i="55" s="1"/>
  <c r="Z73" i="55"/>
  <c r="U73" i="55"/>
  <c r="P73" i="55"/>
  <c r="AB72" i="55" a="1"/>
  <c r="AB72" i="55" s="1"/>
  <c r="BP72" i="55" s="1"/>
  <c r="Z72" i="55"/>
  <c r="U72" i="55"/>
  <c r="P72" i="55"/>
  <c r="AB71" i="55" a="1"/>
  <c r="AB71" i="55" s="1"/>
  <c r="BP71" i="55" s="1"/>
  <c r="Z71" i="55"/>
  <c r="U71" i="55"/>
  <c r="P71" i="55"/>
  <c r="AB70" i="55" a="1"/>
  <c r="AB70" i="55" s="1"/>
  <c r="BP70" i="55" s="1"/>
  <c r="Z70" i="55"/>
  <c r="U70" i="55"/>
  <c r="P70" i="55"/>
  <c r="AB69" i="55" a="1"/>
  <c r="AB69" i="55" s="1"/>
  <c r="BP69" i="55" s="1"/>
  <c r="Z69" i="55"/>
  <c r="U69" i="55"/>
  <c r="P69" i="55"/>
  <c r="AB68" i="55" a="1"/>
  <c r="AB68" i="55" s="1"/>
  <c r="BP68" i="55" s="1"/>
  <c r="Z68" i="55"/>
  <c r="U68" i="55"/>
  <c r="P68" i="55"/>
  <c r="AB67" i="55" a="1"/>
  <c r="AB67" i="55" s="1"/>
  <c r="BP67" i="55" s="1"/>
  <c r="Z67" i="55"/>
  <c r="U67" i="55"/>
  <c r="P67" i="55"/>
  <c r="AB66" i="55" a="1"/>
  <c r="AB66" i="55" s="1"/>
  <c r="BP66" i="55" s="1"/>
  <c r="Z66" i="55"/>
  <c r="U66" i="55"/>
  <c r="P66" i="55"/>
  <c r="AB65" i="55" a="1"/>
  <c r="AB65" i="55" s="1"/>
  <c r="BP65" i="55" s="1"/>
  <c r="Z65" i="55"/>
  <c r="U65" i="55"/>
  <c r="P65" i="55"/>
  <c r="AB64" i="55" a="1"/>
  <c r="AB64" i="55" s="1"/>
  <c r="BP64" i="55" s="1"/>
  <c r="Z64" i="55"/>
  <c r="U64" i="55"/>
  <c r="P64" i="55"/>
  <c r="AB63" i="55" a="1"/>
  <c r="AB63" i="55" s="1"/>
  <c r="BP63" i="55" s="1"/>
  <c r="Z63" i="55"/>
  <c r="U63" i="55"/>
  <c r="P63" i="55"/>
  <c r="AB62" i="55" a="1"/>
  <c r="AB62" i="55" s="1"/>
  <c r="BP62" i="55" s="1"/>
  <c r="Z62" i="55"/>
  <c r="U62" i="55"/>
  <c r="P62" i="55"/>
  <c r="AB61" i="55" a="1"/>
  <c r="AB61" i="55" s="1"/>
  <c r="BP61" i="55" s="1"/>
  <c r="Z61" i="55"/>
  <c r="U61" i="55"/>
  <c r="P61" i="55"/>
  <c r="AB60" i="55" a="1"/>
  <c r="AB60" i="55" s="1"/>
  <c r="BP60" i="55" s="1"/>
  <c r="Z60" i="55"/>
  <c r="U60" i="55"/>
  <c r="P60" i="55"/>
  <c r="AB59" i="55" a="1"/>
  <c r="AB59" i="55" s="1"/>
  <c r="BP59" i="55" s="1"/>
  <c r="Z59" i="55"/>
  <c r="U59" i="55"/>
  <c r="P59" i="55"/>
  <c r="AB58" i="55" a="1"/>
  <c r="AB58" i="55" s="1"/>
  <c r="BP58" i="55" s="1"/>
  <c r="Z58" i="55"/>
  <c r="U58" i="55"/>
  <c r="P58" i="55"/>
  <c r="AB57" i="55" a="1"/>
  <c r="AB57" i="55" s="1"/>
  <c r="BP57" i="55" s="1"/>
  <c r="Z57" i="55"/>
  <c r="U57" i="55"/>
  <c r="P57" i="55"/>
  <c r="AB56" i="55" a="1"/>
  <c r="AB56" i="55" s="1"/>
  <c r="BP56" i="55" s="1"/>
  <c r="Z56" i="55"/>
  <c r="U56" i="55"/>
  <c r="P56" i="55"/>
  <c r="AB55" i="55" a="1"/>
  <c r="AB55" i="55" s="1"/>
  <c r="BP55" i="55" s="1"/>
  <c r="Z55" i="55"/>
  <c r="U55" i="55"/>
  <c r="P55" i="55"/>
  <c r="AB54" i="55" a="1"/>
  <c r="AB54" i="55" s="1"/>
  <c r="BP54" i="55" s="1"/>
  <c r="Z54" i="55"/>
  <c r="U54" i="55"/>
  <c r="P54" i="55"/>
  <c r="AB53" i="55" a="1"/>
  <c r="AB53" i="55" s="1"/>
  <c r="BP53" i="55" s="1"/>
  <c r="Z53" i="55"/>
  <c r="U53" i="55"/>
  <c r="P53" i="55"/>
  <c r="AB52" i="55" a="1"/>
  <c r="AB52" i="55" s="1"/>
  <c r="BP52" i="55" s="1"/>
  <c r="Z52" i="55"/>
  <c r="U52" i="55"/>
  <c r="P52" i="55"/>
  <c r="AB51" i="55" a="1"/>
  <c r="AB51" i="55" s="1"/>
  <c r="BP51" i="55" s="1"/>
  <c r="Z51" i="55"/>
  <c r="U51" i="55"/>
  <c r="P51" i="55"/>
  <c r="AB50" i="55" a="1"/>
  <c r="AB50" i="55" s="1"/>
  <c r="BP50" i="55" s="1"/>
  <c r="Z50" i="55"/>
  <c r="U50" i="55"/>
  <c r="P50" i="55"/>
  <c r="AB49" i="55" a="1"/>
  <c r="AB49" i="55" s="1"/>
  <c r="BP49" i="55" s="1"/>
  <c r="Z49" i="55"/>
  <c r="U49" i="55"/>
  <c r="P49" i="55"/>
  <c r="AB48" i="55" a="1"/>
  <c r="AB48" i="55" s="1"/>
  <c r="BP48" i="55" s="1"/>
  <c r="Z48" i="55"/>
  <c r="U48" i="55"/>
  <c r="P48" i="55"/>
  <c r="AB47" i="55" a="1"/>
  <c r="AB47" i="55" s="1"/>
  <c r="BP47" i="55" s="1"/>
  <c r="Z47" i="55"/>
  <c r="U47" i="55"/>
  <c r="P47" i="55"/>
  <c r="AB46" i="55" a="1"/>
  <c r="AB46" i="55" s="1"/>
  <c r="BP46" i="55" s="1"/>
  <c r="Z46" i="55"/>
  <c r="U46" i="55"/>
  <c r="P46" i="55"/>
  <c r="AB45" i="55" a="1"/>
  <c r="AB45" i="55" s="1"/>
  <c r="BP45" i="55" s="1"/>
  <c r="Z45" i="55"/>
  <c r="U45" i="55"/>
  <c r="P45" i="55"/>
  <c r="AB44" i="55" a="1"/>
  <c r="AB44" i="55" s="1"/>
  <c r="BP44" i="55" s="1"/>
  <c r="Z44" i="55"/>
  <c r="U44" i="55"/>
  <c r="P44" i="55"/>
  <c r="AB43" i="55" a="1"/>
  <c r="AB43" i="55" s="1"/>
  <c r="BP43" i="55" s="1"/>
  <c r="Z43" i="55"/>
  <c r="U43" i="55"/>
  <c r="P43" i="55"/>
  <c r="AB42" i="55" a="1"/>
  <c r="AB42" i="55" s="1"/>
  <c r="BP42" i="55" s="1"/>
  <c r="Z42" i="55"/>
  <c r="U42" i="55"/>
  <c r="P42" i="55"/>
  <c r="AB41" i="55" a="1"/>
  <c r="AB41" i="55" s="1"/>
  <c r="BP41" i="55" s="1"/>
  <c r="Z41" i="55"/>
  <c r="U41" i="55"/>
  <c r="P41" i="55"/>
  <c r="AB40" i="55" a="1"/>
  <c r="AB40" i="55" s="1"/>
  <c r="BP40" i="55" s="1"/>
  <c r="Z40" i="55"/>
  <c r="U40" i="55"/>
  <c r="P40" i="55"/>
  <c r="AB39" i="55" a="1"/>
  <c r="AB39" i="55" s="1"/>
  <c r="BP39" i="55" s="1"/>
  <c r="Z39" i="55"/>
  <c r="U39" i="55"/>
  <c r="P39" i="55"/>
  <c r="AB38" i="55" a="1"/>
  <c r="AB38" i="55" s="1"/>
  <c r="BP38" i="55" s="1"/>
  <c r="Z38" i="55"/>
  <c r="U38" i="55"/>
  <c r="P38" i="55"/>
  <c r="AB37" i="55" a="1"/>
  <c r="AB37" i="55" s="1"/>
  <c r="BP37" i="55" s="1"/>
  <c r="Z37" i="55"/>
  <c r="U37" i="55"/>
  <c r="P37" i="55"/>
  <c r="AB36" i="55" a="1"/>
  <c r="AB36" i="55" s="1"/>
  <c r="BP36" i="55" s="1"/>
  <c r="Z36" i="55"/>
  <c r="U36" i="55"/>
  <c r="P36" i="55"/>
  <c r="AB35" i="55" a="1"/>
  <c r="AB35" i="55" s="1"/>
  <c r="BP35" i="55" s="1"/>
  <c r="Z35" i="55"/>
  <c r="U35" i="55"/>
  <c r="P35" i="55"/>
  <c r="AB34" i="55" a="1"/>
  <c r="AB34" i="55" s="1"/>
  <c r="BP34" i="55" s="1"/>
  <c r="Z34" i="55"/>
  <c r="U34" i="55"/>
  <c r="P34" i="55"/>
  <c r="AB33" i="55" a="1"/>
  <c r="AB33" i="55" s="1"/>
  <c r="BP33" i="55" s="1"/>
  <c r="Z33" i="55"/>
  <c r="U33" i="55"/>
  <c r="P33" i="55"/>
  <c r="AB32" i="55" a="1"/>
  <c r="AB32" i="55" s="1"/>
  <c r="BP32" i="55" s="1"/>
  <c r="Z32" i="55"/>
  <c r="U32" i="55"/>
  <c r="P32" i="55"/>
  <c r="AB31" i="55" a="1"/>
  <c r="AB31" i="55" s="1"/>
  <c r="BP31" i="55" s="1"/>
  <c r="Z31" i="55"/>
  <c r="U31" i="55"/>
  <c r="P31" i="55"/>
  <c r="AB30" i="55" a="1"/>
  <c r="AB30" i="55" s="1"/>
  <c r="BP30" i="55" s="1"/>
  <c r="Z30" i="55"/>
  <c r="U30" i="55"/>
  <c r="P30" i="55"/>
  <c r="AB29" i="55" a="1"/>
  <c r="AB29" i="55" s="1"/>
  <c r="BP29" i="55" s="1"/>
  <c r="Z29" i="55"/>
  <c r="U29" i="55"/>
  <c r="P29" i="55"/>
  <c r="AB28" i="55" a="1"/>
  <c r="AB28" i="55" s="1"/>
  <c r="BP28" i="55" s="1"/>
  <c r="Z28" i="55"/>
  <c r="U28" i="55"/>
  <c r="P28" i="55"/>
  <c r="AB27" i="55" a="1"/>
  <c r="AB27" i="55" s="1"/>
  <c r="BP27" i="55" s="1"/>
  <c r="Z27" i="55"/>
  <c r="U27" i="55"/>
  <c r="P27" i="55"/>
  <c r="AB26" i="55" a="1"/>
  <c r="AB26" i="55" s="1"/>
  <c r="BP26" i="55" s="1"/>
  <c r="Z26" i="55"/>
  <c r="U26" i="55"/>
  <c r="P26" i="55"/>
  <c r="AB25" i="55" a="1"/>
  <c r="AB25" i="55" s="1"/>
  <c r="BP25" i="55" s="1"/>
  <c r="Z25" i="55"/>
  <c r="U25" i="55"/>
  <c r="P25" i="55"/>
  <c r="AB24" i="55" a="1"/>
  <c r="AB24" i="55" s="1"/>
  <c r="BP24" i="55" s="1"/>
  <c r="Z24" i="55"/>
  <c r="U24" i="55"/>
  <c r="P24" i="55"/>
  <c r="AB23" i="55" a="1"/>
  <c r="AB23" i="55" s="1"/>
  <c r="BP23" i="55" s="1"/>
  <c r="Z23" i="55"/>
  <c r="U23" i="55"/>
  <c r="P23" i="55"/>
  <c r="AB22" i="55" a="1"/>
  <c r="AB22" i="55" s="1"/>
  <c r="BP22" i="55" s="1"/>
  <c r="Z22" i="55"/>
  <c r="U22" i="55"/>
  <c r="P22" i="55"/>
  <c r="AB21" i="55" a="1"/>
  <c r="AB21" i="55" s="1"/>
  <c r="BP21" i="55" s="1"/>
  <c r="Z21" i="55"/>
  <c r="U21" i="55"/>
  <c r="P21" i="55"/>
  <c r="AB20" i="55" a="1"/>
  <c r="AB20" i="55" s="1"/>
  <c r="BP20" i="55" s="1"/>
  <c r="Z20" i="55"/>
  <c r="U20" i="55"/>
  <c r="P20" i="55"/>
  <c r="AB19" i="55" a="1"/>
  <c r="AB19" i="55" s="1"/>
  <c r="BP19" i="55" s="1"/>
  <c r="Z19" i="55"/>
  <c r="U19" i="55"/>
  <c r="P19" i="55"/>
  <c r="AB18" i="55" a="1"/>
  <c r="AB18" i="55" s="1"/>
  <c r="BP18" i="55" s="1"/>
  <c r="Z18" i="55"/>
  <c r="U18" i="55"/>
  <c r="P18" i="55"/>
  <c r="AB17" i="55" a="1"/>
  <c r="AB17" i="55" s="1"/>
  <c r="BP17" i="55" s="1"/>
  <c r="Z17" i="55"/>
  <c r="U17" i="55"/>
  <c r="P17" i="55"/>
  <c r="AB16" i="55" a="1"/>
  <c r="AB16" i="55" s="1"/>
  <c r="BP16" i="55" s="1"/>
  <c r="Z16" i="55"/>
  <c r="U16" i="55"/>
  <c r="P16" i="55"/>
  <c r="AB15" i="55" a="1"/>
  <c r="AB15" i="55" s="1"/>
  <c r="BP15" i="55" s="1"/>
  <c r="Z15" i="55"/>
  <c r="U15" i="55"/>
  <c r="P15" i="55"/>
  <c r="AB14" i="55" a="1"/>
  <c r="AB14" i="55" s="1"/>
  <c r="BP14" i="55" s="1"/>
  <c r="Z14" i="55"/>
  <c r="U14" i="55"/>
  <c r="P14" i="55"/>
  <c r="AB13" i="55" a="1"/>
  <c r="AB13" i="55" s="1"/>
  <c r="BP13" i="55" s="1"/>
  <c r="Z13" i="55"/>
  <c r="U13" i="55"/>
  <c r="P13" i="55"/>
  <c r="AB12" i="55" a="1"/>
  <c r="AB12" i="55" s="1"/>
  <c r="BP12" i="55" s="1"/>
  <c r="Z12" i="55"/>
  <c r="U12" i="55"/>
  <c r="AB11" i="55" a="1"/>
  <c r="AB11" i="55" s="1"/>
  <c r="BP11" i="55" s="1"/>
  <c r="Z11" i="55"/>
  <c r="U11" i="55"/>
  <c r="P11" i="55"/>
  <c r="G40" i="66"/>
  <c r="F40" i="66"/>
  <c r="I40" i="66" s="1"/>
  <c r="AB10" i="55" a="1"/>
  <c r="AB10" i="55" s="1"/>
  <c r="BP10" i="55" s="1"/>
  <c r="Z10" i="55"/>
  <c r="U10" i="55"/>
  <c r="P10" i="55"/>
  <c r="Z9" i="55"/>
  <c r="U9" i="55"/>
  <c r="BC8" i="55"/>
  <c r="BD8" i="55" s="1"/>
  <c r="AG8" i="55"/>
  <c r="AF8" i="55"/>
  <c r="AB8" i="55" a="1"/>
  <c r="AB8" i="55" s="1"/>
  <c r="Z8" i="55"/>
  <c r="T8" i="55"/>
  <c r="AX8" i="55" s="1"/>
  <c r="O8" i="55"/>
  <c r="AS8" i="55" s="1"/>
  <c r="H90" i="66"/>
  <c r="X8" i="59"/>
  <c r="AZ104" i="63"/>
  <c r="AZ79" i="63"/>
  <c r="AZ95" i="63"/>
  <c r="AU97" i="63"/>
  <c r="AZ78" i="63"/>
  <c r="AU108" i="63"/>
  <c r="AZ83" i="63"/>
  <c r="AZ99" i="63"/>
  <c r="AZ90" i="63"/>
  <c r="AZ94" i="63"/>
  <c r="AZ88" i="63"/>
  <c r="AA102" i="63" a="1"/>
  <c r="AA102" i="63" s="1"/>
  <c r="AB102" i="63" s="1"/>
  <c r="AA108" i="63" a="1"/>
  <c r="AA108" i="63" s="1"/>
  <c r="AB108" i="63" s="1"/>
  <c r="AZ70" i="63"/>
  <c r="AB8" i="59"/>
  <c r="AD8" i="59" s="1"/>
  <c r="AF8" i="59" s="1" a="1"/>
  <c r="AF8" i="59" s="1"/>
  <c r="B5" i="46"/>
  <c r="C5" i="46" s="1"/>
  <c r="I5" i="46"/>
  <c r="I9" i="46"/>
  <c r="BK8" i="55" l="1" a="1"/>
  <c r="BK8" i="55" s="1"/>
  <c r="BJ8" i="55" a="1"/>
  <c r="BJ8" i="55" s="1"/>
  <c r="BG10" i="63" a="1"/>
  <c r="BG10" i="63" s="1"/>
  <c r="BF10" i="63" a="1"/>
  <c r="BF10" i="63" s="1"/>
  <c r="BH10" i="63" s="1"/>
  <c r="G97" i="66"/>
  <c r="BD10" i="63"/>
  <c r="BC10" i="63"/>
  <c r="BE10" i="63" s="1"/>
  <c r="H98" i="66"/>
  <c r="BG11" i="63" a="1"/>
  <c r="BG11" i="63" s="1"/>
  <c r="BF11" i="63" a="1"/>
  <c r="BF11" i="63" s="1"/>
  <c r="BH11" i="63" s="1"/>
  <c r="G98" i="66"/>
  <c r="BD11" i="63"/>
  <c r="BC11" i="63"/>
  <c r="BE11" i="63" s="1"/>
  <c r="H99" i="66"/>
  <c r="BG12" i="63" a="1"/>
  <c r="BG12" i="63" s="1"/>
  <c r="BF12" i="63" a="1"/>
  <c r="BF12" i="63" s="1"/>
  <c r="BH12" i="63" s="1"/>
  <c r="G99" i="66"/>
  <c r="BD12" i="63"/>
  <c r="BC12" i="63"/>
  <c r="BE12" i="63" s="1"/>
  <c r="H100" i="66"/>
  <c r="BG13" i="63" a="1"/>
  <c r="BG13" i="63" s="1"/>
  <c r="BF13" i="63" a="1"/>
  <c r="BF13" i="63" s="1"/>
  <c r="BH13" i="63" s="1"/>
  <c r="G100" i="66"/>
  <c r="BD13" i="63"/>
  <c r="BC13" i="63"/>
  <c r="BE13" i="63" s="1"/>
  <c r="BG14" i="63" a="1"/>
  <c r="BG14" i="63" s="1"/>
  <c r="BF14" i="63" a="1"/>
  <c r="BF14" i="63" s="1"/>
  <c r="BH14" i="63" s="1"/>
  <c r="BD14" i="63"/>
  <c r="BC14" i="63"/>
  <c r="BE14" i="63" s="1"/>
  <c r="BG15" i="63" a="1"/>
  <c r="BG15" i="63" s="1"/>
  <c r="BF15" i="63" a="1"/>
  <c r="BF15" i="63" s="1"/>
  <c r="BH15" i="63" s="1"/>
  <c r="BD15" i="63"/>
  <c r="BC15" i="63"/>
  <c r="BE15" i="63" s="1"/>
  <c r="BG16" i="63" a="1"/>
  <c r="BG16" i="63" s="1"/>
  <c r="BF16" i="63" a="1"/>
  <c r="BF16" i="63" s="1"/>
  <c r="BH16" i="63" s="1"/>
  <c r="BD16" i="63"/>
  <c r="BC16" i="63"/>
  <c r="BE16" i="63" s="1"/>
  <c r="BG17" i="63" a="1"/>
  <c r="BG17" i="63" s="1"/>
  <c r="BF17" i="63" a="1"/>
  <c r="BF17" i="63" s="1"/>
  <c r="BH17" i="63" s="1"/>
  <c r="BD17" i="63"/>
  <c r="BC17" i="63"/>
  <c r="BE17" i="63" s="1"/>
  <c r="BG18" i="63" a="1"/>
  <c r="BG18" i="63" s="1"/>
  <c r="BF18" i="63" a="1"/>
  <c r="BF18" i="63" s="1"/>
  <c r="BH18" i="63" s="1"/>
  <c r="BD18" i="63"/>
  <c r="BC18" i="63"/>
  <c r="BE18" i="63" s="1"/>
  <c r="BG19" i="63" a="1"/>
  <c r="BG19" i="63" s="1"/>
  <c r="BF19" i="63" a="1"/>
  <c r="BF19" i="63" s="1"/>
  <c r="BH19" i="63" s="1"/>
  <c r="BD19" i="63"/>
  <c r="BC19" i="63"/>
  <c r="BE19" i="63" s="1"/>
  <c r="BG20" i="63" a="1"/>
  <c r="BG20" i="63" s="1"/>
  <c r="BF20" i="63" a="1"/>
  <c r="BF20" i="63" s="1"/>
  <c r="BH20" i="63" s="1"/>
  <c r="BD20" i="63"/>
  <c r="BC20" i="63"/>
  <c r="BE20" i="63" s="1"/>
  <c r="BG21" i="63" a="1"/>
  <c r="BG21" i="63" s="1"/>
  <c r="BF21" i="63" a="1"/>
  <c r="BF21" i="63" s="1"/>
  <c r="BH21" i="63" s="1"/>
  <c r="BD21" i="63"/>
  <c r="BC21" i="63"/>
  <c r="BE21" i="63" s="1"/>
  <c r="BG22" i="63" a="1"/>
  <c r="BG22" i="63" s="1"/>
  <c r="BF22" i="63" a="1"/>
  <c r="BF22" i="63" s="1"/>
  <c r="BH22" i="63" s="1"/>
  <c r="BD22" i="63"/>
  <c r="BC22" i="63"/>
  <c r="BE22" i="63" s="1"/>
  <c r="BG23" i="63" a="1"/>
  <c r="BG23" i="63" s="1"/>
  <c r="BF23" i="63" a="1"/>
  <c r="BF23" i="63" s="1"/>
  <c r="BH23" i="63" s="1"/>
  <c r="BD23" i="63"/>
  <c r="BC23" i="63"/>
  <c r="BE23" i="63" s="1"/>
  <c r="BG24" i="63" a="1"/>
  <c r="BG24" i="63" s="1"/>
  <c r="BF24" i="63" a="1"/>
  <c r="BF24" i="63" s="1"/>
  <c r="BH24" i="63" s="1"/>
  <c r="BD24" i="63"/>
  <c r="BC24" i="63"/>
  <c r="BE24" i="63" s="1"/>
  <c r="BG25" i="63" a="1"/>
  <c r="BG25" i="63" s="1"/>
  <c r="BF25" i="63" a="1"/>
  <c r="BF25" i="63" s="1"/>
  <c r="BH25" i="63" s="1"/>
  <c r="BD25" i="63"/>
  <c r="BC25" i="63"/>
  <c r="BE25" i="63" s="1"/>
  <c r="BG26" i="63" a="1"/>
  <c r="BG26" i="63" s="1"/>
  <c r="BF26" i="63" a="1"/>
  <c r="BF26" i="63" s="1"/>
  <c r="BH26" i="63" s="1"/>
  <c r="BD26" i="63"/>
  <c r="BC26" i="63"/>
  <c r="BE26" i="63" s="1"/>
  <c r="BG27" i="63" a="1"/>
  <c r="BG27" i="63" s="1"/>
  <c r="BF27" i="63" a="1"/>
  <c r="BF27" i="63" s="1"/>
  <c r="BH27" i="63" s="1"/>
  <c r="BD27" i="63"/>
  <c r="BC27" i="63"/>
  <c r="BE27" i="63" s="1"/>
  <c r="BG28" i="63" a="1"/>
  <c r="BG28" i="63" s="1"/>
  <c r="BF28" i="63" a="1"/>
  <c r="BF28" i="63" s="1"/>
  <c r="BH28" i="63" s="1"/>
  <c r="BD28" i="63"/>
  <c r="BC28" i="63"/>
  <c r="BE28" i="63" s="1"/>
  <c r="BG29" i="63" a="1"/>
  <c r="BG29" i="63" s="1"/>
  <c r="BF29" i="63" a="1"/>
  <c r="BF29" i="63" s="1"/>
  <c r="BH29" i="63" s="1"/>
  <c r="BD29" i="63"/>
  <c r="BC29" i="63"/>
  <c r="BE29" i="63" s="1"/>
  <c r="BG30" i="63" a="1"/>
  <c r="BG30" i="63" s="1"/>
  <c r="BF30" i="63" a="1"/>
  <c r="BF30" i="63" s="1"/>
  <c r="BH30" i="63" s="1"/>
  <c r="BD30" i="63"/>
  <c r="BC30" i="63"/>
  <c r="BE30" i="63" s="1"/>
  <c r="BG31" i="63" a="1"/>
  <c r="BG31" i="63" s="1"/>
  <c r="BF31" i="63" a="1"/>
  <c r="BF31" i="63" s="1"/>
  <c r="BH31" i="63" s="1"/>
  <c r="BD31" i="63"/>
  <c r="BC31" i="63"/>
  <c r="BE31" i="63" s="1"/>
  <c r="BG32" i="63" a="1"/>
  <c r="BG32" i="63" s="1"/>
  <c r="BF32" i="63" a="1"/>
  <c r="BF32" i="63" s="1"/>
  <c r="BH32" i="63" s="1"/>
  <c r="BD32" i="63"/>
  <c r="BC32" i="63"/>
  <c r="BE32" i="63" s="1"/>
  <c r="BG33" i="63" a="1"/>
  <c r="BG33" i="63" s="1"/>
  <c r="BF33" i="63" a="1"/>
  <c r="BF33" i="63" s="1"/>
  <c r="BH33" i="63" s="1"/>
  <c r="BD33" i="63"/>
  <c r="BC33" i="63"/>
  <c r="BE33" i="63" s="1"/>
  <c r="BG34" i="63" a="1"/>
  <c r="BG34" i="63" s="1"/>
  <c r="BF34" i="63" a="1"/>
  <c r="BF34" i="63" s="1"/>
  <c r="BH34" i="63" s="1"/>
  <c r="BD34" i="63"/>
  <c r="BC34" i="63"/>
  <c r="BE34" i="63" s="1"/>
  <c r="BG35" i="63" a="1"/>
  <c r="BG35" i="63" s="1"/>
  <c r="BF35" i="63" a="1"/>
  <c r="BF35" i="63" s="1"/>
  <c r="BH35" i="63" s="1"/>
  <c r="BD35" i="63"/>
  <c r="BC35" i="63"/>
  <c r="BE35" i="63" s="1"/>
  <c r="BG36" i="63" a="1"/>
  <c r="BG36" i="63" s="1"/>
  <c r="BF36" i="63" a="1"/>
  <c r="BF36" i="63" s="1"/>
  <c r="BH36" i="63" s="1"/>
  <c r="BD36" i="63"/>
  <c r="BC36" i="63"/>
  <c r="BE36" i="63" s="1"/>
  <c r="BG37" i="63" a="1"/>
  <c r="BG37" i="63" s="1"/>
  <c r="BF37" i="63" a="1"/>
  <c r="BF37" i="63" s="1"/>
  <c r="BH37" i="63" s="1"/>
  <c r="BD37" i="63"/>
  <c r="BC37" i="63"/>
  <c r="BE37" i="63" s="1"/>
  <c r="BG38" i="63" a="1"/>
  <c r="BG38" i="63" s="1"/>
  <c r="BF38" i="63" a="1"/>
  <c r="BF38" i="63" s="1"/>
  <c r="BH38" i="63" s="1"/>
  <c r="BD38" i="63"/>
  <c r="BC38" i="63"/>
  <c r="BE38" i="63" s="1"/>
  <c r="BG39" i="63" a="1"/>
  <c r="BG39" i="63" s="1"/>
  <c r="BF39" i="63" a="1"/>
  <c r="BF39" i="63" s="1"/>
  <c r="BH39" i="63" s="1"/>
  <c r="BD39" i="63"/>
  <c r="BC39" i="63"/>
  <c r="BE39" i="63" s="1"/>
  <c r="BG40" i="63" a="1"/>
  <c r="BG40" i="63" s="1"/>
  <c r="BF40" i="63" a="1"/>
  <c r="BF40" i="63" s="1"/>
  <c r="BH40" i="63" s="1"/>
  <c r="BD40" i="63"/>
  <c r="BC40" i="63"/>
  <c r="BE40" i="63" s="1"/>
  <c r="BG41" i="63" a="1"/>
  <c r="BG41" i="63" s="1"/>
  <c r="BF41" i="63" a="1"/>
  <c r="BF41" i="63" s="1"/>
  <c r="BH41" i="63" s="1"/>
  <c r="BD41" i="63"/>
  <c r="BC41" i="63"/>
  <c r="BE41" i="63" s="1"/>
  <c r="BG42" i="63" a="1"/>
  <c r="BG42" i="63" s="1"/>
  <c r="BF42" i="63" a="1"/>
  <c r="BF42" i="63" s="1"/>
  <c r="BH42" i="63" s="1"/>
  <c r="BD42" i="63"/>
  <c r="BC42" i="63"/>
  <c r="BE42" i="63" s="1"/>
  <c r="BG43" i="63" a="1"/>
  <c r="BG43" i="63" s="1"/>
  <c r="BF43" i="63" a="1"/>
  <c r="BF43" i="63" s="1"/>
  <c r="BH43" i="63" s="1"/>
  <c r="BD43" i="63"/>
  <c r="BC43" i="63"/>
  <c r="BE43" i="63" s="1"/>
  <c r="BG44" i="63" a="1"/>
  <c r="BG44" i="63" s="1"/>
  <c r="BF44" i="63" a="1"/>
  <c r="BF44" i="63" s="1"/>
  <c r="BH44" i="63" s="1"/>
  <c r="BD44" i="63"/>
  <c r="BC44" i="63"/>
  <c r="BE44" i="63" s="1"/>
  <c r="BG45" i="63" a="1"/>
  <c r="BG45" i="63" s="1"/>
  <c r="BF45" i="63" a="1"/>
  <c r="BF45" i="63" s="1"/>
  <c r="BH45" i="63" s="1"/>
  <c r="BD45" i="63"/>
  <c r="BC45" i="63"/>
  <c r="BE45" i="63" s="1"/>
  <c r="BG46" i="63" a="1"/>
  <c r="BG46" i="63" s="1"/>
  <c r="BF46" i="63" a="1"/>
  <c r="BF46" i="63" s="1"/>
  <c r="BH46" i="63" s="1"/>
  <c r="BD46" i="63"/>
  <c r="BC46" i="63"/>
  <c r="BE46" i="63" s="1"/>
  <c r="BG47" i="63" a="1"/>
  <c r="BG47" i="63" s="1"/>
  <c r="BF47" i="63" a="1"/>
  <c r="BF47" i="63" s="1"/>
  <c r="BH47" i="63" s="1"/>
  <c r="BD47" i="63"/>
  <c r="BC47" i="63"/>
  <c r="BE47" i="63" s="1"/>
  <c r="BG48" i="63" a="1"/>
  <c r="BG48" i="63" s="1"/>
  <c r="BF48" i="63" a="1"/>
  <c r="BF48" i="63" s="1"/>
  <c r="BH48" i="63" s="1"/>
  <c r="BD48" i="63"/>
  <c r="BC48" i="63"/>
  <c r="BE48" i="63" s="1"/>
  <c r="BG49" i="63" a="1"/>
  <c r="BG49" i="63" s="1"/>
  <c r="BF49" i="63" a="1"/>
  <c r="BF49" i="63" s="1"/>
  <c r="BH49" i="63" s="1"/>
  <c r="BD49" i="63"/>
  <c r="BC49" i="63"/>
  <c r="BE49" i="63" s="1"/>
  <c r="BG50" i="63" a="1"/>
  <c r="BG50" i="63" s="1"/>
  <c r="BF50" i="63" a="1"/>
  <c r="BF50" i="63" s="1"/>
  <c r="BH50" i="63" s="1"/>
  <c r="BD50" i="63"/>
  <c r="BC50" i="63"/>
  <c r="BE50" i="63" s="1"/>
  <c r="BG51" i="63" a="1"/>
  <c r="BG51" i="63" s="1"/>
  <c r="BF51" i="63" a="1"/>
  <c r="BF51" i="63" s="1"/>
  <c r="BH51" i="63" s="1"/>
  <c r="BD51" i="63"/>
  <c r="BC51" i="63"/>
  <c r="BE51" i="63" s="1"/>
  <c r="BG52" i="63" a="1"/>
  <c r="BG52" i="63" s="1"/>
  <c r="BF52" i="63" a="1"/>
  <c r="BF52" i="63" s="1"/>
  <c r="BH52" i="63" s="1"/>
  <c r="BD52" i="63"/>
  <c r="BC52" i="63"/>
  <c r="BE52" i="63" s="1"/>
  <c r="BG53" i="63" a="1"/>
  <c r="BG53" i="63" s="1"/>
  <c r="BF53" i="63" a="1"/>
  <c r="BF53" i="63" s="1"/>
  <c r="BH53" i="63" s="1"/>
  <c r="BD53" i="63"/>
  <c r="BC53" i="63"/>
  <c r="BE53" i="63" s="1"/>
  <c r="BG54" i="63" a="1"/>
  <c r="BG54" i="63" s="1"/>
  <c r="BF54" i="63" a="1"/>
  <c r="BF54" i="63" s="1"/>
  <c r="BH54" i="63" s="1"/>
  <c r="BD54" i="63"/>
  <c r="BC54" i="63"/>
  <c r="BE54" i="63" s="1"/>
  <c r="BG55" i="63" a="1"/>
  <c r="BG55" i="63" s="1"/>
  <c r="BF55" i="63" a="1"/>
  <c r="BF55" i="63" s="1"/>
  <c r="BH55" i="63" s="1"/>
  <c r="BD55" i="63"/>
  <c r="BC55" i="63"/>
  <c r="BE55" i="63" s="1"/>
  <c r="BG56" i="63" a="1"/>
  <c r="BG56" i="63" s="1"/>
  <c r="BF56" i="63" a="1"/>
  <c r="BF56" i="63" s="1"/>
  <c r="BH56" i="63" s="1"/>
  <c r="BD56" i="63"/>
  <c r="BC56" i="63"/>
  <c r="BE56" i="63" s="1"/>
  <c r="BG57" i="63" a="1"/>
  <c r="BG57" i="63" s="1"/>
  <c r="BF57" i="63" a="1"/>
  <c r="BF57" i="63" s="1"/>
  <c r="BH57" i="63" s="1"/>
  <c r="BD57" i="63"/>
  <c r="BC57" i="63"/>
  <c r="BE57" i="63" s="1"/>
  <c r="BG58" i="63" a="1"/>
  <c r="BG58" i="63" s="1"/>
  <c r="BF58" i="63" a="1"/>
  <c r="BF58" i="63" s="1"/>
  <c r="BH58" i="63" s="1"/>
  <c r="BD58" i="63"/>
  <c r="BC58" i="63"/>
  <c r="BE58" i="63" s="1"/>
  <c r="BG59" i="63" a="1"/>
  <c r="BG59" i="63" s="1"/>
  <c r="BF59" i="63" a="1"/>
  <c r="BF59" i="63" s="1"/>
  <c r="BH59" i="63" s="1"/>
  <c r="BD59" i="63"/>
  <c r="BC59" i="63"/>
  <c r="BE59" i="63" s="1"/>
  <c r="BG60" i="63" a="1"/>
  <c r="BG60" i="63" s="1"/>
  <c r="BF60" i="63" a="1"/>
  <c r="BF60" i="63" s="1"/>
  <c r="BH60" i="63" s="1"/>
  <c r="BD60" i="63"/>
  <c r="BC60" i="63"/>
  <c r="BE60" i="63" s="1"/>
  <c r="BG61" i="63" a="1"/>
  <c r="BG61" i="63" s="1"/>
  <c r="BF61" i="63" a="1"/>
  <c r="BF61" i="63" s="1"/>
  <c r="BH61" i="63" s="1"/>
  <c r="BD61" i="63"/>
  <c r="BC61" i="63"/>
  <c r="BE61" i="63" s="1"/>
  <c r="BG62" i="63" a="1"/>
  <c r="BG62" i="63" s="1"/>
  <c r="BF62" i="63" a="1"/>
  <c r="BF62" i="63" s="1"/>
  <c r="BH62" i="63" s="1"/>
  <c r="BD62" i="63"/>
  <c r="BC62" i="63"/>
  <c r="BE62" i="63" s="1"/>
  <c r="BG63" i="63" a="1"/>
  <c r="BG63" i="63" s="1"/>
  <c r="BF63" i="63" a="1"/>
  <c r="BF63" i="63" s="1"/>
  <c r="BH63" i="63" s="1"/>
  <c r="BD63" i="63"/>
  <c r="BC63" i="63"/>
  <c r="BE63" i="63" s="1"/>
  <c r="BG64" i="63" a="1"/>
  <c r="BG64" i="63" s="1"/>
  <c r="BF64" i="63" a="1"/>
  <c r="BF64" i="63" s="1"/>
  <c r="BH64" i="63" s="1"/>
  <c r="BD64" i="63"/>
  <c r="BC64" i="63"/>
  <c r="BE64" i="63" s="1"/>
  <c r="BG65" i="63" a="1"/>
  <c r="BG65" i="63" s="1"/>
  <c r="BF65" i="63" a="1"/>
  <c r="BF65" i="63" s="1"/>
  <c r="BH65" i="63" s="1"/>
  <c r="BD65" i="63"/>
  <c r="BC65" i="63"/>
  <c r="BE65" i="63" s="1"/>
  <c r="BG66" i="63" a="1"/>
  <c r="BG66" i="63" s="1"/>
  <c r="BF66" i="63" a="1"/>
  <c r="BF66" i="63" s="1"/>
  <c r="BH66" i="63" s="1"/>
  <c r="BD66" i="63"/>
  <c r="BC66" i="63"/>
  <c r="BE66" i="63" s="1"/>
  <c r="BG67" i="63" a="1"/>
  <c r="BG67" i="63" s="1"/>
  <c r="BF67" i="63" a="1"/>
  <c r="BF67" i="63" s="1"/>
  <c r="BH67" i="63" s="1"/>
  <c r="BD67" i="63"/>
  <c r="BC67" i="63"/>
  <c r="BE67" i="63" s="1"/>
  <c r="BG68" i="63" a="1"/>
  <c r="BG68" i="63" s="1"/>
  <c r="BF68" i="63" a="1"/>
  <c r="BF68" i="63" s="1"/>
  <c r="BH68" i="63" s="1"/>
  <c r="BD68" i="63"/>
  <c r="BC68" i="63"/>
  <c r="BE68" i="63" s="1"/>
  <c r="BG69" i="63" a="1"/>
  <c r="BG69" i="63" s="1"/>
  <c r="BF69" i="63" a="1"/>
  <c r="BF69" i="63" s="1"/>
  <c r="BH69" i="63" s="1"/>
  <c r="BD69" i="63"/>
  <c r="BC69" i="63"/>
  <c r="BE69" i="63" s="1"/>
  <c r="BG70" i="63" a="1"/>
  <c r="BG70" i="63" s="1"/>
  <c r="BF70" i="63" a="1"/>
  <c r="BF70" i="63" s="1"/>
  <c r="BH70" i="63" s="1"/>
  <c r="BD70" i="63"/>
  <c r="BC70" i="63"/>
  <c r="BE70" i="63" s="1"/>
  <c r="BG71" i="63" a="1"/>
  <c r="BG71" i="63" s="1"/>
  <c r="BF71" i="63" a="1"/>
  <c r="BF71" i="63" s="1"/>
  <c r="BH71" i="63" s="1"/>
  <c r="BD71" i="63"/>
  <c r="BC71" i="63"/>
  <c r="BE71" i="63" s="1"/>
  <c r="BG72" i="63" a="1"/>
  <c r="BG72" i="63" s="1"/>
  <c r="BF72" i="63" a="1"/>
  <c r="BF72" i="63" s="1"/>
  <c r="BH72" i="63" s="1"/>
  <c r="BD72" i="63"/>
  <c r="BC72" i="63"/>
  <c r="BE72" i="63" s="1"/>
  <c r="BG73" i="63" a="1"/>
  <c r="BG73" i="63" s="1"/>
  <c r="BF73" i="63" a="1"/>
  <c r="BF73" i="63" s="1"/>
  <c r="BH73" i="63" s="1"/>
  <c r="BD73" i="63"/>
  <c r="BC73" i="63"/>
  <c r="BE73" i="63" s="1"/>
  <c r="BG74" i="63" a="1"/>
  <c r="BG74" i="63" s="1"/>
  <c r="BF74" i="63" a="1"/>
  <c r="BF74" i="63" s="1"/>
  <c r="BH74" i="63" s="1"/>
  <c r="BD74" i="63"/>
  <c r="BC74" i="63"/>
  <c r="BE74" i="63" s="1"/>
  <c r="BG75" i="63" a="1"/>
  <c r="BG75" i="63" s="1"/>
  <c r="BF75" i="63" a="1"/>
  <c r="BF75" i="63" s="1"/>
  <c r="BH75" i="63" s="1"/>
  <c r="BD75" i="63"/>
  <c r="BC75" i="63"/>
  <c r="BE75" i="63" s="1"/>
  <c r="BG76" i="63" a="1"/>
  <c r="BG76" i="63" s="1"/>
  <c r="BF76" i="63" a="1"/>
  <c r="BF76" i="63" s="1"/>
  <c r="BH76" i="63" s="1"/>
  <c r="BD76" i="63"/>
  <c r="BC76" i="63"/>
  <c r="BE76" i="63" s="1"/>
  <c r="BG77" i="63" a="1"/>
  <c r="BG77" i="63" s="1"/>
  <c r="BF77" i="63" a="1"/>
  <c r="BF77" i="63" s="1"/>
  <c r="BH77" i="63" s="1"/>
  <c r="BD77" i="63"/>
  <c r="BC77" i="63"/>
  <c r="BE77" i="63" s="1"/>
  <c r="BG78" i="63" a="1"/>
  <c r="BG78" i="63" s="1"/>
  <c r="BF78" i="63" a="1"/>
  <c r="BF78" i="63" s="1"/>
  <c r="BH78" i="63" s="1"/>
  <c r="BD78" i="63"/>
  <c r="BC78" i="63"/>
  <c r="BE78" i="63" s="1"/>
  <c r="BG79" i="63" a="1"/>
  <c r="BG79" i="63" s="1"/>
  <c r="BF79" i="63" a="1"/>
  <c r="BF79" i="63" s="1"/>
  <c r="BH79" i="63" s="1"/>
  <c r="BD79" i="63"/>
  <c r="BC79" i="63"/>
  <c r="BE79" i="63" s="1"/>
  <c r="BG80" i="63" a="1"/>
  <c r="BG80" i="63" s="1"/>
  <c r="BF80" i="63" a="1"/>
  <c r="BF80" i="63" s="1"/>
  <c r="BH80" i="63" s="1"/>
  <c r="BD80" i="63"/>
  <c r="BC80" i="63"/>
  <c r="BE80" i="63" s="1"/>
  <c r="BG81" i="63" a="1"/>
  <c r="BG81" i="63" s="1"/>
  <c r="BF81" i="63" a="1"/>
  <c r="BF81" i="63" s="1"/>
  <c r="BH81" i="63" s="1"/>
  <c r="BD81" i="63"/>
  <c r="BC81" i="63"/>
  <c r="BE81" i="63" s="1"/>
  <c r="BG82" i="63" a="1"/>
  <c r="BG82" i="63" s="1"/>
  <c r="BF82" i="63" a="1"/>
  <c r="BF82" i="63" s="1"/>
  <c r="BH82" i="63" s="1"/>
  <c r="BD82" i="63"/>
  <c r="BC82" i="63"/>
  <c r="BE82" i="63" s="1"/>
  <c r="BG83" i="63" a="1"/>
  <c r="BG83" i="63" s="1"/>
  <c r="BF83" i="63" a="1"/>
  <c r="BF83" i="63" s="1"/>
  <c r="BH83" i="63" s="1"/>
  <c r="BD83" i="63"/>
  <c r="BC83" i="63"/>
  <c r="BE83" i="63" s="1"/>
  <c r="BG84" i="63" a="1"/>
  <c r="BG84" i="63" s="1"/>
  <c r="BF84" i="63" a="1"/>
  <c r="BF84" i="63" s="1"/>
  <c r="BH84" i="63" s="1"/>
  <c r="BD84" i="63"/>
  <c r="BC84" i="63"/>
  <c r="BE84" i="63" s="1"/>
  <c r="BG85" i="63" a="1"/>
  <c r="BG85" i="63" s="1"/>
  <c r="BF85" i="63" a="1"/>
  <c r="BF85" i="63" s="1"/>
  <c r="BH85" i="63" s="1"/>
  <c r="BD85" i="63"/>
  <c r="BC85" i="63"/>
  <c r="BE85" i="63" s="1"/>
  <c r="BG86" i="63" a="1"/>
  <c r="BG86" i="63" s="1"/>
  <c r="BF86" i="63" a="1"/>
  <c r="BF86" i="63" s="1"/>
  <c r="BH86" i="63" s="1"/>
  <c r="BD86" i="63"/>
  <c r="BC86" i="63"/>
  <c r="BE86" i="63" s="1"/>
  <c r="BG87" i="63" a="1"/>
  <c r="BG87" i="63" s="1"/>
  <c r="BF87" i="63" a="1"/>
  <c r="BF87" i="63" s="1"/>
  <c r="BH87" i="63" s="1"/>
  <c r="BD87" i="63"/>
  <c r="BC87" i="63"/>
  <c r="BE87" i="63" s="1"/>
  <c r="BG88" i="63" a="1"/>
  <c r="BG88" i="63" s="1"/>
  <c r="BF88" i="63" a="1"/>
  <c r="BF88" i="63" s="1"/>
  <c r="BH88" i="63" s="1"/>
  <c r="BD88" i="63"/>
  <c r="BC88" i="63"/>
  <c r="BE88" i="63" s="1"/>
  <c r="BG89" i="63" a="1"/>
  <c r="BG89" i="63" s="1"/>
  <c r="BF89" i="63" a="1"/>
  <c r="BF89" i="63" s="1"/>
  <c r="BH89" i="63" s="1"/>
  <c r="BD89" i="63"/>
  <c r="BC89" i="63"/>
  <c r="BE89" i="63" s="1"/>
  <c r="BG90" i="63" a="1"/>
  <c r="BG90" i="63" s="1"/>
  <c r="BF90" i="63" a="1"/>
  <c r="BF90" i="63" s="1"/>
  <c r="BH90" i="63" s="1"/>
  <c r="BD90" i="63"/>
  <c r="BC90" i="63"/>
  <c r="BE90" i="63" s="1"/>
  <c r="BG91" i="63" a="1"/>
  <c r="BG91" i="63" s="1"/>
  <c r="BF91" i="63" a="1"/>
  <c r="BF91" i="63" s="1"/>
  <c r="BH91" i="63" s="1"/>
  <c r="BD91" i="63"/>
  <c r="BC91" i="63"/>
  <c r="BE91" i="63" s="1"/>
  <c r="BG92" i="63" a="1"/>
  <c r="BG92" i="63" s="1"/>
  <c r="BF92" i="63" a="1"/>
  <c r="BF92" i="63" s="1"/>
  <c r="BH92" i="63" s="1"/>
  <c r="BD92" i="63"/>
  <c r="BC92" i="63"/>
  <c r="BE92" i="63" s="1"/>
  <c r="BG93" i="63" a="1"/>
  <c r="BG93" i="63" s="1"/>
  <c r="BF93" i="63" a="1"/>
  <c r="BF93" i="63" s="1"/>
  <c r="BH93" i="63" s="1"/>
  <c r="BD93" i="63"/>
  <c r="BC93" i="63"/>
  <c r="BE93" i="63" s="1"/>
  <c r="BG94" i="63" a="1"/>
  <c r="BG94" i="63" s="1"/>
  <c r="BF94" i="63" a="1"/>
  <c r="BF94" i="63" s="1"/>
  <c r="BH94" i="63" s="1"/>
  <c r="BD94" i="63"/>
  <c r="BC94" i="63"/>
  <c r="BE94" i="63" s="1"/>
  <c r="BG95" i="63" a="1"/>
  <c r="BG95" i="63" s="1"/>
  <c r="BF95" i="63" a="1"/>
  <c r="BF95" i="63" s="1"/>
  <c r="BH95" i="63" s="1"/>
  <c r="BD95" i="63"/>
  <c r="BC95" i="63"/>
  <c r="BE95" i="63" s="1"/>
  <c r="BG96" i="63" a="1"/>
  <c r="BG96" i="63" s="1"/>
  <c r="BF96" i="63" a="1"/>
  <c r="BF96" i="63" s="1"/>
  <c r="BH96" i="63" s="1"/>
  <c r="BD96" i="63"/>
  <c r="BC96" i="63"/>
  <c r="BE96" i="63" s="1"/>
  <c r="BG97" i="63" a="1"/>
  <c r="BG97" i="63" s="1"/>
  <c r="BF97" i="63" a="1"/>
  <c r="BF97" i="63" s="1"/>
  <c r="BH97" i="63" s="1"/>
  <c r="BD97" i="63"/>
  <c r="BC97" i="63"/>
  <c r="BE97" i="63" s="1"/>
  <c r="BG98" i="63" a="1"/>
  <c r="BG98" i="63" s="1"/>
  <c r="BF98" i="63" a="1"/>
  <c r="BF98" i="63" s="1"/>
  <c r="BH98" i="63" s="1"/>
  <c r="BD98" i="63"/>
  <c r="BC98" i="63"/>
  <c r="BE98" i="63" s="1"/>
  <c r="BG99" i="63" a="1"/>
  <c r="BG99" i="63" s="1"/>
  <c r="BF99" i="63" a="1"/>
  <c r="BF99" i="63" s="1"/>
  <c r="BH99" i="63" s="1"/>
  <c r="BD99" i="63"/>
  <c r="BC99" i="63"/>
  <c r="BE99" i="63" s="1"/>
  <c r="BG100" i="63" a="1"/>
  <c r="BG100" i="63" s="1"/>
  <c r="BF100" i="63" a="1"/>
  <c r="BF100" i="63" s="1"/>
  <c r="BH100" i="63" s="1"/>
  <c r="BD100" i="63"/>
  <c r="BC100" i="63"/>
  <c r="BE100" i="63" s="1"/>
  <c r="BG101" i="63" a="1"/>
  <c r="BG101" i="63" s="1"/>
  <c r="BF101" i="63" a="1"/>
  <c r="BF101" i="63" s="1"/>
  <c r="BH101" i="63" s="1"/>
  <c r="BD101" i="63"/>
  <c r="BC101" i="63"/>
  <c r="BE101" i="63" s="1"/>
  <c r="BG102" i="63" a="1"/>
  <c r="BG102" i="63" s="1"/>
  <c r="BF102" i="63" a="1"/>
  <c r="BF102" i="63" s="1"/>
  <c r="BH102" i="63" s="1"/>
  <c r="BD102" i="63"/>
  <c r="BC102" i="63"/>
  <c r="BE102" i="63" s="1"/>
  <c r="BG103" i="63" a="1"/>
  <c r="BG103" i="63" s="1"/>
  <c r="BF103" i="63" a="1"/>
  <c r="BF103" i="63" s="1"/>
  <c r="BH103" i="63" s="1"/>
  <c r="BD103" i="63"/>
  <c r="BC103" i="63"/>
  <c r="BE103" i="63" s="1"/>
  <c r="BG104" i="63" a="1"/>
  <c r="BG104" i="63" s="1"/>
  <c r="BF104" i="63" a="1"/>
  <c r="BF104" i="63" s="1"/>
  <c r="BH104" i="63" s="1"/>
  <c r="BD104" i="63"/>
  <c r="BC104" i="63"/>
  <c r="BE104" i="63" s="1"/>
  <c r="BG105" i="63" a="1"/>
  <c r="BG105" i="63" s="1"/>
  <c r="BF105" i="63" a="1"/>
  <c r="BF105" i="63" s="1"/>
  <c r="BH105" i="63" s="1"/>
  <c r="BD105" i="63"/>
  <c r="BC105" i="63"/>
  <c r="BE105" i="63" s="1"/>
  <c r="BG106" i="63" a="1"/>
  <c r="BG106" i="63" s="1"/>
  <c r="BF106" i="63" a="1"/>
  <c r="BF106" i="63" s="1"/>
  <c r="BH106" i="63" s="1"/>
  <c r="BD106" i="63"/>
  <c r="BC106" i="63"/>
  <c r="BE106" i="63" s="1"/>
  <c r="BG107" i="63" a="1"/>
  <c r="BG107" i="63" s="1"/>
  <c r="BF107" i="63" a="1"/>
  <c r="BF107" i="63" s="1"/>
  <c r="BH107" i="63" s="1"/>
  <c r="BD107" i="63"/>
  <c r="BC107" i="63"/>
  <c r="BE107" i="63" s="1"/>
  <c r="BG108" i="63" a="1"/>
  <c r="BG108" i="63" s="1"/>
  <c r="BF108" i="63" a="1"/>
  <c r="BF108" i="63" s="1"/>
  <c r="BD108" i="63"/>
  <c r="BC108" i="63"/>
  <c r="BE108" i="63" s="1"/>
  <c r="N108" i="59"/>
  <c r="X108" i="59"/>
  <c r="N107" i="59"/>
  <c r="X107" i="59"/>
  <c r="N106" i="59"/>
  <c r="X106" i="59"/>
  <c r="N105" i="59"/>
  <c r="X105" i="59"/>
  <c r="N104" i="59"/>
  <c r="X104" i="59"/>
  <c r="N103" i="59"/>
  <c r="X103" i="59"/>
  <c r="N101" i="59"/>
  <c r="X101" i="59"/>
  <c r="N100" i="59"/>
  <c r="X100" i="59"/>
  <c r="N99" i="59"/>
  <c r="X99" i="59"/>
  <c r="N98" i="59"/>
  <c r="X98" i="59"/>
  <c r="N97" i="59"/>
  <c r="X97" i="59"/>
  <c r="N96" i="59"/>
  <c r="X96" i="59"/>
  <c r="N95" i="59"/>
  <c r="X95" i="59"/>
  <c r="N93" i="59"/>
  <c r="X93" i="59"/>
  <c r="N92" i="59"/>
  <c r="X92" i="59"/>
  <c r="N91" i="59"/>
  <c r="X91" i="59"/>
  <c r="N90" i="59"/>
  <c r="X90" i="59"/>
  <c r="N89" i="59"/>
  <c r="X89" i="59"/>
  <c r="N88" i="59"/>
  <c r="X88" i="59"/>
  <c r="N87" i="59"/>
  <c r="X87" i="59"/>
  <c r="N85" i="59"/>
  <c r="X85" i="59"/>
  <c r="N84" i="59"/>
  <c r="X84" i="59"/>
  <c r="N83" i="59"/>
  <c r="X83" i="59"/>
  <c r="N82" i="59"/>
  <c r="X82" i="59"/>
  <c r="N81" i="59"/>
  <c r="X81" i="59"/>
  <c r="N80" i="59"/>
  <c r="X80" i="59"/>
  <c r="N79" i="59"/>
  <c r="X79" i="59"/>
  <c r="N78" i="59"/>
  <c r="X78" i="59"/>
  <c r="N77" i="59"/>
  <c r="X77" i="59"/>
  <c r="N76" i="59"/>
  <c r="X76" i="59"/>
  <c r="N75" i="59"/>
  <c r="X75" i="59"/>
  <c r="N74" i="59"/>
  <c r="X74" i="59"/>
  <c r="N73" i="59"/>
  <c r="X73" i="59"/>
  <c r="N72" i="59"/>
  <c r="X72" i="59"/>
  <c r="N71" i="59"/>
  <c r="X71" i="59"/>
  <c r="N68" i="59"/>
  <c r="X68" i="59"/>
  <c r="N67" i="59"/>
  <c r="X67" i="59"/>
  <c r="N66" i="59"/>
  <c r="X66" i="59"/>
  <c r="N65" i="59"/>
  <c r="X65" i="59"/>
  <c r="N64" i="59"/>
  <c r="X64" i="59"/>
  <c r="N63" i="59"/>
  <c r="X63" i="59"/>
  <c r="N62" i="59"/>
  <c r="X62" i="59"/>
  <c r="N61" i="59"/>
  <c r="X61" i="59"/>
  <c r="N60" i="59"/>
  <c r="X60" i="59"/>
  <c r="N59" i="59"/>
  <c r="X59" i="59"/>
  <c r="N58" i="59"/>
  <c r="X58" i="59"/>
  <c r="N56" i="59"/>
  <c r="X56" i="59"/>
  <c r="N55" i="59"/>
  <c r="X55" i="59"/>
  <c r="N54" i="59"/>
  <c r="X54" i="59"/>
  <c r="N52" i="59"/>
  <c r="X52" i="59"/>
  <c r="N51" i="59"/>
  <c r="X51" i="59"/>
  <c r="N50" i="59"/>
  <c r="X50" i="59"/>
  <c r="N49" i="59"/>
  <c r="X49" i="59"/>
  <c r="N48" i="59"/>
  <c r="X48" i="59"/>
  <c r="N47" i="59"/>
  <c r="X47" i="59"/>
  <c r="N46" i="59"/>
  <c r="X46" i="59"/>
  <c r="N45" i="59"/>
  <c r="X45" i="59"/>
  <c r="N44" i="59"/>
  <c r="X44" i="59"/>
  <c r="N43" i="59"/>
  <c r="X43" i="59"/>
  <c r="N42" i="59"/>
  <c r="X42" i="59"/>
  <c r="N41" i="59"/>
  <c r="X41" i="59"/>
  <c r="N39" i="59"/>
  <c r="X39" i="59"/>
  <c r="N38" i="59"/>
  <c r="X38" i="59"/>
  <c r="N37" i="59"/>
  <c r="X37" i="59"/>
  <c r="N36" i="59"/>
  <c r="X36" i="59"/>
  <c r="N35" i="59"/>
  <c r="X35" i="59"/>
  <c r="N34" i="59"/>
  <c r="X34" i="59"/>
  <c r="N33" i="59"/>
  <c r="X33" i="59"/>
  <c r="N32" i="59"/>
  <c r="X32" i="59"/>
  <c r="N31" i="59"/>
  <c r="X31" i="59"/>
  <c r="N30" i="59"/>
  <c r="X30" i="59"/>
  <c r="N29" i="59"/>
  <c r="X29" i="59"/>
  <c r="N28" i="59"/>
  <c r="X28" i="59"/>
  <c r="N27" i="59"/>
  <c r="X27" i="59"/>
  <c r="N26" i="59"/>
  <c r="X26" i="59"/>
  <c r="N25" i="59"/>
  <c r="X25" i="59"/>
  <c r="N23" i="59"/>
  <c r="X23" i="59"/>
  <c r="N22" i="59"/>
  <c r="X22" i="59"/>
  <c r="N21" i="59"/>
  <c r="X21" i="59"/>
  <c r="N20" i="59"/>
  <c r="X20" i="59"/>
  <c r="N19" i="59"/>
  <c r="X19" i="59"/>
  <c r="N18" i="59"/>
  <c r="X18" i="59"/>
  <c r="N17" i="59"/>
  <c r="X17" i="59"/>
  <c r="N16" i="59"/>
  <c r="X16" i="59"/>
  <c r="X15" i="59"/>
  <c r="N15" i="59"/>
  <c r="N14" i="59"/>
  <c r="X14" i="59"/>
  <c r="N13" i="59"/>
  <c r="X13" i="59"/>
  <c r="N12" i="59"/>
  <c r="X12" i="59"/>
  <c r="BF8" i="63" a="1"/>
  <c r="BF8" i="63" s="1"/>
  <c r="BC8" i="63"/>
  <c r="AT9" i="55"/>
  <c r="BK9" i="55" a="1"/>
  <c r="BK9" i="55" s="1"/>
  <c r="BG8" i="55"/>
  <c r="BI8" i="55" s="1"/>
  <c r="N10" i="59"/>
  <c r="X10" i="59"/>
  <c r="N11" i="59"/>
  <c r="X11" i="59"/>
  <c r="BF9" i="63" a="1"/>
  <c r="BF9" i="63" s="1"/>
  <c r="BG9" i="63" a="1"/>
  <c r="BG9" i="63" s="1"/>
  <c r="AA9" i="58" a="1"/>
  <c r="AA9" i="58" s="1"/>
  <c r="J102" i="66"/>
  <c r="AB9" i="58"/>
  <c r="J6" i="46"/>
  <c r="AD9" i="59"/>
  <c r="AC9" i="54"/>
  <c r="AG9" i="54" s="1"/>
  <c r="AI108" i="54" a="1"/>
  <c r="AI108" i="54" s="1"/>
  <c r="AJ108" i="54"/>
  <c r="AJ107" i="54"/>
  <c r="AI107" i="54" a="1"/>
  <c r="AI107" i="54" s="1"/>
  <c r="AI106" i="54" a="1"/>
  <c r="AI106" i="54" s="1"/>
  <c r="AJ106" i="54"/>
  <c r="AI105" i="54" a="1"/>
  <c r="AI105" i="54" s="1"/>
  <c r="AJ105" i="54"/>
  <c r="AI104" i="54" a="1"/>
  <c r="AI104" i="54" s="1"/>
  <c r="AJ104" i="54"/>
  <c r="AJ103" i="54"/>
  <c r="AI103" i="54" a="1"/>
  <c r="AI103" i="54" s="1"/>
  <c r="AI102" i="54" a="1"/>
  <c r="AI102" i="54" s="1"/>
  <c r="AJ102" i="54"/>
  <c r="AJ101" i="54"/>
  <c r="AI101" i="54" a="1"/>
  <c r="AI101" i="54" s="1"/>
  <c r="AI100" i="54" a="1"/>
  <c r="AI100" i="54" s="1"/>
  <c r="AJ100" i="54"/>
  <c r="AJ99" i="54"/>
  <c r="AI99" i="54" a="1"/>
  <c r="AI99" i="54" s="1"/>
  <c r="AJ98" i="54"/>
  <c r="AI98" i="54" a="1"/>
  <c r="AI98" i="54" s="1"/>
  <c r="AI97" i="54" a="1"/>
  <c r="AI97" i="54" s="1"/>
  <c r="AJ97" i="54"/>
  <c r="AI96" i="54" a="1"/>
  <c r="AI96" i="54" s="1"/>
  <c r="AJ96" i="54"/>
  <c r="AJ95" i="54"/>
  <c r="AI95" i="54" a="1"/>
  <c r="AI95" i="54" s="1"/>
  <c r="AI94" i="54" a="1"/>
  <c r="AI94" i="54" s="1"/>
  <c r="AJ94" i="54"/>
  <c r="AJ93" i="54"/>
  <c r="AI93" i="54" a="1"/>
  <c r="AI93" i="54" s="1"/>
  <c r="AI92" i="54" a="1"/>
  <c r="AI92" i="54" s="1"/>
  <c r="AJ92" i="54"/>
  <c r="AJ91" i="54"/>
  <c r="AI91" i="54" a="1"/>
  <c r="AI91" i="54" s="1"/>
  <c r="AJ90" i="54"/>
  <c r="AI90" i="54" a="1"/>
  <c r="AI90" i="54" s="1"/>
  <c r="AI89" i="54" a="1"/>
  <c r="AI89" i="54" s="1"/>
  <c r="AJ89" i="54"/>
  <c r="AI88" i="54" a="1"/>
  <c r="AI88" i="54" s="1"/>
  <c r="AJ88" i="54"/>
  <c r="AI87" i="54" a="1"/>
  <c r="AI87" i="54" s="1"/>
  <c r="AJ87" i="54"/>
  <c r="AI86" i="54" a="1"/>
  <c r="AI86" i="54" s="1"/>
  <c r="AJ86" i="54"/>
  <c r="AI85" i="54" a="1"/>
  <c r="AI85" i="54" s="1"/>
  <c r="AJ85" i="54"/>
  <c r="AI84" i="54" a="1"/>
  <c r="AI84" i="54" s="1"/>
  <c r="AJ84" i="54"/>
  <c r="AJ83" i="54"/>
  <c r="AI83" i="54" a="1"/>
  <c r="AI83" i="54" s="1"/>
  <c r="AJ82" i="54"/>
  <c r="AI82" i="54" a="1"/>
  <c r="AI82" i="54" s="1"/>
  <c r="AI81" i="54" a="1"/>
  <c r="AI81" i="54" s="1"/>
  <c r="AJ81" i="54"/>
  <c r="AI80" i="54" a="1"/>
  <c r="AI80" i="54" s="1"/>
  <c r="AJ80" i="54"/>
  <c r="AI79" i="54" a="1"/>
  <c r="AI79" i="54" s="1"/>
  <c r="AJ79" i="54"/>
  <c r="AI78" i="54" a="1"/>
  <c r="AI78" i="54" s="1"/>
  <c r="AJ78" i="54"/>
  <c r="AI77" i="54" a="1"/>
  <c r="AI77" i="54" s="1"/>
  <c r="AJ77" i="54"/>
  <c r="AI76" i="54" a="1"/>
  <c r="AI76" i="54" s="1"/>
  <c r="AJ76" i="54"/>
  <c r="AJ75" i="54"/>
  <c r="AI75" i="54" a="1"/>
  <c r="AI75" i="54" s="1"/>
  <c r="AJ74" i="54"/>
  <c r="AI74" i="54" a="1"/>
  <c r="AI74" i="54" s="1"/>
  <c r="AI73" i="54" a="1"/>
  <c r="AI73" i="54" s="1"/>
  <c r="AJ73" i="54"/>
  <c r="AI72" i="54" a="1"/>
  <c r="AI72" i="54" s="1"/>
  <c r="AJ72" i="54"/>
  <c r="AI71" i="54" a="1"/>
  <c r="AI71" i="54" s="1"/>
  <c r="AJ71" i="54"/>
  <c r="AI70" i="54" a="1"/>
  <c r="AI70" i="54" s="1"/>
  <c r="AJ70" i="54"/>
  <c r="AJ69" i="54"/>
  <c r="AI69" i="54" a="1"/>
  <c r="AI69" i="54" s="1"/>
  <c r="AI68" i="54" a="1"/>
  <c r="AI68" i="54" s="1"/>
  <c r="AJ68" i="54"/>
  <c r="AJ67" i="54"/>
  <c r="AI67" i="54" a="1"/>
  <c r="AI67" i="54" s="1"/>
  <c r="AJ66" i="54"/>
  <c r="AI66" i="54" a="1"/>
  <c r="AI66" i="54" s="1"/>
  <c r="AI65" i="54" a="1"/>
  <c r="AI65" i="54" s="1"/>
  <c r="AJ65" i="54"/>
  <c r="AI64" i="54" a="1"/>
  <c r="AI64" i="54" s="1"/>
  <c r="AJ64" i="54"/>
  <c r="AI63" i="54" a="1"/>
  <c r="AI63" i="54" s="1"/>
  <c r="AJ63" i="54"/>
  <c r="AI62" i="54" a="1"/>
  <c r="AI62" i="54" s="1"/>
  <c r="AJ62" i="54"/>
  <c r="AI61" i="54" a="1"/>
  <c r="AI61" i="54" s="1"/>
  <c r="AJ61" i="54"/>
  <c r="AI60" i="54" a="1"/>
  <c r="AI60" i="54" s="1"/>
  <c r="AJ60" i="54"/>
  <c r="AJ59" i="54"/>
  <c r="AI59" i="54" a="1"/>
  <c r="AI59" i="54" s="1"/>
  <c r="AJ58" i="54"/>
  <c r="AI58" i="54" a="1"/>
  <c r="AI58" i="54" s="1"/>
  <c r="AI57" i="54" a="1"/>
  <c r="AI57" i="54" s="1"/>
  <c r="AJ57" i="54"/>
  <c r="AI56" i="54" a="1"/>
  <c r="AI56" i="54" s="1"/>
  <c r="AJ56" i="54"/>
  <c r="AI55" i="54" a="1"/>
  <c r="AI55" i="54" s="1"/>
  <c r="AJ55" i="54"/>
  <c r="AI54" i="54" a="1"/>
  <c r="AI54" i="54" s="1"/>
  <c r="AJ54" i="54"/>
  <c r="AI53" i="54" a="1"/>
  <c r="AI53" i="54" s="1"/>
  <c r="AJ53" i="54"/>
  <c r="AI52" i="54" a="1"/>
  <c r="AI52" i="54" s="1"/>
  <c r="AJ52" i="54"/>
  <c r="AJ51" i="54"/>
  <c r="AI51" i="54" a="1"/>
  <c r="AI51" i="54" s="1"/>
  <c r="AJ50" i="54"/>
  <c r="AI50" i="54" a="1"/>
  <c r="AI50" i="54" s="1"/>
  <c r="AI49" i="54" a="1"/>
  <c r="AI49" i="54" s="1"/>
  <c r="AJ49" i="54"/>
  <c r="AI48" i="54" a="1"/>
  <c r="AI48" i="54" s="1"/>
  <c r="AJ48" i="54"/>
  <c r="AJ47" i="54"/>
  <c r="AI47" i="54" a="1"/>
  <c r="AI47" i="54" s="1"/>
  <c r="AI46" i="54" a="1"/>
  <c r="AI46" i="54" s="1"/>
  <c r="AJ46" i="54"/>
  <c r="AI45" i="54" a="1"/>
  <c r="AI45" i="54" s="1"/>
  <c r="AJ45" i="54"/>
  <c r="AI44" i="54" a="1"/>
  <c r="AI44" i="54" s="1"/>
  <c r="AJ44" i="54"/>
  <c r="AJ43" i="54"/>
  <c r="AI43" i="54" a="1"/>
  <c r="AI43" i="54" s="1"/>
  <c r="AJ42" i="54"/>
  <c r="AI42" i="54" a="1"/>
  <c r="AI42" i="54" s="1"/>
  <c r="AI41" i="54" a="1"/>
  <c r="AI41" i="54" s="1"/>
  <c r="AJ41" i="54"/>
  <c r="AI40" i="54" a="1"/>
  <c r="AI40" i="54" s="1"/>
  <c r="AJ40" i="54"/>
  <c r="AI39" i="54" a="1"/>
  <c r="AI39" i="54" s="1"/>
  <c r="AJ39" i="54"/>
  <c r="AI38" i="54" a="1"/>
  <c r="AI38" i="54" s="1"/>
  <c r="AJ38" i="54"/>
  <c r="AI37" i="54" a="1"/>
  <c r="AI37" i="54" s="1"/>
  <c r="AJ37" i="54"/>
  <c r="AI36" i="54" a="1"/>
  <c r="AI36" i="54" s="1"/>
  <c r="AJ36" i="54"/>
  <c r="AJ35" i="54"/>
  <c r="AI35" i="54" a="1"/>
  <c r="AI35" i="54" s="1"/>
  <c r="AJ34" i="54"/>
  <c r="AI34" i="54" a="1"/>
  <c r="AI34" i="54" s="1"/>
  <c r="AI33" i="54" a="1"/>
  <c r="AI33" i="54" s="1"/>
  <c r="AJ33" i="54"/>
  <c r="AI32" i="54" a="1"/>
  <c r="AI32" i="54" s="1"/>
  <c r="AJ32" i="54"/>
  <c r="AI31" i="54" a="1"/>
  <c r="AI31" i="54" s="1"/>
  <c r="AJ31" i="54"/>
  <c r="AI30" i="54" a="1"/>
  <c r="AI30" i="54" s="1"/>
  <c r="AJ30" i="54"/>
  <c r="AI29" i="54" a="1"/>
  <c r="AI29" i="54" s="1"/>
  <c r="AJ29" i="54"/>
  <c r="AI28" i="54" a="1"/>
  <c r="AI28" i="54" s="1"/>
  <c r="AJ28" i="54"/>
  <c r="AJ27" i="54"/>
  <c r="AI27" i="54" a="1"/>
  <c r="AI27" i="54" s="1"/>
  <c r="AJ26" i="54"/>
  <c r="AI26" i="54" a="1"/>
  <c r="AI26" i="54" s="1"/>
  <c r="AI25" i="54" a="1"/>
  <c r="AI25" i="54" s="1"/>
  <c r="AJ25" i="54"/>
  <c r="AI24" i="54" a="1"/>
  <c r="AI24" i="54" s="1"/>
  <c r="AJ24" i="54"/>
  <c r="AI23" i="54" a="1"/>
  <c r="AI23" i="54" s="1"/>
  <c r="AJ23" i="54"/>
  <c r="AI22" i="54" a="1"/>
  <c r="AI22" i="54" s="1"/>
  <c r="AJ22" i="54"/>
  <c r="AI21" i="54" a="1"/>
  <c r="AI21" i="54" s="1"/>
  <c r="AJ21" i="54"/>
  <c r="AI20" i="54" a="1"/>
  <c r="AI20" i="54" s="1"/>
  <c r="AJ20" i="54"/>
  <c r="AJ19" i="54"/>
  <c r="AI19" i="54" a="1"/>
  <c r="AI19" i="54" s="1"/>
  <c r="AJ18" i="54"/>
  <c r="AI18" i="54" a="1"/>
  <c r="AI18" i="54" s="1"/>
  <c r="AI17" i="54" a="1"/>
  <c r="AI17" i="54" s="1"/>
  <c r="AJ17" i="54"/>
  <c r="AI16" i="54" a="1"/>
  <c r="AI16" i="54" s="1"/>
  <c r="AJ16" i="54"/>
  <c r="AI15" i="54" a="1"/>
  <c r="AI15" i="54" s="1"/>
  <c r="AJ15" i="54"/>
  <c r="AI14" i="54" a="1"/>
  <c r="AI14" i="54" s="1"/>
  <c r="AJ14" i="54"/>
  <c r="AI13" i="54" a="1"/>
  <c r="AI13" i="54" s="1"/>
  <c r="AJ13" i="54"/>
  <c r="AI12" i="54" a="1"/>
  <c r="AI12" i="54" s="1"/>
  <c r="AJ12" i="54"/>
  <c r="AJ11" i="54"/>
  <c r="AI11" i="54" a="1"/>
  <c r="AI11" i="54" s="1"/>
  <c r="AJ10" i="54"/>
  <c r="AI10" i="54" a="1"/>
  <c r="AI10" i="54" s="1"/>
  <c r="AU25" i="63"/>
  <c r="AU33" i="63"/>
  <c r="AB74" i="63"/>
  <c r="BL92" i="63"/>
  <c r="BJ94" i="63" a="1"/>
  <c r="BJ94" i="63" s="1"/>
  <c r="AU83" i="63"/>
  <c r="AU91" i="63"/>
  <c r="AU95" i="63"/>
  <c r="AU103" i="63"/>
  <c r="AU107" i="63"/>
  <c r="BL102" i="63"/>
  <c r="BJ84" i="63" a="1"/>
  <c r="BJ84" i="63" s="1"/>
  <c r="BL64" i="63"/>
  <c r="BL100" i="63"/>
  <c r="BJ102" i="63" a="1"/>
  <c r="BJ102" i="63" s="1"/>
  <c r="AB97" i="63"/>
  <c r="AB70" i="63"/>
  <c r="AB46" i="63"/>
  <c r="BN46" i="63" s="1"/>
  <c r="AZ63" i="63"/>
  <c r="AZ67" i="63"/>
  <c r="AZ89" i="63"/>
  <c r="AZ25" i="63"/>
  <c r="AB8" i="63"/>
  <c r="BJ78" i="63" a="1"/>
  <c r="BJ78" i="63" s="1"/>
  <c r="AB87" i="63"/>
  <c r="BN87" i="63" s="1"/>
  <c r="AB90" i="63"/>
  <c r="BJ68" i="63" a="1"/>
  <c r="BJ68" i="63" s="1"/>
  <c r="BJ80" i="63" a="1"/>
  <c r="BJ80" i="63" s="1"/>
  <c r="BJ34" i="63" a="1"/>
  <c r="BJ34" i="63" s="1"/>
  <c r="AZ106" i="63"/>
  <c r="BJ38" i="63" a="1"/>
  <c r="BJ38" i="63" s="1"/>
  <c r="AZ26" i="63"/>
  <c r="AU29" i="63"/>
  <c r="BL93" i="63"/>
  <c r="AB89" i="63"/>
  <c r="AY8" i="63"/>
  <c r="BJ105" i="63" a="1"/>
  <c r="BJ105" i="63" s="1"/>
  <c r="AZ19" i="63"/>
  <c r="AU22" i="63"/>
  <c r="AU26" i="63"/>
  <c r="AZ31" i="63"/>
  <c r="AU34" i="63"/>
  <c r="AZ35" i="63"/>
  <c r="BK90" i="63" a="1"/>
  <c r="BK90" i="63" s="1"/>
  <c r="AU52" i="63"/>
  <c r="AZ53" i="63"/>
  <c r="AU56" i="63"/>
  <c r="AZ57" i="63"/>
  <c r="AU60" i="63"/>
  <c r="AU64" i="63"/>
  <c r="AZ65" i="63"/>
  <c r="AU68" i="63"/>
  <c r="AZ69" i="63"/>
  <c r="AU77" i="63"/>
  <c r="AZ86" i="63"/>
  <c r="AZ98" i="63"/>
  <c r="AU105" i="63"/>
  <c r="AZ52" i="63"/>
  <c r="AU55" i="63"/>
  <c r="AZ60" i="63"/>
  <c r="AU63" i="63"/>
  <c r="AU67" i="63"/>
  <c r="AZ72" i="63"/>
  <c r="AZ73" i="63"/>
  <c r="AU92" i="63"/>
  <c r="AZ93" i="63"/>
  <c r="AU96" i="63"/>
  <c r="AZ97" i="63"/>
  <c r="AU104" i="63"/>
  <c r="AZ105" i="63"/>
  <c r="AZ71" i="63"/>
  <c r="BJ30" i="63" a="1"/>
  <c r="BJ30" i="63" s="1"/>
  <c r="AB21" i="63"/>
  <c r="BJ22" i="63" a="1"/>
  <c r="BJ22" i="63" s="1"/>
  <c r="BL21" i="63"/>
  <c r="BJ77" i="63" a="1"/>
  <c r="BJ77" i="63" s="1"/>
  <c r="AU37" i="63"/>
  <c r="BN38" i="63"/>
  <c r="AZ38" i="63"/>
  <c r="BL30" i="63"/>
  <c r="BL26" i="63"/>
  <c r="BL81" i="63"/>
  <c r="BL76" i="63"/>
  <c r="AB76" i="63"/>
  <c r="BN76" i="63" s="1"/>
  <c r="BJ48" i="63" a="1"/>
  <c r="BJ48" i="63" s="1"/>
  <c r="AU15" i="63"/>
  <c r="AZ16" i="63"/>
  <c r="AU23" i="63"/>
  <c r="AZ24" i="63"/>
  <c r="AZ28" i="63"/>
  <c r="AZ40" i="63"/>
  <c r="AU44" i="63"/>
  <c r="AZ81" i="63"/>
  <c r="AZ85" i="63"/>
  <c r="AZ108" i="63"/>
  <c r="AZ43" i="63"/>
  <c r="AU46" i="63"/>
  <c r="BJ93" i="63" a="1"/>
  <c r="BJ93" i="63" s="1"/>
  <c r="BL97" i="63"/>
  <c r="AU9" i="63"/>
  <c r="AZ13" i="63"/>
  <c r="AU36" i="63"/>
  <c r="AU53" i="63"/>
  <c r="AZ54" i="63"/>
  <c r="AU57" i="63"/>
  <c r="AU65" i="63"/>
  <c r="AZ66" i="63"/>
  <c r="AU69" i="63"/>
  <c r="BL53" i="63"/>
  <c r="BL89" i="63"/>
  <c r="AU40" i="63"/>
  <c r="AZ82" i="63"/>
  <c r="AU93" i="63"/>
  <c r="BL61" i="63"/>
  <c r="BL56" i="63"/>
  <c r="BJ23" i="63" a="1"/>
  <c r="BJ23" i="63" s="1"/>
  <c r="BL15" i="63"/>
  <c r="BJ81" i="63" a="1"/>
  <c r="BJ81" i="63" s="1"/>
  <c r="BJ89" i="63" a="1"/>
  <c r="BJ89" i="63" s="1"/>
  <c r="BJ56" i="63" a="1"/>
  <c r="BJ56" i="63" s="1"/>
  <c r="BL40" i="63"/>
  <c r="BJ66" i="63" a="1"/>
  <c r="BJ66" i="63" s="1"/>
  <c r="BJ31" i="63" a="1"/>
  <c r="BJ31" i="63" s="1"/>
  <c r="BJ62" i="63" a="1"/>
  <c r="BJ62" i="63" s="1"/>
  <c r="BL65" i="63"/>
  <c r="AU47" i="63"/>
  <c r="AZ48" i="63"/>
  <c r="AU76" i="63"/>
  <c r="AZ77" i="63"/>
  <c r="AU80" i="63"/>
  <c r="AU13" i="63"/>
  <c r="AU79" i="63"/>
  <c r="AZ84" i="63"/>
  <c r="AU41" i="63"/>
  <c r="AZ42" i="63"/>
  <c r="AU45" i="63"/>
  <c r="AZ46" i="63"/>
  <c r="BJ61" i="63" a="1"/>
  <c r="BJ61" i="63" s="1"/>
  <c r="BL72" i="63"/>
  <c r="BJ49" i="63" a="1"/>
  <c r="BJ49" i="63" s="1"/>
  <c r="AB100" i="63"/>
  <c r="BK100" i="63" s="1" a="1"/>
  <c r="BK100" i="63" s="1"/>
  <c r="BL33" i="63"/>
  <c r="BL22" i="63"/>
  <c r="BL47" i="63"/>
  <c r="BL35" i="63"/>
  <c r="AU11" i="63"/>
  <c r="AU20" i="63"/>
  <c r="AZ21" i="63"/>
  <c r="AU24" i="63"/>
  <c r="AU28" i="63"/>
  <c r="AU32" i="63"/>
  <c r="AZ37" i="63"/>
  <c r="AZ45" i="63"/>
  <c r="BL31" i="63"/>
  <c r="BL60" i="63"/>
  <c r="BL75" i="63"/>
  <c r="AU19" i="63"/>
  <c r="AZ20" i="63"/>
  <c r="BJ33" i="63" a="1"/>
  <c r="BJ33" i="63" s="1"/>
  <c r="BJ58" i="63" a="1"/>
  <c r="BJ58" i="63" s="1"/>
  <c r="BJ63" i="63" a="1"/>
  <c r="BJ63" i="63" s="1"/>
  <c r="AU16" i="63"/>
  <c r="AZ17" i="63"/>
  <c r="AU54" i="63"/>
  <c r="AZ55" i="63"/>
  <c r="AU58" i="63"/>
  <c r="AZ76" i="63"/>
  <c r="AZ36" i="63"/>
  <c r="AU39" i="63"/>
  <c r="AU48" i="63"/>
  <c r="AU49" i="63"/>
  <c r="AZ50" i="63"/>
  <c r="AZ92" i="63"/>
  <c r="BL29" i="63"/>
  <c r="AZ12" i="63"/>
  <c r="BJ13" i="63" a="1"/>
  <c r="BJ13" i="63" s="1"/>
  <c r="AZ15" i="63"/>
  <c r="BL57" i="63"/>
  <c r="AU101" i="63"/>
  <c r="AU102" i="63"/>
  <c r="AZ103" i="63"/>
  <c r="BL41" i="63"/>
  <c r="AB32" i="63"/>
  <c r="BL66" i="63"/>
  <c r="BL49" i="63"/>
  <c r="BL45" i="63"/>
  <c r="BL17" i="63"/>
  <c r="AZ18" i="63"/>
  <c r="AU21" i="63"/>
  <c r="AZ22" i="63"/>
  <c r="AZ47" i="63"/>
  <c r="AZ64" i="63"/>
  <c r="AU84" i="63"/>
  <c r="AU85" i="63"/>
  <c r="BJ50" i="63" a="1"/>
  <c r="BJ50" i="63" s="1"/>
  <c r="BL32" i="63"/>
  <c r="BL58" i="63"/>
  <c r="BM75" i="63"/>
  <c r="BL62" i="63"/>
  <c r="AB71" i="63"/>
  <c r="AZ101" i="63"/>
  <c r="AZ102" i="63"/>
  <c r="AU17" i="63"/>
  <c r="BL37" i="63"/>
  <c r="BL11" i="63"/>
  <c r="BJ15" i="63" a="1"/>
  <c r="BJ15" i="63" s="1"/>
  <c r="AO8" i="63"/>
  <c r="BJ37" i="63" a="1"/>
  <c r="BJ37" i="63" s="1"/>
  <c r="AU18" i="63"/>
  <c r="AU31" i="63"/>
  <c r="AZ32" i="63"/>
  <c r="AU35" i="63"/>
  <c r="AZ68" i="63"/>
  <c r="AU71" i="63"/>
  <c r="AU99" i="63"/>
  <c r="AZ8" i="63"/>
  <c r="H96" i="66"/>
  <c r="AZ10" i="63"/>
  <c r="BM23" i="63"/>
  <c r="AZ91" i="63"/>
  <c r="AP9" i="63"/>
  <c r="AU30" i="63"/>
  <c r="AZ49" i="63"/>
  <c r="BJ59" i="63" a="1"/>
  <c r="BJ59" i="63" s="1"/>
  <c r="AB75" i="63"/>
  <c r="BK75" i="63" s="1" a="1"/>
  <c r="BK75" i="63" s="1"/>
  <c r="BJ73" i="63" a="1"/>
  <c r="BJ73" i="63" s="1"/>
  <c r="AB25" i="63"/>
  <c r="AZ29" i="63"/>
  <c r="AZ30" i="63"/>
  <c r="AZ34" i="63"/>
  <c r="AZ44" i="63"/>
  <c r="AU61" i="63"/>
  <c r="AZ62" i="63"/>
  <c r="AU74" i="63"/>
  <c r="AZ75" i="63"/>
  <c r="BL86" i="63"/>
  <c r="AU89" i="63"/>
  <c r="BJ64" i="63" a="1"/>
  <c r="BJ64" i="63" s="1"/>
  <c r="BL51" i="63"/>
  <c r="AZ23" i="63"/>
  <c r="BL85" i="63"/>
  <c r="BJ17" i="63" a="1"/>
  <c r="BJ17" i="63" s="1"/>
  <c r="AU10" i="63"/>
  <c r="AZ11" i="63"/>
  <c r="AU27" i="63"/>
  <c r="AZ33" i="63"/>
  <c r="AZ61" i="63"/>
  <c r="AU72" i="63"/>
  <c r="AU73" i="63"/>
  <c r="AZ74" i="63"/>
  <c r="AU87" i="63"/>
  <c r="AU100" i="63"/>
  <c r="AC37" i="55" a="1"/>
  <c r="AC37" i="55" s="1"/>
  <c r="BQ37" i="55" s="1"/>
  <c r="AC47" i="55" a="1"/>
  <c r="AC47" i="55" s="1"/>
  <c r="BQ47" i="55" s="1"/>
  <c r="AC54" i="55" a="1"/>
  <c r="AC54" i="55" s="1"/>
  <c r="BQ54" i="55" s="1"/>
  <c r="AC58" i="55" a="1"/>
  <c r="AC58" i="55" s="1"/>
  <c r="BQ58" i="55" s="1"/>
  <c r="AC66" i="55" a="1"/>
  <c r="AC66" i="55" s="1"/>
  <c r="BQ66" i="55" s="1"/>
  <c r="AC59" i="55" a="1"/>
  <c r="AC59" i="55" s="1"/>
  <c r="BQ59" i="55" s="1"/>
  <c r="AC35" i="55" a="1"/>
  <c r="AC35" i="55" s="1"/>
  <c r="BQ35" i="55" s="1"/>
  <c r="AC15" i="55" a="1"/>
  <c r="AC15" i="55" s="1"/>
  <c r="BQ15" i="55" s="1"/>
  <c r="AC11" i="55" a="1"/>
  <c r="AC11" i="55" s="1"/>
  <c r="BQ11" i="55" s="1"/>
  <c r="AC53" i="55" a="1"/>
  <c r="AC53" i="55" s="1"/>
  <c r="BQ53" i="55" s="1"/>
  <c r="AC63" i="55" a="1"/>
  <c r="AC63" i="55" s="1"/>
  <c r="BQ63" i="55" s="1"/>
  <c r="AC73" i="55" a="1"/>
  <c r="AC73" i="55" s="1"/>
  <c r="BQ73" i="55" s="1"/>
  <c r="AC77" i="55" a="1"/>
  <c r="AC77" i="55" s="1"/>
  <c r="BQ77" i="55" s="1"/>
  <c r="AC49" i="55" a="1"/>
  <c r="AC49" i="55" s="1"/>
  <c r="BQ49" i="55" s="1"/>
  <c r="AC65" i="55" a="1"/>
  <c r="AC65" i="55" s="1"/>
  <c r="BQ65" i="55" s="1"/>
  <c r="AC75" i="55" a="1"/>
  <c r="AC75" i="55" s="1"/>
  <c r="BQ75" i="55" s="1"/>
  <c r="AC14" i="55" a="1"/>
  <c r="AC14" i="55" s="1"/>
  <c r="BQ14" i="55" s="1"/>
  <c r="AC20" i="55" a="1"/>
  <c r="AC20" i="55" s="1"/>
  <c r="BQ20" i="55" s="1"/>
  <c r="AC22" i="55" a="1"/>
  <c r="AC22" i="55" s="1"/>
  <c r="BQ22" i="55" s="1"/>
  <c r="AC24" i="55" a="1"/>
  <c r="AC24" i="55" s="1"/>
  <c r="BQ24" i="55" s="1"/>
  <c r="AC32" i="55" a="1"/>
  <c r="AC32" i="55" s="1"/>
  <c r="BQ32" i="55" s="1"/>
  <c r="AC36" i="55" a="1"/>
  <c r="AC36" i="55" s="1"/>
  <c r="BQ36" i="55" s="1"/>
  <c r="AC13" i="55" a="1"/>
  <c r="AC13" i="55" s="1"/>
  <c r="BQ13" i="55" s="1"/>
  <c r="AC43" i="55" a="1"/>
  <c r="AC43" i="55" s="1"/>
  <c r="BQ43" i="55" s="1"/>
  <c r="AC48" i="55" a="1"/>
  <c r="AC48" i="55" s="1"/>
  <c r="BQ48" i="55" s="1"/>
  <c r="AC52" i="55" a="1"/>
  <c r="AC52" i="55" s="1"/>
  <c r="BQ52" i="55" s="1"/>
  <c r="AC64" i="55" a="1"/>
  <c r="AC64" i="55" s="1"/>
  <c r="BQ64" i="55" s="1"/>
  <c r="AA17" i="63" a="1"/>
  <c r="AA17" i="63" s="1"/>
  <c r="AB17" i="63" s="1"/>
  <c r="BL34" i="63"/>
  <c r="AA34" i="63" a="1"/>
  <c r="AA34" i="63" s="1"/>
  <c r="AA44" i="63" a="1"/>
  <c r="AA44" i="63" s="1"/>
  <c r="AB44" i="63" s="1"/>
  <c r="AA16" i="63" a="1"/>
  <c r="AA16" i="63" s="1"/>
  <c r="AB16" i="63" s="1"/>
  <c r="AA43" i="63" a="1"/>
  <c r="AA43" i="63" s="1"/>
  <c r="AB43" i="63" s="1"/>
  <c r="AA45" i="63" a="1"/>
  <c r="AA45" i="63" s="1"/>
  <c r="BM45" i="63" s="1"/>
  <c r="AA60" i="63" a="1"/>
  <c r="AA60" i="63" s="1"/>
  <c r="BM60" i="63" s="1"/>
  <c r="AA78" i="63" a="1"/>
  <c r="AA78" i="63" s="1"/>
  <c r="AB78" i="63" s="1"/>
  <c r="AA88" i="63" a="1"/>
  <c r="AA88" i="63" s="1"/>
  <c r="BM88" i="63" s="1"/>
  <c r="AA41" i="63" a="1"/>
  <c r="AA41" i="63" s="1"/>
  <c r="AB41" i="63" s="1"/>
  <c r="BN67" i="63"/>
  <c r="AB19" i="63"/>
  <c r="BN19" i="63" s="1"/>
  <c r="AA66" i="63" a="1"/>
  <c r="AA66" i="63" s="1"/>
  <c r="AB66" i="63" s="1"/>
  <c r="AA64" i="63" a="1"/>
  <c r="AA64" i="63" s="1"/>
  <c r="AB64" i="63" s="1"/>
  <c r="BN64" i="63" s="1"/>
  <c r="BL82" i="63"/>
  <c r="BN27" i="63"/>
  <c r="AA81" i="63" a="1"/>
  <c r="AA81" i="63" s="1"/>
  <c r="AB81" i="63" s="1"/>
  <c r="BN81" i="63" s="1"/>
  <c r="BL36" i="63"/>
  <c r="AB68" i="63"/>
  <c r="BL25" i="63"/>
  <c r="BL44" i="63"/>
  <c r="AZ59" i="63"/>
  <c r="BJ55" i="63" a="1"/>
  <c r="BJ55" i="63" s="1"/>
  <c r="BL27" i="63"/>
  <c r="AU88" i="63"/>
  <c r="AU90" i="63"/>
  <c r="AA37" i="63" a="1"/>
  <c r="AA37" i="63" s="1"/>
  <c r="AB37" i="63" s="1"/>
  <c r="BN37" i="63" s="1"/>
  <c r="AZ27" i="63"/>
  <c r="AZ56" i="63"/>
  <c r="BL106" i="63"/>
  <c r="BJ86" i="63" a="1"/>
  <c r="BJ86" i="63" s="1"/>
  <c r="AZ41" i="63"/>
  <c r="BL16" i="63"/>
  <c r="BL78" i="63"/>
  <c r="BL28" i="63"/>
  <c r="BJ69" i="63" a="1"/>
  <c r="BJ69" i="63" s="1"/>
  <c r="BN42" i="63"/>
  <c r="BL69" i="63"/>
  <c r="AU59" i="63"/>
  <c r="BL42" i="63"/>
  <c r="AZ14" i="63"/>
  <c r="BM47" i="63"/>
  <c r="BL46" i="63"/>
  <c r="BL18" i="63"/>
  <c r="BJ96" i="63" a="1"/>
  <c r="BJ96" i="63" s="1"/>
  <c r="AB85" i="63"/>
  <c r="BM99" i="63"/>
  <c r="AB99" i="63"/>
  <c r="BN99" i="63" s="1"/>
  <c r="AA55" i="63" a="1"/>
  <c r="AA55" i="63" s="1"/>
  <c r="AA84" i="63" a="1"/>
  <c r="AA84" i="63" s="1"/>
  <c r="BM84" i="63" s="1"/>
  <c r="AA96" i="63" a="1"/>
  <c r="AA96" i="63" s="1"/>
  <c r="AB96" i="63" s="1"/>
  <c r="AA80" i="63" a="1"/>
  <c r="AA80" i="63" s="1"/>
  <c r="AB80" i="63" s="1"/>
  <c r="AB107" i="63"/>
  <c r="BK107" i="63" s="1" a="1"/>
  <c r="BK107" i="63" s="1"/>
  <c r="AA79" i="63" a="1"/>
  <c r="AA79" i="63" s="1"/>
  <c r="BM79" i="63" s="1"/>
  <c r="BL79" i="63"/>
  <c r="AA15" i="63" a="1"/>
  <c r="AA15" i="63" s="1"/>
  <c r="AB15" i="63" s="1"/>
  <c r="AB53" i="63"/>
  <c r="BN53" i="63" s="1"/>
  <c r="BL13" i="63"/>
  <c r="AA13" i="63" a="1"/>
  <c r="AA13" i="63" s="1"/>
  <c r="AB13" i="63" s="1"/>
  <c r="AB104" i="63"/>
  <c r="BN104" i="63" s="1"/>
  <c r="BM104" i="63"/>
  <c r="AB12" i="63"/>
  <c r="BL24" i="63"/>
  <c r="AB24" i="63"/>
  <c r="BM25" i="63"/>
  <c r="AA35" i="63" a="1"/>
  <c r="AA35" i="63" s="1"/>
  <c r="BM35" i="63" s="1"/>
  <c r="AB52" i="63"/>
  <c r="BN52" i="63" s="1"/>
  <c r="AA51" i="63" a="1"/>
  <c r="AA51" i="63" s="1"/>
  <c r="AB51" i="63" s="1"/>
  <c r="BL63" i="63"/>
  <c r="AA63" i="63" a="1"/>
  <c r="AA63" i="63" s="1"/>
  <c r="AB63" i="63" s="1"/>
  <c r="AA77" i="63" a="1"/>
  <c r="AA77" i="63" s="1"/>
  <c r="AB77" i="63" s="1"/>
  <c r="BM92" i="63"/>
  <c r="AB92" i="63"/>
  <c r="BK92" i="63" s="1" a="1"/>
  <c r="BK92" i="63" s="1"/>
  <c r="AA93" i="63" a="1"/>
  <c r="AA93" i="63" s="1"/>
  <c r="BK87" i="63" a="1"/>
  <c r="BK87" i="63" s="1"/>
  <c r="AA33" i="63" a="1"/>
  <c r="AA33" i="63" s="1"/>
  <c r="AB33" i="63" s="1"/>
  <c r="AB36" i="63"/>
  <c r="S8" i="63"/>
  <c r="AT8" i="63"/>
  <c r="AU8" i="63" s="1"/>
  <c r="AA22" i="63" a="1"/>
  <c r="AA22" i="63" s="1"/>
  <c r="AA50" i="63" a="1"/>
  <c r="AA50" i="63" s="1"/>
  <c r="AB50" i="63" s="1"/>
  <c r="AA62" i="63" a="1"/>
  <c r="AA62" i="63" s="1"/>
  <c r="AB62" i="63" s="1"/>
  <c r="BN62" i="63" s="1"/>
  <c r="AA91" i="63" a="1"/>
  <c r="AA91" i="63" s="1"/>
  <c r="BM91" i="63" s="1"/>
  <c r="AA103" i="63" a="1"/>
  <c r="AA103" i="63" s="1"/>
  <c r="AB103" i="63" s="1"/>
  <c r="AA39" i="63" a="1"/>
  <c r="AA39" i="63" s="1"/>
  <c r="BM39" i="63" s="1"/>
  <c r="AA49" i="63" a="1"/>
  <c r="AA49" i="63" s="1"/>
  <c r="AA26" i="63" a="1"/>
  <c r="AA26" i="63" s="1"/>
  <c r="BM102" i="63"/>
  <c r="AA31" i="63" a="1"/>
  <c r="AA31" i="63" s="1"/>
  <c r="AB31" i="63" s="1"/>
  <c r="AA61" i="63" a="1"/>
  <c r="AA61" i="63" s="1"/>
  <c r="AB61" i="63" s="1"/>
  <c r="AA30" i="63" a="1"/>
  <c r="AA30" i="63" s="1"/>
  <c r="BM30" i="63" s="1"/>
  <c r="AA48" i="63" a="1"/>
  <c r="AA48" i="63" s="1"/>
  <c r="AB48" i="63" s="1"/>
  <c r="BN48" i="63" s="1"/>
  <c r="BL48" i="63"/>
  <c r="BM100" i="63"/>
  <c r="AA20" i="63" a="1"/>
  <c r="AA20" i="63" s="1"/>
  <c r="BM20" i="63" s="1"/>
  <c r="AA59" i="63" a="1"/>
  <c r="AA59" i="63" s="1"/>
  <c r="AB59" i="63" s="1"/>
  <c r="BM74" i="63"/>
  <c r="AA69" i="63" a="1"/>
  <c r="AA69" i="63" s="1"/>
  <c r="AB69" i="63" s="1"/>
  <c r="BN69" i="63" s="1"/>
  <c r="AA29" i="63" a="1"/>
  <c r="AA29" i="63" s="1"/>
  <c r="BM29" i="63" s="1"/>
  <c r="AA58" i="63" a="1"/>
  <c r="AA58" i="63" s="1"/>
  <c r="AB58" i="63" s="1"/>
  <c r="AA98" i="63" a="1"/>
  <c r="AA98" i="63" s="1"/>
  <c r="AB98" i="63" s="1"/>
  <c r="AA86" i="63" a="1"/>
  <c r="AA86" i="63" s="1"/>
  <c r="AA83" i="63" a="1"/>
  <c r="AA83" i="63" s="1"/>
  <c r="BM83" i="63" s="1"/>
  <c r="AB95" i="63"/>
  <c r="BN95" i="63" s="1"/>
  <c r="AA28" i="63" a="1"/>
  <c r="AA28" i="63" s="1"/>
  <c r="BM28" i="63" s="1"/>
  <c r="AA56" i="63" a="1"/>
  <c r="AA56" i="63" s="1"/>
  <c r="BM87" i="63"/>
  <c r="BL23" i="63"/>
  <c r="BL8" i="63"/>
  <c r="BK101" i="63" a="1"/>
  <c r="BK101" i="63" s="1"/>
  <c r="BK102" i="63" a="1"/>
  <c r="BK102" i="63" s="1"/>
  <c r="N8" i="63"/>
  <c r="BM71" i="63"/>
  <c r="BK67" i="63" a="1"/>
  <c r="BK67" i="63" s="1"/>
  <c r="BK106" i="63" a="1"/>
  <c r="BK106" i="63" s="1"/>
  <c r="BL90" i="63"/>
  <c r="AU12" i="63"/>
  <c r="BL96" i="63"/>
  <c r="BM106" i="63"/>
  <c r="BL20" i="63"/>
  <c r="BJ26" i="63" a="1"/>
  <c r="BJ26" i="63" s="1"/>
  <c r="BM67" i="63"/>
  <c r="BM107" i="63"/>
  <c r="BL77" i="63"/>
  <c r="BL83" i="63"/>
  <c r="BM82" i="63"/>
  <c r="BM97" i="63"/>
  <c r="BL91" i="63"/>
  <c r="BM27" i="63"/>
  <c r="BM38" i="63"/>
  <c r="BL59" i="63"/>
  <c r="BK74" i="63" a="1"/>
  <c r="BK74" i="63" s="1"/>
  <c r="BL71" i="63"/>
  <c r="BL39" i="63"/>
  <c r="BL94" i="63"/>
  <c r="BL80" i="63"/>
  <c r="BL107" i="63"/>
  <c r="BL68" i="63"/>
  <c r="AU43" i="63"/>
  <c r="BL101" i="63"/>
  <c r="BM108" i="63"/>
  <c r="BL54" i="63"/>
  <c r="BL52" i="63"/>
  <c r="H97" i="66"/>
  <c r="BL105" i="63"/>
  <c r="BL73" i="63"/>
  <c r="BM44" i="63"/>
  <c r="BL55" i="63"/>
  <c r="BL98" i="63"/>
  <c r="BL84" i="63"/>
  <c r="BM94" i="63"/>
  <c r="BM42" i="63"/>
  <c r="AU42" i="63"/>
  <c r="BL12" i="63"/>
  <c r="BM95" i="63"/>
  <c r="BL74" i="63"/>
  <c r="J100" i="66"/>
  <c r="BK65" i="63" a="1"/>
  <c r="BK65" i="63" s="1"/>
  <c r="BK72" i="63" a="1"/>
  <c r="BK72" i="63" s="1"/>
  <c r="AC74" i="55" a="1"/>
  <c r="AC74" i="55" s="1"/>
  <c r="BQ74" i="55" s="1"/>
  <c r="BP8" i="55"/>
  <c r="U8" i="55"/>
  <c r="AY8" i="55" s="1"/>
  <c r="AC23" i="55" a="1"/>
  <c r="AC23" i="55" s="1"/>
  <c r="BQ23" i="55" s="1"/>
  <c r="AC60" i="55" a="1"/>
  <c r="AC60" i="55" s="1"/>
  <c r="BQ60" i="55" s="1"/>
  <c r="AD65" i="55"/>
  <c r="AC70" i="55" a="1"/>
  <c r="AC70" i="55" s="1"/>
  <c r="BQ70" i="55" s="1"/>
  <c r="BO8" i="55" a="1"/>
  <c r="BO8" i="55" s="1"/>
  <c r="AD37" i="55"/>
  <c r="AC8" i="55" a="1"/>
  <c r="AC8" i="55" s="1"/>
  <c r="AD8" i="55" s="1"/>
  <c r="J62" i="66"/>
  <c r="AC19" i="55" a="1"/>
  <c r="AC19" i="55" s="1"/>
  <c r="BQ19" i="55" s="1"/>
  <c r="AC44" i="55" a="1"/>
  <c r="AC44" i="55" s="1"/>
  <c r="BQ44" i="55" s="1"/>
  <c r="AC72" i="55" a="1"/>
  <c r="AC72" i="55" s="1"/>
  <c r="BQ72" i="55" s="1"/>
  <c r="AC12" i="55" a="1"/>
  <c r="AC12" i="55" s="1"/>
  <c r="BQ12" i="55" s="1"/>
  <c r="AC26" i="55" a="1"/>
  <c r="AC26" i="55" s="1"/>
  <c r="BQ26" i="55" s="1"/>
  <c r="AC30" i="55" a="1"/>
  <c r="AC30" i="55" s="1"/>
  <c r="BQ30" i="55" s="1"/>
  <c r="AC41" i="55" a="1"/>
  <c r="AC41" i="55" s="1"/>
  <c r="BQ41" i="55" s="1"/>
  <c r="AC62" i="55" a="1"/>
  <c r="AC62" i="55" s="1"/>
  <c r="BQ62" i="55" s="1"/>
  <c r="AC79" i="55" a="1"/>
  <c r="AC79" i="55" s="1"/>
  <c r="BQ79" i="55" s="1"/>
  <c r="AC83" i="55" a="1"/>
  <c r="AC83" i="55" s="1"/>
  <c r="BQ83" i="55" s="1"/>
  <c r="AC87" i="55" a="1"/>
  <c r="AC87" i="55" s="1"/>
  <c r="BQ87" i="55" s="1"/>
  <c r="AC91" i="55" a="1"/>
  <c r="AC91" i="55" s="1"/>
  <c r="BQ91" i="55" s="1"/>
  <c r="AC95" i="55" a="1"/>
  <c r="AC95" i="55" s="1"/>
  <c r="BQ95" i="55" s="1"/>
  <c r="AC99" i="55" a="1"/>
  <c r="AC99" i="55" s="1"/>
  <c r="BQ99" i="55" s="1"/>
  <c r="AC103" i="55" a="1"/>
  <c r="AC103" i="55" s="1"/>
  <c r="BQ103" i="55" s="1"/>
  <c r="AC34" i="55" a="1"/>
  <c r="AC34" i="55" s="1"/>
  <c r="BQ34" i="55" s="1"/>
  <c r="AC55" i="55" a="1"/>
  <c r="AC55" i="55" s="1"/>
  <c r="BQ55" i="55" s="1"/>
  <c r="AC107" i="55" a="1"/>
  <c r="AC107" i="55" s="1"/>
  <c r="BQ107" i="55" s="1"/>
  <c r="AC69" i="55" a="1"/>
  <c r="AC69" i="55" s="1"/>
  <c r="BQ69" i="55" s="1"/>
  <c r="AC45" i="55" a="1"/>
  <c r="AC45" i="55" s="1"/>
  <c r="BQ45" i="55" s="1"/>
  <c r="AC76" i="55" a="1"/>
  <c r="AC76" i="55" s="1"/>
  <c r="BQ76" i="55" s="1"/>
  <c r="AC27" i="55" a="1"/>
  <c r="AC27" i="55" s="1"/>
  <c r="BQ27" i="55" s="1"/>
  <c r="AC31" i="55" a="1"/>
  <c r="AC31" i="55" s="1"/>
  <c r="BQ31" i="55" s="1"/>
  <c r="AC38" i="55" a="1"/>
  <c r="AC38" i="55" s="1"/>
  <c r="BQ38" i="55" s="1"/>
  <c r="AC42" i="55" a="1"/>
  <c r="AC42" i="55" s="1"/>
  <c r="BQ42" i="55" s="1"/>
  <c r="AC80" i="55" a="1"/>
  <c r="AC80" i="55" s="1"/>
  <c r="BQ80" i="55" s="1"/>
  <c r="AC84" i="55" a="1"/>
  <c r="AC84" i="55" s="1"/>
  <c r="BQ84" i="55" s="1"/>
  <c r="AC88" i="55" a="1"/>
  <c r="AC88" i="55" s="1"/>
  <c r="BQ88" i="55" s="1"/>
  <c r="AC92" i="55" a="1"/>
  <c r="AC92" i="55" s="1"/>
  <c r="BQ92" i="55" s="1"/>
  <c r="AC96" i="55" a="1"/>
  <c r="AC96" i="55" s="1"/>
  <c r="BQ96" i="55" s="1"/>
  <c r="AC100" i="55" a="1"/>
  <c r="AC100" i="55" s="1"/>
  <c r="BQ100" i="55" s="1"/>
  <c r="AC104" i="55" a="1"/>
  <c r="AC104" i="55" s="1"/>
  <c r="BQ104" i="55" s="1"/>
  <c r="AC16" i="55" a="1"/>
  <c r="AC16" i="55" s="1"/>
  <c r="BQ16" i="55" s="1"/>
  <c r="AC56" i="55" a="1"/>
  <c r="AC56" i="55" s="1"/>
  <c r="BQ56" i="55" s="1"/>
  <c r="AC108" i="55" a="1"/>
  <c r="AC108" i="55" s="1"/>
  <c r="BQ108" i="55" s="1"/>
  <c r="AC17" i="55" a="1"/>
  <c r="AC17" i="55" s="1"/>
  <c r="BQ17" i="55" s="1"/>
  <c r="AC46" i="55" a="1"/>
  <c r="AC46" i="55" s="1"/>
  <c r="BQ46" i="55" s="1"/>
  <c r="AC28" i="55" a="1"/>
  <c r="AC28" i="55" s="1"/>
  <c r="BQ28" i="55" s="1"/>
  <c r="AC39" i="55" a="1"/>
  <c r="AC39" i="55" s="1"/>
  <c r="BQ39" i="55" s="1"/>
  <c r="AC81" i="55" a="1"/>
  <c r="AC81" i="55" s="1"/>
  <c r="BQ81" i="55" s="1"/>
  <c r="AC85" i="55" a="1"/>
  <c r="AC85" i="55" s="1"/>
  <c r="BQ85" i="55" s="1"/>
  <c r="AC89" i="55" a="1"/>
  <c r="AC89" i="55" s="1"/>
  <c r="BQ89" i="55" s="1"/>
  <c r="AC93" i="55" a="1"/>
  <c r="AC93" i="55" s="1"/>
  <c r="BQ93" i="55" s="1"/>
  <c r="AC97" i="55" a="1"/>
  <c r="AC97" i="55" s="1"/>
  <c r="BQ97" i="55" s="1"/>
  <c r="AC101" i="55" a="1"/>
  <c r="AC101" i="55" s="1"/>
  <c r="BQ101" i="55" s="1"/>
  <c r="AC105" i="55" a="1"/>
  <c r="AC105" i="55" s="1"/>
  <c r="BQ105" i="55" s="1"/>
  <c r="AC21" i="55" a="1"/>
  <c r="AC21" i="55" s="1"/>
  <c r="BQ21" i="55" s="1"/>
  <c r="AC57" i="55" a="1"/>
  <c r="AC57" i="55" s="1"/>
  <c r="BQ57" i="55" s="1"/>
  <c r="AC50" i="55" a="1"/>
  <c r="AC50" i="55" s="1"/>
  <c r="BQ50" i="55" s="1"/>
  <c r="AC67" i="55" a="1"/>
  <c r="AC67" i="55" s="1"/>
  <c r="BQ67" i="55" s="1"/>
  <c r="AC18" i="55" a="1"/>
  <c r="AC18" i="55" s="1"/>
  <c r="BQ18" i="55" s="1"/>
  <c r="AC71" i="55" a="1"/>
  <c r="AC71" i="55" s="1"/>
  <c r="BQ71" i="55" s="1"/>
  <c r="AC25" i="55" a="1"/>
  <c r="AC25" i="55" s="1"/>
  <c r="BQ25" i="55" s="1"/>
  <c r="AC29" i="55" a="1"/>
  <c r="AC29" i="55" s="1"/>
  <c r="BQ29" i="55" s="1"/>
  <c r="AC40" i="55" a="1"/>
  <c r="AC40" i="55" s="1"/>
  <c r="BQ40" i="55" s="1"/>
  <c r="AC61" i="55" a="1"/>
  <c r="AC61" i="55" s="1"/>
  <c r="BQ61" i="55" s="1"/>
  <c r="AC78" i="55" a="1"/>
  <c r="AC78" i="55" s="1"/>
  <c r="BQ78" i="55" s="1"/>
  <c r="AC82" i="55" a="1"/>
  <c r="AC82" i="55" s="1"/>
  <c r="BQ82" i="55" s="1"/>
  <c r="AC86" i="55" a="1"/>
  <c r="AC86" i="55" s="1"/>
  <c r="BQ86" i="55" s="1"/>
  <c r="AC90" i="55" a="1"/>
  <c r="AC90" i="55" s="1"/>
  <c r="BQ90" i="55" s="1"/>
  <c r="AC94" i="55" a="1"/>
  <c r="AC94" i="55" s="1"/>
  <c r="BQ94" i="55" s="1"/>
  <c r="AC98" i="55" a="1"/>
  <c r="AC98" i="55" s="1"/>
  <c r="BQ98" i="55" s="1"/>
  <c r="AC102" i="55" a="1"/>
  <c r="AC102" i="55" s="1"/>
  <c r="BQ102" i="55" s="1"/>
  <c r="AC33" i="55" a="1"/>
  <c r="AC33" i="55" s="1"/>
  <c r="BQ33" i="55" s="1"/>
  <c r="AD75" i="55"/>
  <c r="AC106" i="55" a="1"/>
  <c r="AC106" i="55" s="1"/>
  <c r="BQ106" i="55" s="1"/>
  <c r="AC51" i="55" a="1"/>
  <c r="AC51" i="55" s="1"/>
  <c r="BQ51" i="55" s="1"/>
  <c r="AC68" i="55" a="1"/>
  <c r="AC68" i="55" s="1"/>
  <c r="BQ68" i="55" s="1"/>
  <c r="BD9" i="55"/>
  <c r="H39" i="66"/>
  <c r="BL9" i="55"/>
  <c r="AY9" i="55"/>
  <c r="P8" i="55"/>
  <c r="AT8" i="55" s="1"/>
  <c r="B6" i="46"/>
  <c r="C6" i="46" s="1"/>
  <c r="F6" i="46" s="1"/>
  <c r="X9" i="59"/>
  <c r="N57" i="59"/>
  <c r="N40" i="59"/>
  <c r="N24" i="59"/>
  <c r="N102" i="59"/>
  <c r="N86" i="59"/>
  <c r="N70" i="59"/>
  <c r="N69" i="59"/>
  <c r="N53" i="59"/>
  <c r="N94" i="59"/>
  <c r="AG8" i="59"/>
  <c r="J91" i="66"/>
  <c r="J94" i="66"/>
  <c r="J93" i="66"/>
  <c r="J7" i="46"/>
  <c r="K7" i="46" s="1"/>
  <c r="N7" i="46" s="1"/>
  <c r="Q7" i="46" s="1"/>
  <c r="J8" i="46"/>
  <c r="K8" i="46" s="1"/>
  <c r="N8" i="46" s="1"/>
  <c r="Y109" i="58"/>
  <c r="AB8" i="58"/>
  <c r="H106" i="66"/>
  <c r="L109" i="58"/>
  <c r="BL38" i="63"/>
  <c r="BN90" i="63"/>
  <c r="BL104" i="63"/>
  <c r="BN23" i="63"/>
  <c r="BL67" i="63"/>
  <c r="BN75" i="63"/>
  <c r="BL88" i="63"/>
  <c r="BL87" i="63"/>
  <c r="BN47" i="63"/>
  <c r="BN65" i="63"/>
  <c r="BN72" i="63"/>
  <c r="BN71" i="63"/>
  <c r="BN21" i="63"/>
  <c r="BN70" i="63"/>
  <c r="BN94" i="63"/>
  <c r="BL19" i="63"/>
  <c r="BN73" i="63"/>
  <c r="BN100" i="63"/>
  <c r="BN101" i="63"/>
  <c r="BN102" i="63"/>
  <c r="BL99" i="63"/>
  <c r="BL43" i="63"/>
  <c r="BN106" i="63"/>
  <c r="BN105" i="63"/>
  <c r="BN18" i="63"/>
  <c r="J99" i="66"/>
  <c r="BN82" i="63"/>
  <c r="BN54" i="63"/>
  <c r="BL95" i="63"/>
  <c r="BN68" i="63"/>
  <c r="BN40" i="63"/>
  <c r="BN57" i="63"/>
  <c r="BN89" i="63"/>
  <c r="BL103" i="63"/>
  <c r="BL50" i="63"/>
  <c r="J42" i="66"/>
  <c r="AU14" i="63"/>
  <c r="BL14" i="63"/>
  <c r="AA14" i="63" a="1"/>
  <c r="AA14" i="63" s="1"/>
  <c r="BM14" i="63" s="1"/>
  <c r="BJ10" i="63" a="1"/>
  <c r="BJ10" i="63" s="1"/>
  <c r="O109" i="54"/>
  <c r="B8" i="46"/>
  <c r="C8" i="46" s="1"/>
  <c r="F8" i="46" s="1"/>
  <c r="AB9" i="59"/>
  <c r="G90" i="66"/>
  <c r="AC10" i="55" a="1"/>
  <c r="AC10" i="55" s="1"/>
  <c r="BQ10" i="55" s="1"/>
  <c r="H40" i="66"/>
  <c r="F90" i="66"/>
  <c r="G102" i="66"/>
  <c r="AA10" i="63" a="1"/>
  <c r="AA10" i="63" s="1"/>
  <c r="BL10" i="63"/>
  <c r="Z109" i="63"/>
  <c r="AA9" i="63" a="1"/>
  <c r="AA9" i="63" s="1"/>
  <c r="AB9" i="63" s="1"/>
  <c r="F92" i="66"/>
  <c r="AG9" i="59"/>
  <c r="G39" i="66"/>
  <c r="AB109" i="55"/>
  <c r="AC9" i="55" a="1"/>
  <c r="AC9" i="55" s="1"/>
  <c r="J11" i="67"/>
  <c r="J28" i="66"/>
  <c r="T22" i="31"/>
  <c r="AB94" i="59" l="1"/>
  <c r="AG94" i="59"/>
  <c r="AF94" i="59" a="1"/>
  <c r="AF94" i="59" s="1"/>
  <c r="AB53" i="59"/>
  <c r="AG53" i="59"/>
  <c r="AF53" i="59" a="1"/>
  <c r="AF53" i="59" s="1"/>
  <c r="AB69" i="59"/>
  <c r="AG69" i="59"/>
  <c r="AF69" i="59" a="1"/>
  <c r="AF69" i="59" s="1"/>
  <c r="AB70" i="59"/>
  <c r="AG70" i="59"/>
  <c r="AF70" i="59" a="1"/>
  <c r="AF70" i="59" s="1"/>
  <c r="AB86" i="59"/>
  <c r="AG86" i="59"/>
  <c r="AF86" i="59" a="1"/>
  <c r="AF86" i="59" s="1"/>
  <c r="AB102" i="59"/>
  <c r="AG102" i="59"/>
  <c r="AF102" i="59" a="1"/>
  <c r="AF102" i="59" s="1"/>
  <c r="AB24" i="59"/>
  <c r="AG24" i="59"/>
  <c r="AF24" i="59" a="1"/>
  <c r="AF24" i="59" s="1"/>
  <c r="AB40" i="59"/>
  <c r="AG40" i="59"/>
  <c r="AF40" i="59" a="1"/>
  <c r="AF40" i="59" s="1"/>
  <c r="AB57" i="59"/>
  <c r="AF57" i="59" a="1"/>
  <c r="AF57" i="59" s="1"/>
  <c r="AG57" i="59"/>
  <c r="BR75" i="55"/>
  <c r="BO75" i="55" a="1"/>
  <c r="BO75" i="55" s="1"/>
  <c r="BO37" i="55" a="1"/>
  <c r="BO37" i="55" s="1"/>
  <c r="BR37" i="55"/>
  <c r="BR65" i="55"/>
  <c r="BO65" i="55" a="1"/>
  <c r="BO65" i="55" s="1"/>
  <c r="AP8" i="63"/>
  <c r="BG8" i="63" a="1"/>
  <c r="BG8" i="63" s="1"/>
  <c r="AB11" i="59"/>
  <c r="AG11" i="59"/>
  <c r="AF11" i="59" a="1"/>
  <c r="AF11" i="59" s="1"/>
  <c r="AB10" i="59"/>
  <c r="AG10" i="59"/>
  <c r="AF10" i="59" a="1"/>
  <c r="AF10" i="59" s="1"/>
  <c r="AB12" i="59"/>
  <c r="AG12" i="59"/>
  <c r="AF12" i="59" a="1"/>
  <c r="AF12" i="59" s="1"/>
  <c r="AB13" i="59"/>
  <c r="AG13" i="59"/>
  <c r="AF13" i="59" a="1"/>
  <c r="AF13" i="59" s="1"/>
  <c r="AB14" i="59"/>
  <c r="AG14" i="59"/>
  <c r="AF14" i="59" a="1"/>
  <c r="AF14" i="59" s="1"/>
  <c r="AB15" i="59"/>
  <c r="AG15" i="59"/>
  <c r="AF15" i="59" a="1"/>
  <c r="AF15" i="59" s="1"/>
  <c r="AB16" i="59"/>
  <c r="AG16" i="59"/>
  <c r="AF16" i="59" a="1"/>
  <c r="AF16" i="59" s="1"/>
  <c r="AB17" i="59"/>
  <c r="AF17" i="59" a="1"/>
  <c r="AF17" i="59" s="1"/>
  <c r="AG17" i="59"/>
  <c r="AB18" i="59"/>
  <c r="AG18" i="59"/>
  <c r="AF18" i="59" a="1"/>
  <c r="AF18" i="59" s="1"/>
  <c r="AB19" i="59"/>
  <c r="AG19" i="59"/>
  <c r="AF19" i="59" a="1"/>
  <c r="AF19" i="59" s="1"/>
  <c r="AB20" i="59"/>
  <c r="AG20" i="59"/>
  <c r="AF20" i="59" a="1"/>
  <c r="AF20" i="59" s="1"/>
  <c r="AB21" i="59"/>
  <c r="AG21" i="59"/>
  <c r="AF21" i="59" a="1"/>
  <c r="AF21" i="59" s="1"/>
  <c r="AB22" i="59"/>
  <c r="AG22" i="59"/>
  <c r="AF22" i="59" a="1"/>
  <c r="AF22" i="59" s="1"/>
  <c r="AB23" i="59"/>
  <c r="AG23" i="59"/>
  <c r="AF23" i="59" a="1"/>
  <c r="AF23" i="59" s="1"/>
  <c r="AB25" i="59"/>
  <c r="AF25" i="59" a="1"/>
  <c r="AF25" i="59" s="1"/>
  <c r="AG25" i="59"/>
  <c r="AB26" i="59"/>
  <c r="AG26" i="59"/>
  <c r="AF26" i="59" a="1"/>
  <c r="AF26" i="59" s="1"/>
  <c r="AB27" i="59"/>
  <c r="AG27" i="59"/>
  <c r="AF27" i="59" a="1"/>
  <c r="AF27" i="59" s="1"/>
  <c r="AB28" i="59"/>
  <c r="AG28" i="59"/>
  <c r="AF28" i="59" a="1"/>
  <c r="AF28" i="59" s="1"/>
  <c r="AB29" i="59"/>
  <c r="AG29" i="59"/>
  <c r="AF29" i="59" a="1"/>
  <c r="AF29" i="59" s="1"/>
  <c r="AB30" i="59"/>
  <c r="AG30" i="59"/>
  <c r="AF30" i="59" a="1"/>
  <c r="AF30" i="59" s="1"/>
  <c r="AB31" i="59"/>
  <c r="AG31" i="59"/>
  <c r="AF31" i="59" a="1"/>
  <c r="AF31" i="59" s="1"/>
  <c r="AB32" i="59"/>
  <c r="AG32" i="59"/>
  <c r="AF32" i="59" a="1"/>
  <c r="AF32" i="59" s="1"/>
  <c r="AB33" i="59"/>
  <c r="AF33" i="59" a="1"/>
  <c r="AF33" i="59" s="1"/>
  <c r="AG33" i="59"/>
  <c r="AB34" i="59"/>
  <c r="AG34" i="59"/>
  <c r="AF34" i="59" a="1"/>
  <c r="AF34" i="59" s="1"/>
  <c r="AB35" i="59"/>
  <c r="AG35" i="59"/>
  <c r="AF35" i="59" a="1"/>
  <c r="AF35" i="59" s="1"/>
  <c r="AB36" i="59"/>
  <c r="AG36" i="59"/>
  <c r="AF36" i="59" a="1"/>
  <c r="AF36" i="59" s="1"/>
  <c r="AB37" i="59"/>
  <c r="AG37" i="59"/>
  <c r="AF37" i="59" a="1"/>
  <c r="AF37" i="59" s="1"/>
  <c r="AB38" i="59"/>
  <c r="AG38" i="59"/>
  <c r="AF38" i="59" a="1"/>
  <c r="AF38" i="59" s="1"/>
  <c r="AB39" i="59"/>
  <c r="AG39" i="59"/>
  <c r="AF39" i="59" a="1"/>
  <c r="AF39" i="59" s="1"/>
  <c r="AB41" i="59"/>
  <c r="AF41" i="59" a="1"/>
  <c r="AF41" i="59" s="1"/>
  <c r="AG41" i="59"/>
  <c r="AB42" i="59"/>
  <c r="AG42" i="59"/>
  <c r="AF42" i="59" a="1"/>
  <c r="AF42" i="59" s="1"/>
  <c r="AB43" i="59"/>
  <c r="AG43" i="59"/>
  <c r="AF43" i="59" a="1"/>
  <c r="AF43" i="59" s="1"/>
  <c r="AB44" i="59"/>
  <c r="AG44" i="59"/>
  <c r="AF44" i="59" a="1"/>
  <c r="AF44" i="59" s="1"/>
  <c r="AB45" i="59"/>
  <c r="AG45" i="59"/>
  <c r="AF45" i="59" a="1"/>
  <c r="AF45" i="59" s="1"/>
  <c r="AB46" i="59"/>
  <c r="AG46" i="59"/>
  <c r="AF46" i="59" a="1"/>
  <c r="AF46" i="59" s="1"/>
  <c r="AB47" i="59"/>
  <c r="AG47" i="59"/>
  <c r="AF47" i="59" a="1"/>
  <c r="AF47" i="59" s="1"/>
  <c r="AB48" i="59"/>
  <c r="AG48" i="59"/>
  <c r="AF48" i="59" a="1"/>
  <c r="AF48" i="59" s="1"/>
  <c r="AB49" i="59"/>
  <c r="AF49" i="59" a="1"/>
  <c r="AF49" i="59" s="1"/>
  <c r="AG49" i="59"/>
  <c r="AB50" i="59"/>
  <c r="AG50" i="59"/>
  <c r="AF50" i="59" a="1"/>
  <c r="AF50" i="59" s="1"/>
  <c r="AB51" i="59"/>
  <c r="AG51" i="59"/>
  <c r="AF51" i="59" a="1"/>
  <c r="AF51" i="59" s="1"/>
  <c r="AB52" i="59"/>
  <c r="AG52" i="59"/>
  <c r="AF52" i="59" a="1"/>
  <c r="AF52" i="59" s="1"/>
  <c r="AB54" i="59"/>
  <c r="AG54" i="59"/>
  <c r="AF54" i="59" a="1"/>
  <c r="AF54" i="59" s="1"/>
  <c r="AB55" i="59"/>
  <c r="AG55" i="59"/>
  <c r="AF55" i="59" a="1"/>
  <c r="AF55" i="59" s="1"/>
  <c r="AB56" i="59"/>
  <c r="AG56" i="59"/>
  <c r="AF56" i="59" a="1"/>
  <c r="AF56" i="59" s="1"/>
  <c r="AB58" i="59"/>
  <c r="AG58" i="59"/>
  <c r="AF58" i="59" a="1"/>
  <c r="AF58" i="59" s="1"/>
  <c r="AB59" i="59"/>
  <c r="AG59" i="59"/>
  <c r="AF59" i="59" a="1"/>
  <c r="AF59" i="59" s="1"/>
  <c r="AB60" i="59"/>
  <c r="AG60" i="59"/>
  <c r="AF60" i="59" a="1"/>
  <c r="AF60" i="59" s="1"/>
  <c r="AB61" i="59"/>
  <c r="AG61" i="59"/>
  <c r="AF61" i="59" a="1"/>
  <c r="AF61" i="59" s="1"/>
  <c r="AB62" i="59"/>
  <c r="AG62" i="59"/>
  <c r="AF62" i="59" a="1"/>
  <c r="AF62" i="59" s="1"/>
  <c r="AB63" i="59"/>
  <c r="AG63" i="59"/>
  <c r="AF63" i="59" a="1"/>
  <c r="AF63" i="59" s="1"/>
  <c r="AB64" i="59"/>
  <c r="AG64" i="59"/>
  <c r="AF64" i="59" a="1"/>
  <c r="AF64" i="59" s="1"/>
  <c r="AB65" i="59"/>
  <c r="AF65" i="59" a="1"/>
  <c r="AF65" i="59" s="1"/>
  <c r="AG65" i="59"/>
  <c r="AB66" i="59"/>
  <c r="AG66" i="59"/>
  <c r="AF66" i="59" a="1"/>
  <c r="AF66" i="59" s="1"/>
  <c r="AB67" i="59"/>
  <c r="AG67" i="59"/>
  <c r="AF67" i="59" a="1"/>
  <c r="AF67" i="59" s="1"/>
  <c r="AB68" i="59"/>
  <c r="AG68" i="59"/>
  <c r="AF68" i="59" a="1"/>
  <c r="AF68" i="59" s="1"/>
  <c r="AB71" i="59"/>
  <c r="AG71" i="59"/>
  <c r="AF71" i="59" a="1"/>
  <c r="AF71" i="59" s="1"/>
  <c r="AB72" i="59"/>
  <c r="AG72" i="59"/>
  <c r="AF72" i="59" a="1"/>
  <c r="AF72" i="59" s="1"/>
  <c r="AB73" i="59"/>
  <c r="AF73" i="59" a="1"/>
  <c r="AF73" i="59" s="1"/>
  <c r="AG73" i="59"/>
  <c r="AB74" i="59"/>
  <c r="AG74" i="59"/>
  <c r="AF74" i="59" a="1"/>
  <c r="AF74" i="59" s="1"/>
  <c r="AB75" i="59"/>
  <c r="AG75" i="59"/>
  <c r="AF75" i="59" a="1"/>
  <c r="AF75" i="59" s="1"/>
  <c r="AB76" i="59"/>
  <c r="AG76" i="59"/>
  <c r="AF76" i="59" a="1"/>
  <c r="AF76" i="59" s="1"/>
  <c r="AB77" i="59"/>
  <c r="AG77" i="59"/>
  <c r="AF77" i="59" a="1"/>
  <c r="AF77" i="59" s="1"/>
  <c r="AB78" i="59"/>
  <c r="AG78" i="59"/>
  <c r="AF78" i="59" a="1"/>
  <c r="AF78" i="59" s="1"/>
  <c r="AB79" i="59"/>
  <c r="AG79" i="59"/>
  <c r="AF79" i="59" a="1"/>
  <c r="AF79" i="59" s="1"/>
  <c r="AB80" i="59"/>
  <c r="AG80" i="59"/>
  <c r="AF80" i="59" a="1"/>
  <c r="AF80" i="59" s="1"/>
  <c r="AB81" i="59"/>
  <c r="AF81" i="59" a="1"/>
  <c r="AF81" i="59" s="1"/>
  <c r="AG81" i="59"/>
  <c r="AB82" i="59"/>
  <c r="AG82" i="59"/>
  <c r="AF82" i="59" a="1"/>
  <c r="AF82" i="59" s="1"/>
  <c r="AB83" i="59"/>
  <c r="AG83" i="59"/>
  <c r="AF83" i="59" a="1"/>
  <c r="AF83" i="59" s="1"/>
  <c r="AB84" i="59"/>
  <c r="AG84" i="59"/>
  <c r="AF84" i="59" a="1"/>
  <c r="AF84" i="59" s="1"/>
  <c r="AB85" i="59"/>
  <c r="AG85" i="59"/>
  <c r="AF85" i="59" a="1"/>
  <c r="AF85" i="59" s="1"/>
  <c r="AB87" i="59"/>
  <c r="AG87" i="59"/>
  <c r="AF87" i="59" a="1"/>
  <c r="AF87" i="59" s="1"/>
  <c r="AB88" i="59"/>
  <c r="AG88" i="59"/>
  <c r="AF88" i="59" a="1"/>
  <c r="AF88" i="59" s="1"/>
  <c r="AB89" i="59"/>
  <c r="AF89" i="59" a="1"/>
  <c r="AF89" i="59" s="1"/>
  <c r="AG89" i="59"/>
  <c r="AB90" i="59"/>
  <c r="AG90" i="59"/>
  <c r="AF90" i="59" a="1"/>
  <c r="AF90" i="59" s="1"/>
  <c r="AB91" i="59"/>
  <c r="AG91" i="59"/>
  <c r="AF91" i="59" a="1"/>
  <c r="AF91" i="59" s="1"/>
  <c r="AB92" i="59"/>
  <c r="AG92" i="59"/>
  <c r="AF92" i="59" a="1"/>
  <c r="AF92" i="59" s="1"/>
  <c r="AB93" i="59"/>
  <c r="AG93" i="59"/>
  <c r="AF93" i="59" a="1"/>
  <c r="AF93" i="59" s="1"/>
  <c r="AB95" i="59"/>
  <c r="AG95" i="59"/>
  <c r="AF95" i="59" a="1"/>
  <c r="AF95" i="59" s="1"/>
  <c r="AB96" i="59"/>
  <c r="AG96" i="59"/>
  <c r="AF96" i="59" a="1"/>
  <c r="AF96" i="59" s="1"/>
  <c r="AB97" i="59"/>
  <c r="AF97" i="59" a="1"/>
  <c r="AF97" i="59" s="1"/>
  <c r="AG97" i="59"/>
  <c r="AB98" i="59"/>
  <c r="AG98" i="59"/>
  <c r="AF98" i="59" a="1"/>
  <c r="AF98" i="59" s="1"/>
  <c r="AB99" i="59"/>
  <c r="AG99" i="59"/>
  <c r="AF99" i="59" a="1"/>
  <c r="AF99" i="59" s="1"/>
  <c r="AB100" i="59"/>
  <c r="AG100" i="59"/>
  <c r="AF100" i="59" a="1"/>
  <c r="AF100" i="59" s="1"/>
  <c r="AB101" i="59"/>
  <c r="AG101" i="59"/>
  <c r="AF101" i="59" a="1"/>
  <c r="AF101" i="59" s="1"/>
  <c r="AB103" i="59"/>
  <c r="AG103" i="59"/>
  <c r="AF103" i="59" a="1"/>
  <c r="AF103" i="59" s="1"/>
  <c r="AB104" i="59"/>
  <c r="AG104" i="59"/>
  <c r="AF104" i="59" a="1"/>
  <c r="AF104" i="59" s="1"/>
  <c r="AB105" i="59"/>
  <c r="AF105" i="59" a="1"/>
  <c r="AF105" i="59" s="1"/>
  <c r="AG105" i="59"/>
  <c r="AB106" i="59"/>
  <c r="AG106" i="59"/>
  <c r="AF106" i="59" a="1"/>
  <c r="AF106" i="59" s="1"/>
  <c r="AB107" i="59"/>
  <c r="AG107" i="59"/>
  <c r="AF107" i="59" a="1"/>
  <c r="AF107" i="59" s="1"/>
  <c r="AB108" i="59"/>
  <c r="AG108" i="59"/>
  <c r="AF108" i="59" a="1"/>
  <c r="AF108" i="59" s="1"/>
  <c r="BH108" i="63"/>
  <c r="BL108" i="63"/>
  <c r="BJ107" i="63" a="1"/>
  <c r="BJ107" i="63" s="1"/>
  <c r="BJ106" i="63" a="1"/>
  <c r="BJ106" i="63" s="1"/>
  <c r="BJ104" i="63" a="1"/>
  <c r="BJ104" i="63" s="1"/>
  <c r="BJ103" i="63" a="1"/>
  <c r="BJ103" i="63" s="1"/>
  <c r="BJ100" i="63" a="1"/>
  <c r="BJ100" i="63" s="1"/>
  <c r="BJ99" i="63" a="1"/>
  <c r="BJ99" i="63" s="1"/>
  <c r="BJ98" i="63" a="1"/>
  <c r="BJ98" i="63" s="1"/>
  <c r="BJ97" i="63" a="1"/>
  <c r="BJ97" i="63" s="1"/>
  <c r="BJ95" i="63" a="1"/>
  <c r="BJ95" i="63" s="1"/>
  <c r="BJ92" i="63" a="1"/>
  <c r="BJ92" i="63" s="1"/>
  <c r="BJ91" i="63" a="1"/>
  <c r="BJ91" i="63" s="1"/>
  <c r="BJ88" i="63" a="1"/>
  <c r="BJ88" i="63" s="1"/>
  <c r="BJ87" i="63" a="1"/>
  <c r="BJ87" i="63" s="1"/>
  <c r="BJ83" i="63" a="1"/>
  <c r="BJ83" i="63" s="1"/>
  <c r="BJ82" i="63" a="1"/>
  <c r="BJ82" i="63" s="1"/>
  <c r="BJ79" i="63" a="1"/>
  <c r="BJ79" i="63" s="1"/>
  <c r="BJ75" i="63" a="1"/>
  <c r="BJ75" i="63" s="1"/>
  <c r="BJ74" i="63" a="1"/>
  <c r="BJ74" i="63" s="1"/>
  <c r="BJ71" i="63" a="1"/>
  <c r="BJ71" i="63" s="1"/>
  <c r="BJ67" i="63" a="1"/>
  <c r="BJ67" i="63" s="1"/>
  <c r="BJ60" i="63" a="1"/>
  <c r="BJ60" i="63" s="1"/>
  <c r="BJ51" i="63" a="1"/>
  <c r="BJ51" i="63" s="1"/>
  <c r="BJ47" i="63" a="1"/>
  <c r="BJ47" i="63" s="1"/>
  <c r="BJ45" i="63" a="1"/>
  <c r="BJ45" i="63" s="1"/>
  <c r="BJ44" i="63" a="1"/>
  <c r="BJ44" i="63" s="1"/>
  <c r="BJ43" i="63" a="1"/>
  <c r="BJ43" i="63" s="1"/>
  <c r="BJ42" i="63" a="1"/>
  <c r="BJ42" i="63" s="1"/>
  <c r="BJ41" i="63" a="1"/>
  <c r="BJ41" i="63" s="1"/>
  <c r="BJ39" i="63" a="1"/>
  <c r="BJ39" i="63" s="1"/>
  <c r="BJ35" i="63" a="1"/>
  <c r="BJ35" i="63" s="1"/>
  <c r="BJ29" i="63" a="1"/>
  <c r="BJ29" i="63" s="1"/>
  <c r="BJ28" i="63" a="1"/>
  <c r="BJ28" i="63" s="1"/>
  <c r="BJ27" i="63" a="1"/>
  <c r="BJ27" i="63" s="1"/>
  <c r="BJ25" i="63" a="1"/>
  <c r="BJ25" i="63" s="1"/>
  <c r="BJ20" i="63" a="1"/>
  <c r="BJ20" i="63" s="1"/>
  <c r="BJ16" i="63" a="1"/>
  <c r="BJ16" i="63" s="1"/>
  <c r="BJ14" i="63" a="1"/>
  <c r="BJ14" i="63" s="1"/>
  <c r="BN8" i="55" a="1"/>
  <c r="BN8" i="55" s="1"/>
  <c r="BH9" i="63"/>
  <c r="AI9" i="54" a="1"/>
  <c r="AI9" i="54" s="1"/>
  <c r="J108" i="66"/>
  <c r="BM24" i="63"/>
  <c r="BJ24" i="63" a="1"/>
  <c r="BJ24" i="63" s="1"/>
  <c r="BM105" i="63"/>
  <c r="BM36" i="63"/>
  <c r="BJ36" i="63" a="1"/>
  <c r="BJ36" i="63" s="1"/>
  <c r="BM53" i="63"/>
  <c r="BJ53" i="63" a="1"/>
  <c r="BJ53" i="63" s="1"/>
  <c r="BM65" i="63"/>
  <c r="BJ65" i="63" a="1"/>
  <c r="BJ65" i="63" s="1"/>
  <c r="BK89" i="63" a="1"/>
  <c r="BK89" i="63" s="1"/>
  <c r="BK94" i="63" a="1"/>
  <c r="BK94" i="63" s="1"/>
  <c r="BM54" i="63"/>
  <c r="BJ54" i="63" a="1"/>
  <c r="BJ54" i="63" s="1"/>
  <c r="BM101" i="63"/>
  <c r="BJ101" i="63" a="1"/>
  <c r="BJ101" i="63" s="1"/>
  <c r="BM76" i="63"/>
  <c r="BJ76" i="63" a="1"/>
  <c r="BJ76" i="63" s="1"/>
  <c r="BK105" i="63" a="1"/>
  <c r="BK105" i="63" s="1"/>
  <c r="BM70" i="63"/>
  <c r="BJ70" i="63" a="1"/>
  <c r="BJ70" i="63" s="1"/>
  <c r="BM57" i="63"/>
  <c r="BJ57" i="63" a="1"/>
  <c r="BJ57" i="63" s="1"/>
  <c r="BM11" i="63"/>
  <c r="BJ11" i="63" a="1"/>
  <c r="BJ11" i="63" s="1"/>
  <c r="BM72" i="63"/>
  <c r="BJ72" i="63" a="1"/>
  <c r="BJ72" i="63" s="1"/>
  <c r="BM40" i="63"/>
  <c r="BJ40" i="63" a="1"/>
  <c r="BJ40" i="63" s="1"/>
  <c r="BK68" i="63" a="1"/>
  <c r="BK68" i="63" s="1"/>
  <c r="BK38" i="63" a="1"/>
  <c r="BK38" i="63" s="1"/>
  <c r="BM46" i="63"/>
  <c r="BJ46" i="63" a="1"/>
  <c r="BJ46" i="63" s="1"/>
  <c r="BM52" i="63"/>
  <c r="BJ52" i="63" a="1"/>
  <c r="BJ52" i="63" s="1"/>
  <c r="BM32" i="63"/>
  <c r="BJ32" i="63" a="1"/>
  <c r="BJ32" i="63" s="1"/>
  <c r="BM12" i="63"/>
  <c r="BJ12" i="63" a="1"/>
  <c r="BJ12" i="63" s="1"/>
  <c r="BM90" i="63"/>
  <c r="BJ90" i="63" a="1"/>
  <c r="BJ90" i="63" s="1"/>
  <c r="BM85" i="63"/>
  <c r="BJ85" i="63" a="1"/>
  <c r="BJ85" i="63" s="1"/>
  <c r="BK76" i="63" a="1"/>
  <c r="BK76" i="63" s="1"/>
  <c r="BM19" i="63"/>
  <c r="BJ19" i="63" a="1"/>
  <c r="BJ19" i="63" s="1"/>
  <c r="BM21" i="63"/>
  <c r="BJ21" i="63" a="1"/>
  <c r="BJ21" i="63" s="1"/>
  <c r="BM89" i="63"/>
  <c r="BM68" i="63"/>
  <c r="BK108" i="63" a="1"/>
  <c r="BK108" i="63" s="1"/>
  <c r="BM18" i="63"/>
  <c r="BJ18" i="63" a="1"/>
  <c r="BJ18" i="63" s="1"/>
  <c r="BK82" i="63" a="1"/>
  <c r="BK82" i="63" s="1"/>
  <c r="BJ9" i="63" a="1"/>
  <c r="BJ9" i="63" s="1"/>
  <c r="BM34" i="63"/>
  <c r="BK99" i="63" a="1"/>
  <c r="BK99" i="63" s="1"/>
  <c r="BK40" i="63" a="1"/>
  <c r="BK40" i="63" s="1"/>
  <c r="BN92" i="63"/>
  <c r="BN97" i="63"/>
  <c r="BK73" i="63" a="1"/>
  <c r="BK73" i="63" s="1"/>
  <c r="BM56" i="63"/>
  <c r="AB34" i="63"/>
  <c r="BN34" i="63" s="1"/>
  <c r="BM13" i="63"/>
  <c r="BK37" i="63" a="1"/>
  <c r="BK37" i="63" s="1"/>
  <c r="BM41" i="63"/>
  <c r="AB91" i="63"/>
  <c r="BN91" i="63" s="1"/>
  <c r="BM59" i="63"/>
  <c r="BM49" i="63"/>
  <c r="AB79" i="63"/>
  <c r="BK79" i="63" s="1" a="1"/>
  <c r="BK79" i="63" s="1"/>
  <c r="BM17" i="63"/>
  <c r="BK54" i="63" a="1"/>
  <c r="BK54" i="63" s="1"/>
  <c r="BN85" i="63"/>
  <c r="BN107" i="63"/>
  <c r="BK47" i="63" a="1"/>
  <c r="BK47" i="63" s="1"/>
  <c r="BK46" i="63" a="1"/>
  <c r="BK46" i="63" s="1"/>
  <c r="BM64" i="63"/>
  <c r="BM66" i="63"/>
  <c r="BM48" i="63"/>
  <c r="BM93" i="63"/>
  <c r="BK70" i="63" a="1"/>
  <c r="BK70" i="63" s="1"/>
  <c r="BK25" i="63" a="1"/>
  <c r="BK25" i="63" s="1"/>
  <c r="BK81" i="63" a="1"/>
  <c r="BK81" i="63" s="1"/>
  <c r="BM43" i="63"/>
  <c r="BM73" i="63"/>
  <c r="BK85" i="63" a="1"/>
  <c r="BK85" i="63" s="1"/>
  <c r="BM37" i="63"/>
  <c r="BM63" i="63"/>
  <c r="BK11" i="63" a="1"/>
  <c r="BK11" i="63" s="1"/>
  <c r="BM51" i="63"/>
  <c r="BN74" i="63"/>
  <c r="BK57" i="63" a="1"/>
  <c r="BK57" i="63" s="1"/>
  <c r="BM62" i="63"/>
  <c r="BK21" i="63" a="1"/>
  <c r="BK21" i="63" s="1"/>
  <c r="BM78" i="63"/>
  <c r="BK71" i="63" a="1"/>
  <c r="BK71" i="63" s="1"/>
  <c r="BK36" i="63" a="1"/>
  <c r="BK36" i="63" s="1"/>
  <c r="BK27" i="63" a="1"/>
  <c r="BK27" i="63" s="1"/>
  <c r="BK104" i="63" a="1"/>
  <c r="BK104" i="63" s="1"/>
  <c r="BK97" i="63" a="1"/>
  <c r="BK97" i="63" s="1"/>
  <c r="BK96" i="63" a="1"/>
  <c r="BK96" i="63" s="1"/>
  <c r="BN36" i="63"/>
  <c r="BK62" i="63" a="1"/>
  <c r="BK62" i="63" s="1"/>
  <c r="BM103" i="63"/>
  <c r="BL70" i="63"/>
  <c r="BK12" i="63" a="1"/>
  <c r="BK12" i="63" s="1"/>
  <c r="BK32" i="63" a="1"/>
  <c r="BK32" i="63" s="1"/>
  <c r="BM96" i="63"/>
  <c r="AB28" i="63"/>
  <c r="BN28" i="63" s="1"/>
  <c r="AB20" i="63"/>
  <c r="BK20" i="63" s="1" a="1"/>
  <c r="BK20" i="63" s="1"/>
  <c r="BD8" i="63"/>
  <c r="BE8" i="63" s="1"/>
  <c r="BN16" i="63"/>
  <c r="BM69" i="63"/>
  <c r="BM61" i="63"/>
  <c r="AB35" i="63"/>
  <c r="BN35" i="63" s="1"/>
  <c r="BK19" i="63" a="1"/>
  <c r="BK19" i="63" s="1"/>
  <c r="BN25" i="63"/>
  <c r="BM15" i="63"/>
  <c r="BM86" i="63"/>
  <c r="BM16" i="63"/>
  <c r="BM31" i="63"/>
  <c r="BM80" i="63"/>
  <c r="BN24" i="63"/>
  <c r="BM81" i="63"/>
  <c r="AD16" i="55"/>
  <c r="AD84" i="55"/>
  <c r="AD69" i="55"/>
  <c r="AD83" i="55"/>
  <c r="AD79" i="55"/>
  <c r="AD36" i="55"/>
  <c r="AD78" i="55"/>
  <c r="AD32" i="55"/>
  <c r="AD93" i="55"/>
  <c r="AD108" i="55"/>
  <c r="AD88" i="55"/>
  <c r="AD76" i="55"/>
  <c r="AD95" i="55"/>
  <c r="AD26" i="55"/>
  <c r="AD64" i="55"/>
  <c r="AD13" i="55"/>
  <c r="AD22" i="55"/>
  <c r="AD63" i="55"/>
  <c r="AD35" i="55"/>
  <c r="AD45" i="55"/>
  <c r="AD70" i="55"/>
  <c r="AD58" i="55"/>
  <c r="AD87" i="55"/>
  <c r="AD52" i="55"/>
  <c r="AD49" i="55"/>
  <c r="AD53" i="55"/>
  <c r="AD50" i="55"/>
  <c r="AD42" i="55"/>
  <c r="AD60" i="55"/>
  <c r="AD54" i="55"/>
  <c r="AD19" i="55"/>
  <c r="AD14" i="55"/>
  <c r="AD11" i="55"/>
  <c r="AD59" i="55"/>
  <c r="AD67" i="55"/>
  <c r="AD102" i="55"/>
  <c r="AD72" i="55"/>
  <c r="AD68" i="55"/>
  <c r="AD28" i="55"/>
  <c r="AD100" i="55"/>
  <c r="AD31" i="55"/>
  <c r="AD34" i="55"/>
  <c r="AD62" i="55"/>
  <c r="AD47" i="55"/>
  <c r="AD56" i="55"/>
  <c r="AD25" i="55"/>
  <c r="AD23" i="55"/>
  <c r="AD48" i="55"/>
  <c r="AD77" i="55"/>
  <c r="AD103" i="55"/>
  <c r="AD41" i="55"/>
  <c r="AD43" i="55"/>
  <c r="AD24" i="55"/>
  <c r="AD73" i="55"/>
  <c r="AD15" i="55"/>
  <c r="AD61" i="55"/>
  <c r="AD10" i="55"/>
  <c r="AD80" i="55"/>
  <c r="AD29" i="55"/>
  <c r="AD107" i="55"/>
  <c r="AD21" i="55"/>
  <c r="AD27" i="55"/>
  <c r="AD106" i="55"/>
  <c r="AD82" i="55"/>
  <c r="AD97" i="55"/>
  <c r="AD17" i="55"/>
  <c r="AD92" i="55"/>
  <c r="AD20" i="55"/>
  <c r="AD99" i="55"/>
  <c r="AD74" i="55"/>
  <c r="AD66" i="55"/>
  <c r="BP9" i="55"/>
  <c r="BP109" i="55" s="1"/>
  <c r="AD89" i="55"/>
  <c r="BN12" i="63"/>
  <c r="BK31" i="63" a="1"/>
  <c r="BK31" i="63" s="1"/>
  <c r="BN31" i="63"/>
  <c r="BN61" i="63"/>
  <c r="BK61" i="63" a="1"/>
  <c r="BK61" i="63" s="1"/>
  <c r="BN66" i="63"/>
  <c r="BK66" i="63" a="1"/>
  <c r="BK66" i="63" s="1"/>
  <c r="BK41" i="63" a="1"/>
  <c r="BK41" i="63" s="1"/>
  <c r="BN41" i="63"/>
  <c r="BN78" i="63"/>
  <c r="BK78" i="63" a="1"/>
  <c r="BK78" i="63" s="1"/>
  <c r="BN43" i="63"/>
  <c r="BK43" i="63" a="1"/>
  <c r="BK43" i="63" s="1"/>
  <c r="BN13" i="63"/>
  <c r="BK13" i="63" a="1"/>
  <c r="BK13" i="63" s="1"/>
  <c r="BN44" i="63"/>
  <c r="BK44" i="63" a="1"/>
  <c r="BK44" i="63" s="1"/>
  <c r="BK17" i="63" a="1"/>
  <c r="BK17" i="63" s="1"/>
  <c r="BN17" i="63"/>
  <c r="BF109" i="63"/>
  <c r="AB86" i="63"/>
  <c r="BK23" i="63" a="1"/>
  <c r="BK23" i="63" s="1"/>
  <c r="AB60" i="63"/>
  <c r="BK48" i="63" a="1"/>
  <c r="BK48" i="63" s="1"/>
  <c r="BK42" i="63" a="1"/>
  <c r="BK42" i="63" s="1"/>
  <c r="AB45" i="63"/>
  <c r="BM98" i="63"/>
  <c r="BK64" i="63" a="1"/>
  <c r="BK64" i="63" s="1"/>
  <c r="BK69" i="63" a="1"/>
  <c r="BK69" i="63" s="1"/>
  <c r="BK18" i="63" a="1"/>
  <c r="BK18" i="63" s="1"/>
  <c r="BM55" i="63"/>
  <c r="BK34" i="63" a="1"/>
  <c r="BK34" i="63" s="1"/>
  <c r="BK16" i="63" a="1"/>
  <c r="BK16" i="63" s="1"/>
  <c r="AB88" i="63"/>
  <c r="BM77" i="63"/>
  <c r="BM50" i="63"/>
  <c r="BN32" i="63"/>
  <c r="BM33" i="63"/>
  <c r="BN98" i="63"/>
  <c r="BK98" i="63" a="1"/>
  <c r="BK98" i="63" s="1"/>
  <c r="BN58" i="63"/>
  <c r="BK58" i="63" a="1"/>
  <c r="BK58" i="63" s="1"/>
  <c r="BN103" i="63"/>
  <c r="BK103" i="63" a="1"/>
  <c r="BK103" i="63" s="1"/>
  <c r="BK80" i="63" a="1"/>
  <c r="BK80" i="63" s="1"/>
  <c r="BN80" i="63"/>
  <c r="BN77" i="63"/>
  <c r="BK77" i="63" a="1"/>
  <c r="BK77" i="63" s="1"/>
  <c r="BN63" i="63"/>
  <c r="BK63" i="63" a="1"/>
  <c r="BK63" i="63" s="1"/>
  <c r="BN50" i="63"/>
  <c r="BK50" i="63" a="1"/>
  <c r="BK50" i="63" s="1"/>
  <c r="BN51" i="63"/>
  <c r="BK51" i="63" a="1"/>
  <c r="BK51" i="63" s="1"/>
  <c r="BN59" i="63"/>
  <c r="BK59" i="63" a="1"/>
  <c r="BK59" i="63" s="1"/>
  <c r="BN15" i="63"/>
  <c r="BK15" i="63" a="1"/>
  <c r="BK15" i="63" s="1"/>
  <c r="BN33" i="63"/>
  <c r="BK33" i="63" a="1"/>
  <c r="BK33" i="63" s="1"/>
  <c r="BM58" i="63"/>
  <c r="AB29" i="63"/>
  <c r="BM26" i="63"/>
  <c r="AB93" i="63"/>
  <c r="BK53" i="63" a="1"/>
  <c r="BK53" i="63" s="1"/>
  <c r="AB84" i="63"/>
  <c r="AB55" i="63"/>
  <c r="AB30" i="63"/>
  <c r="AB49" i="63"/>
  <c r="BK24" i="63" a="1"/>
  <c r="BK24" i="63" s="1"/>
  <c r="BM22" i="63"/>
  <c r="AB22" i="63"/>
  <c r="J97" i="66"/>
  <c r="BN11" i="63"/>
  <c r="BN96" i="63"/>
  <c r="AB26" i="63"/>
  <c r="AB83" i="63"/>
  <c r="J98" i="66"/>
  <c r="AB56" i="63"/>
  <c r="BK95" i="63" a="1"/>
  <c r="BK95" i="63" s="1"/>
  <c r="BK52" i="63" a="1"/>
  <c r="BK52" i="63" s="1"/>
  <c r="BG109" i="63"/>
  <c r="AB39" i="63"/>
  <c r="AD71" i="55"/>
  <c r="AD51" i="55"/>
  <c r="BQ8" i="55"/>
  <c r="AD38" i="55"/>
  <c r="AD104" i="55"/>
  <c r="AD90" i="55"/>
  <c r="AD91" i="55"/>
  <c r="J83" i="66"/>
  <c r="J63" i="66"/>
  <c r="AD18" i="55"/>
  <c r="AD81" i="55"/>
  <c r="J68" i="66"/>
  <c r="J61" i="66"/>
  <c r="J60" i="66"/>
  <c r="AD33" i="55"/>
  <c r="BR8" i="55"/>
  <c r="AD105" i="55"/>
  <c r="AD39" i="55"/>
  <c r="AD30" i="55"/>
  <c r="J57" i="66"/>
  <c r="J72" i="66"/>
  <c r="AD101" i="55"/>
  <c r="J69" i="66"/>
  <c r="J51" i="66"/>
  <c r="J64" i="66"/>
  <c r="J81" i="66"/>
  <c r="J73" i="66"/>
  <c r="AD40" i="55"/>
  <c r="J54" i="66"/>
  <c r="J55" i="66"/>
  <c r="AD46" i="55"/>
  <c r="AD12" i="55"/>
  <c r="J66" i="66"/>
  <c r="J58" i="66"/>
  <c r="J67" i="66"/>
  <c r="AD98" i="55"/>
  <c r="AD96" i="55"/>
  <c r="J79" i="66"/>
  <c r="J49" i="66"/>
  <c r="J75" i="66"/>
  <c r="J86" i="66"/>
  <c r="J82" i="66"/>
  <c r="J77" i="66"/>
  <c r="AD94" i="55"/>
  <c r="J53" i="66"/>
  <c r="J65" i="66"/>
  <c r="J84" i="66"/>
  <c r="J85" i="66"/>
  <c r="J50" i="66"/>
  <c r="AD55" i="55"/>
  <c r="AD44" i="55"/>
  <c r="J56" i="66"/>
  <c r="J88" i="66"/>
  <c r="J59" i="66"/>
  <c r="AD86" i="55"/>
  <c r="AD57" i="55"/>
  <c r="J87" i="66"/>
  <c r="J52" i="66"/>
  <c r="J74" i="66"/>
  <c r="J76" i="66"/>
  <c r="J71" i="66"/>
  <c r="J70" i="66"/>
  <c r="J80" i="66"/>
  <c r="J78" i="66"/>
  <c r="AD85" i="55"/>
  <c r="K6" i="46"/>
  <c r="AD109" i="59"/>
  <c r="AF9" i="59" a="1"/>
  <c r="AF9" i="59" s="1"/>
  <c r="R7" i="46"/>
  <c r="Q8" i="46"/>
  <c r="J115" i="66"/>
  <c r="J90" i="66"/>
  <c r="N109" i="59"/>
  <c r="BM10" i="63"/>
  <c r="J47" i="66"/>
  <c r="J43" i="66"/>
  <c r="J46" i="66"/>
  <c r="J45" i="66"/>
  <c r="J48" i="66"/>
  <c r="J41" i="66"/>
  <c r="J44" i="66"/>
  <c r="AB14" i="63"/>
  <c r="BK14" i="63" s="1" a="1"/>
  <c r="BK14" i="63" s="1"/>
  <c r="BH109" i="63"/>
  <c r="BL9" i="63"/>
  <c r="BJ109" i="55"/>
  <c r="BK109" i="55"/>
  <c r="AB10" i="63"/>
  <c r="BK10" i="63" s="1" a="1"/>
  <c r="BK10" i="63" s="1"/>
  <c r="J96" i="66"/>
  <c r="BM9" i="63"/>
  <c r="AA109" i="63"/>
  <c r="BK9" i="63" a="1"/>
  <c r="BK9" i="63" s="1"/>
  <c r="BQ9" i="55"/>
  <c r="AC109" i="55"/>
  <c r="AD9" i="55"/>
  <c r="BR85" i="55" l="1"/>
  <c r="BO85" i="55" a="1"/>
  <c r="BO85" i="55" s="1"/>
  <c r="BO57" i="55" a="1"/>
  <c r="BO57" i="55" s="1"/>
  <c r="BR57" i="55"/>
  <c r="BR86" i="55"/>
  <c r="BO86" i="55" a="1"/>
  <c r="BO86" i="55" s="1"/>
  <c r="BR44" i="55"/>
  <c r="BO44" i="55" a="1"/>
  <c r="BO44" i="55" s="1"/>
  <c r="BO55" i="55" a="1"/>
  <c r="BO55" i="55" s="1"/>
  <c r="BR55" i="55"/>
  <c r="BO94" i="55" a="1"/>
  <c r="BO94" i="55" s="1"/>
  <c r="BR94" i="55"/>
  <c r="BR96" i="55"/>
  <c r="BO96" i="55" a="1"/>
  <c r="BO96" i="55" s="1"/>
  <c r="BO98" i="55" a="1"/>
  <c r="BO98" i="55" s="1"/>
  <c r="BR98" i="55"/>
  <c r="BR12" i="55"/>
  <c r="BO12" i="55" a="1"/>
  <c r="BO12" i="55" s="1"/>
  <c r="BR46" i="55"/>
  <c r="BO46" i="55" a="1"/>
  <c r="BO46" i="55" s="1"/>
  <c r="BO40" i="55" a="1"/>
  <c r="BO40" i="55" s="1"/>
  <c r="BR40" i="55"/>
  <c r="BR101" i="55"/>
  <c r="BO101" i="55" a="1"/>
  <c r="BO101" i="55" s="1"/>
  <c r="BO30" i="55" a="1"/>
  <c r="BO30" i="55" s="1"/>
  <c r="BR30" i="55"/>
  <c r="BO39" i="55" a="1"/>
  <c r="BO39" i="55" s="1"/>
  <c r="BR39" i="55"/>
  <c r="BO105" i="55" a="1"/>
  <c r="BO105" i="55" s="1"/>
  <c r="BR105" i="55"/>
  <c r="BR33" i="55"/>
  <c r="BO33" i="55" a="1"/>
  <c r="BO33" i="55" s="1"/>
  <c r="BR81" i="55"/>
  <c r="BO81" i="55" a="1"/>
  <c r="BO81" i="55" s="1"/>
  <c r="BR18" i="55"/>
  <c r="BO18" i="55" a="1"/>
  <c r="BO18" i="55" s="1"/>
  <c r="BO91" i="55" a="1"/>
  <c r="BO91" i="55" s="1"/>
  <c r="BR91" i="55"/>
  <c r="BO90" i="55" a="1"/>
  <c r="BO90" i="55" s="1"/>
  <c r="BR90" i="55"/>
  <c r="BR104" i="55"/>
  <c r="BO104" i="55" a="1"/>
  <c r="BO104" i="55" s="1"/>
  <c r="BO38" i="55" a="1"/>
  <c r="BO38" i="55" s="1"/>
  <c r="BR38" i="55"/>
  <c r="BR51" i="55"/>
  <c r="BO51" i="55" a="1"/>
  <c r="BO51" i="55" s="1"/>
  <c r="BR71" i="55"/>
  <c r="BO71" i="55" a="1"/>
  <c r="BO71" i="55" s="1"/>
  <c r="BO89" i="55" a="1"/>
  <c r="BO89" i="55" s="1"/>
  <c r="BR89" i="55"/>
  <c r="BO66" i="55" a="1"/>
  <c r="BO66" i="55" s="1"/>
  <c r="BR66" i="55"/>
  <c r="BO74" i="55" a="1"/>
  <c r="BO74" i="55" s="1"/>
  <c r="BR74" i="55"/>
  <c r="BO99" i="55" a="1"/>
  <c r="BO99" i="55" s="1"/>
  <c r="BR99" i="55"/>
  <c r="BR20" i="55"/>
  <c r="BO20" i="55" a="1"/>
  <c r="BO20" i="55" s="1"/>
  <c r="BR92" i="55"/>
  <c r="BO92" i="55" a="1"/>
  <c r="BO92" i="55" s="1"/>
  <c r="BR17" i="55"/>
  <c r="BO17" i="55" a="1"/>
  <c r="BO17" i="55" s="1"/>
  <c r="BR97" i="55"/>
  <c r="BO97" i="55" a="1"/>
  <c r="BO97" i="55" s="1"/>
  <c r="BO82" i="55" a="1"/>
  <c r="BO82" i="55" s="1"/>
  <c r="BR82" i="55"/>
  <c r="BR106" i="55"/>
  <c r="BO106" i="55" a="1"/>
  <c r="BO106" i="55" s="1"/>
  <c r="BR27" i="55"/>
  <c r="BO27" i="55" a="1"/>
  <c r="BO27" i="55" s="1"/>
  <c r="BO21" i="55" a="1"/>
  <c r="BO21" i="55" s="1"/>
  <c r="BR21" i="55"/>
  <c r="BO107" i="55" a="1"/>
  <c r="BO107" i="55" s="1"/>
  <c r="BR107" i="55"/>
  <c r="BR29" i="55"/>
  <c r="BO29" i="55" a="1"/>
  <c r="BO29" i="55" s="1"/>
  <c r="BR80" i="55"/>
  <c r="BO80" i="55" a="1"/>
  <c r="BO80" i="55" s="1"/>
  <c r="BR10" i="55"/>
  <c r="BO10" i="55" a="1"/>
  <c r="BO10" i="55" s="1"/>
  <c r="BR61" i="55"/>
  <c r="BO61" i="55" a="1"/>
  <c r="BO61" i="55" s="1"/>
  <c r="BO15" i="55" a="1"/>
  <c r="BO15" i="55" s="1"/>
  <c r="BR15" i="55"/>
  <c r="BR73" i="55"/>
  <c r="BO73" i="55" a="1"/>
  <c r="BO73" i="55" s="1"/>
  <c r="BO24" i="55" a="1"/>
  <c r="BO24" i="55" s="1"/>
  <c r="BR24" i="55"/>
  <c r="BR43" i="55"/>
  <c r="BO43" i="55" a="1"/>
  <c r="BO43" i="55" s="1"/>
  <c r="BR41" i="55"/>
  <c r="BO41" i="55" a="1"/>
  <c r="BO41" i="55" s="1"/>
  <c r="BO103" i="55" a="1"/>
  <c r="BO103" i="55" s="1"/>
  <c r="BR103" i="55"/>
  <c r="BO77" i="55" a="1"/>
  <c r="BO77" i="55" s="1"/>
  <c r="BR77" i="55"/>
  <c r="BR48" i="55"/>
  <c r="BO48" i="55" a="1"/>
  <c r="BO48" i="55" s="1"/>
  <c r="BO23" i="55" a="1"/>
  <c r="BO23" i="55" s="1"/>
  <c r="BR23" i="55"/>
  <c r="BO25" i="55" a="1"/>
  <c r="BO25" i="55" s="1"/>
  <c r="BR25" i="55"/>
  <c r="BR56" i="55"/>
  <c r="BO56" i="55" a="1"/>
  <c r="BO56" i="55" s="1"/>
  <c r="BO47" i="55" a="1"/>
  <c r="BO47" i="55" s="1"/>
  <c r="BR47" i="55"/>
  <c r="BO62" i="55" a="1"/>
  <c r="BO62" i="55" s="1"/>
  <c r="BR62" i="55"/>
  <c r="BR34" i="55"/>
  <c r="BO34" i="55" a="1"/>
  <c r="BO34" i="55" s="1"/>
  <c r="BO31" i="55" a="1"/>
  <c r="BO31" i="55" s="1"/>
  <c r="BR31" i="55"/>
  <c r="BO100" i="55" a="1"/>
  <c r="BO100" i="55" s="1"/>
  <c r="BR100" i="55"/>
  <c r="BR28" i="55"/>
  <c r="BO28" i="55" a="1"/>
  <c r="BO28" i="55" s="1"/>
  <c r="BO68" i="55" a="1"/>
  <c r="BO68" i="55" s="1"/>
  <c r="BR68" i="55"/>
  <c r="BR72" i="55"/>
  <c r="BO72" i="55" a="1"/>
  <c r="BO72" i="55" s="1"/>
  <c r="BR102" i="55"/>
  <c r="BO102" i="55" a="1"/>
  <c r="BO102" i="55" s="1"/>
  <c r="BR67" i="55"/>
  <c r="BO67" i="55" a="1"/>
  <c r="BO67" i="55" s="1"/>
  <c r="BR59" i="55"/>
  <c r="BO59" i="55" a="1"/>
  <c r="BO59" i="55" s="1"/>
  <c r="BR11" i="55"/>
  <c r="BO11" i="55" a="1"/>
  <c r="BO11" i="55" s="1"/>
  <c r="BO14" i="55" a="1"/>
  <c r="BO14" i="55" s="1"/>
  <c r="BR14" i="55"/>
  <c r="BR19" i="55"/>
  <c r="BO19" i="55" a="1"/>
  <c r="BO19" i="55" s="1"/>
  <c r="BO54" i="55" a="1"/>
  <c r="BO54" i="55" s="1"/>
  <c r="BR54" i="55"/>
  <c r="BR60" i="55"/>
  <c r="BO60" i="55" a="1"/>
  <c r="BO60" i="55" s="1"/>
  <c r="BR42" i="55"/>
  <c r="BO42" i="55" a="1"/>
  <c r="BO42" i="55" s="1"/>
  <c r="BR50" i="55"/>
  <c r="BO50" i="55" a="1"/>
  <c r="BO50" i="55" s="1"/>
  <c r="BO53" i="55" a="1"/>
  <c r="BO53" i="55" s="1"/>
  <c r="BR53" i="55"/>
  <c r="BR49" i="55"/>
  <c r="BO49" i="55" a="1"/>
  <c r="BO49" i="55" s="1"/>
  <c r="BR52" i="55"/>
  <c r="BO52" i="55" a="1"/>
  <c r="BO52" i="55" s="1"/>
  <c r="BR87" i="55"/>
  <c r="BO87" i="55" a="1"/>
  <c r="BO87" i="55" s="1"/>
  <c r="BO58" i="55" a="1"/>
  <c r="BO58" i="55" s="1"/>
  <c r="BR58" i="55"/>
  <c r="BR70" i="55"/>
  <c r="BO70" i="55" a="1"/>
  <c r="BO70" i="55" s="1"/>
  <c r="BO45" i="55" a="1"/>
  <c r="BO45" i="55" s="1"/>
  <c r="BR45" i="55"/>
  <c r="BR35" i="55"/>
  <c r="BO35" i="55" a="1"/>
  <c r="BO35" i="55" s="1"/>
  <c r="BO63" i="55" a="1"/>
  <c r="BO63" i="55" s="1"/>
  <c r="BR63" i="55"/>
  <c r="BO22" i="55" a="1"/>
  <c r="BO22" i="55" s="1"/>
  <c r="BR22" i="55"/>
  <c r="BR13" i="55"/>
  <c r="BO13" i="55" a="1"/>
  <c r="BO13" i="55" s="1"/>
  <c r="BO64" i="55" a="1"/>
  <c r="BO64" i="55" s="1"/>
  <c r="BR64" i="55"/>
  <c r="BR26" i="55"/>
  <c r="BO26" i="55" a="1"/>
  <c r="BO26" i="55" s="1"/>
  <c r="BR95" i="55"/>
  <c r="BO95" i="55" a="1"/>
  <c r="BO95" i="55" s="1"/>
  <c r="BO76" i="55" a="1"/>
  <c r="BO76" i="55" s="1"/>
  <c r="BR76" i="55"/>
  <c r="BO88" i="55" a="1"/>
  <c r="BO88" i="55" s="1"/>
  <c r="BR88" i="55"/>
  <c r="BO108" i="55" a="1"/>
  <c r="BO108" i="55" s="1"/>
  <c r="BR108" i="55"/>
  <c r="BO93" i="55" a="1"/>
  <c r="BO93" i="55" s="1"/>
  <c r="BR93" i="55"/>
  <c r="BO32" i="55" a="1"/>
  <c r="BO32" i="55" s="1"/>
  <c r="BR32" i="55"/>
  <c r="BR78" i="55"/>
  <c r="BO78" i="55" a="1"/>
  <c r="BO78" i="55" s="1"/>
  <c r="BR36" i="55"/>
  <c r="BO36" i="55" a="1"/>
  <c r="BO36" i="55" s="1"/>
  <c r="BR79" i="55"/>
  <c r="BO79" i="55" a="1"/>
  <c r="BO79" i="55" s="1"/>
  <c r="BO83" i="55" a="1"/>
  <c r="BO83" i="55" s="1"/>
  <c r="BR83" i="55"/>
  <c r="BO69" i="55" a="1"/>
  <c r="BO69" i="55" s="1"/>
  <c r="BR69" i="55"/>
  <c r="BO84" i="55" a="1"/>
  <c r="BO84" i="55" s="1"/>
  <c r="BR84" i="55"/>
  <c r="BO16" i="55" a="1"/>
  <c r="BO16" i="55" s="1"/>
  <c r="BR16" i="55"/>
  <c r="BJ108" i="63" a="1"/>
  <c r="BJ108" i="63" s="1"/>
  <c r="BN108" i="63"/>
  <c r="N6" i="46"/>
  <c r="Q6" i="46" s="1"/>
  <c r="BM8" i="63"/>
  <c r="BH8" i="63"/>
  <c r="BJ8" i="63" s="1" a="1"/>
  <c r="BJ8" i="63" s="1"/>
  <c r="BN9" i="55" a="1"/>
  <c r="BN9" i="55" s="1"/>
  <c r="BN20" i="63"/>
  <c r="BK91" i="63" a="1"/>
  <c r="BK91" i="63" s="1"/>
  <c r="BN79" i="63"/>
  <c r="BK28" i="63" a="1"/>
  <c r="BK28" i="63" s="1"/>
  <c r="BL109" i="63"/>
  <c r="BK35" i="63" a="1"/>
  <c r="BK35" i="63" s="1"/>
  <c r="J114" i="66"/>
  <c r="R6" i="46"/>
  <c r="B19" i="31"/>
  <c r="BR9" i="55"/>
  <c r="BK45" i="63" a="1"/>
  <c r="BK45" i="63" s="1"/>
  <c r="BN45" i="63"/>
  <c r="BN60" i="63"/>
  <c r="BK60" i="63" a="1"/>
  <c r="BK60" i="63" s="1"/>
  <c r="BK86" i="63" a="1"/>
  <c r="BK86" i="63" s="1"/>
  <c r="BN86" i="63"/>
  <c r="BN88" i="63"/>
  <c r="BK88" i="63" a="1"/>
  <c r="BK88" i="63" s="1"/>
  <c r="BN93" i="63"/>
  <c r="BK93" i="63" a="1"/>
  <c r="BK93" i="63" s="1"/>
  <c r="BK29" i="63" a="1"/>
  <c r="BK29" i="63" s="1"/>
  <c r="BN29" i="63"/>
  <c r="BN56" i="63"/>
  <c r="BK56" i="63" a="1"/>
  <c r="BK56" i="63" s="1"/>
  <c r="BE109" i="63"/>
  <c r="BK55" i="63" a="1"/>
  <c r="BK55" i="63" s="1"/>
  <c r="BN55" i="63"/>
  <c r="BK83" i="63" a="1"/>
  <c r="BK83" i="63" s="1"/>
  <c r="BN83" i="63"/>
  <c r="BN22" i="63"/>
  <c r="BK22" i="63" a="1"/>
  <c r="BK22" i="63" s="1"/>
  <c r="BN39" i="63"/>
  <c r="BK39" i="63" a="1"/>
  <c r="BK39" i="63" s="1"/>
  <c r="BN84" i="63"/>
  <c r="BK84" i="63" a="1"/>
  <c r="BK84" i="63" s="1"/>
  <c r="BN49" i="63"/>
  <c r="BK49" i="63" a="1"/>
  <c r="BK49" i="63" s="1"/>
  <c r="BK26" i="63" a="1"/>
  <c r="BK26" i="63" s="1"/>
  <c r="BN26" i="63"/>
  <c r="BN30" i="63"/>
  <c r="BK30" i="63" a="1"/>
  <c r="BK30" i="63" s="1"/>
  <c r="BM109" i="63"/>
  <c r="BO9" i="55" a="1"/>
  <c r="BO9" i="55" s="1"/>
  <c r="AG109" i="59"/>
  <c r="AB109" i="58"/>
  <c r="J40" i="66"/>
  <c r="BN14" i="63"/>
  <c r="BQ109" i="55"/>
  <c r="J116" i="66"/>
  <c r="F9" i="46"/>
  <c r="R8" i="46"/>
  <c r="N9" i="46"/>
  <c r="BN10" i="63"/>
  <c r="AB109" i="63"/>
  <c r="BN9" i="63"/>
  <c r="B21" i="31"/>
  <c r="AG109" i="54"/>
  <c r="AJ9" i="54"/>
  <c r="AJ109" i="54" s="1"/>
  <c r="AD109" i="55"/>
  <c r="B20" i="31"/>
  <c r="BL109" i="55"/>
  <c r="J39" i="66"/>
  <c r="E6" i="31" l="1"/>
  <c r="B17" i="67"/>
  <c r="C26" i="67"/>
  <c r="S17" i="67"/>
  <c r="U26" i="67" s="1"/>
  <c r="BK8" i="63" a="1"/>
  <c r="BK8" i="63" s="1"/>
  <c r="BN8" i="63"/>
  <c r="R9" i="46"/>
  <c r="BN109" i="63"/>
  <c r="BR109" i="55"/>
  <c r="R17" i="67"/>
  <c r="O17" i="67"/>
  <c r="Q17" i="67"/>
  <c r="B11" i="67"/>
  <c r="C27" i="67"/>
  <c r="V27" i="67" s="1"/>
  <c r="C28" i="67"/>
  <c r="J117" i="66"/>
  <c r="B22" i="31"/>
  <c r="I17" i="67" l="1"/>
  <c r="D26" i="67"/>
  <c r="L26" i="67" s="1"/>
  <c r="V26" i="67"/>
  <c r="S18" i="67"/>
  <c r="U27" i="67"/>
  <c r="U28" i="67"/>
  <c r="F30" i="66"/>
  <c r="F31" i="66"/>
  <c r="J4" i="31"/>
  <c r="I4" i="31"/>
  <c r="C4" i="31"/>
  <c r="L4" i="31"/>
  <c r="M4" i="31"/>
  <c r="C21" i="31"/>
  <c r="O4" i="31"/>
  <c r="N4" i="31"/>
  <c r="C19" i="31"/>
  <c r="K19" i="31" s="1"/>
  <c r="C20" i="31"/>
  <c r="K20" i="31" s="1"/>
  <c r="C3" i="31"/>
  <c r="K4" i="31"/>
  <c r="N17" i="67"/>
  <c r="T17" i="67"/>
  <c r="P17" i="67"/>
  <c r="C11" i="67"/>
  <c r="D11" i="67" s="1"/>
  <c r="U29" i="67" l="1"/>
  <c r="J32" i="66" s="1"/>
  <c r="I5" i="31"/>
  <c r="F23" i="66"/>
  <c r="C5" i="31"/>
  <c r="C22" i="31"/>
  <c r="C29" i="67"/>
  <c r="F29" i="66"/>
  <c r="F32" i="66" s="1"/>
  <c r="Q18" i="67"/>
  <c r="G22" i="66" s="1"/>
  <c r="F22" i="66"/>
  <c r="P18" i="67"/>
  <c r="G25" i="66" s="1"/>
  <c r="F25" i="66"/>
  <c r="N18" i="67"/>
  <c r="AD11" i="67"/>
  <c r="AD12" i="67" s="1"/>
  <c r="F21" i="66"/>
  <c r="F24" i="66"/>
  <c r="G24" i="66"/>
  <c r="T18" i="67"/>
  <c r="F26" i="66"/>
  <c r="G26" i="67" l="1"/>
  <c r="H26" i="67" s="1"/>
  <c r="F19" i="31"/>
  <c r="O8" i="31"/>
  <c r="J26" i="67"/>
  <c r="G26" i="66"/>
  <c r="F22" i="31"/>
  <c r="E5" i="31" s="1"/>
  <c r="F20" i="31"/>
  <c r="F21" i="31"/>
  <c r="E11" i="67"/>
  <c r="D20" i="31"/>
  <c r="D21" i="31"/>
  <c r="D19" i="31"/>
  <c r="F27" i="66"/>
  <c r="AD14" i="67"/>
  <c r="AD15" i="67"/>
  <c r="AD18" i="67" l="1"/>
  <c r="AD17" i="67"/>
  <c r="G19" i="31"/>
  <c r="I19" i="31" s="1"/>
  <c r="G21" i="31"/>
  <c r="I21" i="31" s="1"/>
  <c r="G20" i="31"/>
  <c r="G22" i="31"/>
  <c r="D22" i="31"/>
  <c r="H20" i="31" l="1"/>
  <c r="E8" i="31"/>
  <c r="E7" i="31" s="1"/>
  <c r="F17" i="67"/>
  <c r="G17" i="67" s="1"/>
  <c r="D17" i="67"/>
  <c r="H22" i="31"/>
  <c r="H19" i="31"/>
  <c r="H21" i="31"/>
  <c r="I20" i="31"/>
  <c r="J20" i="31" s="1"/>
  <c r="Q20" i="31" l="1"/>
  <c r="M20" i="31"/>
  <c r="J19" i="31"/>
  <c r="J21" i="31"/>
  <c r="K21" i="31" s="1"/>
  <c r="D27" i="67"/>
  <c r="L27" i="67" s="1"/>
  <c r="R18" i="67"/>
  <c r="G23" i="66" s="1"/>
  <c r="E17" i="67"/>
  <c r="D28" i="67" s="1"/>
  <c r="O18" i="67"/>
  <c r="G21" i="66" s="1"/>
  <c r="G27" i="66" s="1"/>
  <c r="S21" i="31"/>
  <c r="S20" i="31"/>
  <c r="I22" i="31"/>
  <c r="J22" i="31" l="1"/>
  <c r="P20" i="31"/>
  <c r="U20" i="31"/>
  <c r="O19" i="31"/>
  <c r="N19" i="31"/>
  <c r="L19" i="31"/>
  <c r="M22" i="31"/>
  <c r="Q22" i="31"/>
  <c r="M19" i="31"/>
  <c r="U19" i="31" s="1"/>
  <c r="Q21" i="31"/>
  <c r="M21" i="31"/>
  <c r="Q19" i="31"/>
  <c r="G27" i="67"/>
  <c r="G28" i="67"/>
  <c r="S22" i="31"/>
  <c r="G29" i="66"/>
  <c r="P21" i="31" l="1"/>
  <c r="U21" i="31"/>
  <c r="P22" i="31"/>
  <c r="U22" i="31"/>
  <c r="V19" i="31"/>
  <c r="P19" i="31"/>
  <c r="R19" i="31" s="1"/>
  <c r="O10" i="31"/>
  <c r="G29" i="67"/>
  <c r="D29" i="67"/>
  <c r="G30" i="66"/>
  <c r="G31" i="66"/>
  <c r="V20" i="31"/>
  <c r="R20" i="31"/>
  <c r="V21" i="31"/>
  <c r="R21" i="31"/>
  <c r="E26" i="67"/>
  <c r="J17" i="67" l="1"/>
  <c r="F29" i="67"/>
  <c r="V22" i="31"/>
  <c r="Q13" i="31"/>
  <c r="Q8" i="31"/>
  <c r="E27" i="67"/>
  <c r="F11" i="67"/>
  <c r="G11" i="67"/>
  <c r="G32" i="66"/>
  <c r="E28" i="67"/>
  <c r="E29" i="67" s="1"/>
  <c r="J19" i="66"/>
  <c r="W26" i="67"/>
  <c r="R22" i="31"/>
  <c r="O11" i="31" s="1"/>
  <c r="H28" i="67" l="1"/>
  <c r="H27" i="67"/>
  <c r="K17" i="67"/>
  <c r="H29" i="67" l="1"/>
  <c r="I29" i="67" s="1"/>
  <c r="J28" i="67"/>
  <c r="J27" i="67"/>
  <c r="J29" i="67" l="1"/>
  <c r="C17" i="67" s="1"/>
  <c r="I28" i="67"/>
  <c r="K28" i="67" s="1"/>
  <c r="I26" i="67"/>
  <c r="I27" i="67"/>
  <c r="K27" i="67" s="1"/>
  <c r="Q27" i="67" l="1"/>
  <c r="M27" i="67"/>
  <c r="R26" i="67"/>
  <c r="K26" i="67"/>
  <c r="Q28" i="67"/>
  <c r="M28" i="67"/>
  <c r="L28" i="67"/>
  <c r="K29" i="67"/>
  <c r="J21" i="66"/>
  <c r="L11" i="67" l="1"/>
  <c r="Q29" i="67"/>
  <c r="S29" i="67" s="1"/>
  <c r="M29" i="67"/>
  <c r="V29" i="67" s="1"/>
  <c r="N26" i="67"/>
  <c r="P26" i="67"/>
  <c r="R29" i="67" s="1"/>
  <c r="K11" i="67"/>
  <c r="J20" i="66" s="1"/>
  <c r="L29" i="67"/>
  <c r="Q26" i="67"/>
  <c r="S26" i="67" s="1"/>
  <c r="M26" i="67"/>
  <c r="R28" i="67"/>
  <c r="T28" i="67" s="1"/>
  <c r="R27" i="67"/>
  <c r="T27" i="67" s="1"/>
  <c r="V28" i="67" l="1"/>
  <c r="W28" i="67" s="1"/>
  <c r="N11" i="67"/>
  <c r="O26" i="67"/>
  <c r="M11" i="67"/>
  <c r="W27" i="67"/>
  <c r="W29" i="67" s="1"/>
  <c r="S27" i="67"/>
  <c r="J22" i="66"/>
  <c r="O11" i="67"/>
  <c r="S28" i="67"/>
  <c r="P11" i="67" l="1"/>
  <c r="J23" i="66"/>
  <c r="J33" i="66" l="1"/>
  <c r="J34" i="6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Diana Lesprit</author>
  </authors>
  <commentList>
    <comment ref="Q8" authorId="0" shapeId="0" xr:uid="{3A8C5A70-311E-C441-919F-1FF54CAB44C5}">
      <text>
        <r>
          <rPr>
            <b/>
            <sz val="14"/>
            <color rgb="FF000000"/>
            <rFont val="Tahoma"/>
            <family val="2"/>
          </rPr>
          <t>Attention : Le total des ressources prévisionnelles doit être égal ou inférieur au coût total du projet</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<sst xmlns="http://schemas.openxmlformats.org/spreadsheetml/2006/main" count="910" uniqueCount="471">
  <si>
    <t>STRATEGIE REGIONALE GUADELOUPE FEADER 2023-2027</t>
  </si>
  <si>
    <t>SAISIR L'INTITULE DE L'OPERATION</t>
  </si>
  <si>
    <t>SAISIR LE NUMERO DU DOSSIER</t>
  </si>
  <si>
    <t>SAISIR LE PRENOM ET LE NOM DU BENEFICIAIRE</t>
  </si>
  <si>
    <t>Mesure 73.03 : Investissements dans les entreprises agricoles (« off farm »)</t>
  </si>
  <si>
    <t xml:space="preserve">Plan de financement prévisionnel </t>
  </si>
  <si>
    <t>version 13 - Mai 2026</t>
  </si>
  <si>
    <r>
      <t xml:space="preserve">Les onglets de la présente feuille de calcul Excel constituent une part intégrante de la demande d'aide. Ils doivent être complétés avec </t>
    </r>
    <r>
      <rPr>
        <b/>
        <u/>
        <sz val="14"/>
        <color rgb="FFFF0000"/>
        <rFont val="Calibri"/>
        <family val="2"/>
        <scheme val="minor"/>
      </rPr>
      <t>toutes</t>
    </r>
    <r>
      <rPr>
        <b/>
        <sz val="14"/>
        <color rgb="FFFF0000"/>
        <rFont val="Calibri"/>
        <family val="2"/>
        <scheme val="minor"/>
      </rPr>
      <t xml:space="preserve"> les dépenses prévisionnelles de l'opération.
Aucune dépense non présentée ne pourra être retenue par le service instructeur lors du calcul de l'aide.</t>
    </r>
  </si>
  <si>
    <t>Consignes d'utilisation</t>
  </si>
  <si>
    <r>
      <t xml:space="preserve">De façon générale:
</t>
    </r>
    <r>
      <rPr>
        <sz val="12"/>
        <color theme="1"/>
        <rFont val="Calibri"/>
        <family val="2"/>
        <scheme val="minor"/>
      </rPr>
      <t xml:space="preserve">- Il est conseillé de compléter les onglets de celui le plus à gauche "Accueil" vers l'onglet le plus à droite "Syn dep bénéficiaire" (l'onglet "Syn dep instructeur" étant réservé à l'administration) ;
- Il faut impérativement compléter toutes les cases non-verrouillées (cases blanches) pour permettre l'instruction du dossier. </t>
    </r>
    <r>
      <rPr>
        <sz val="12"/>
        <color rgb="FFFF0000"/>
        <rFont val="Calibri"/>
        <family val="2"/>
        <scheme val="minor"/>
      </rPr>
      <t>En particulier, les informations suivantes sont indispensables aux calculs :
 Type d'action ; Taux d'affectation ; Montants présentés, devis retenu.</t>
    </r>
  </si>
  <si>
    <r>
      <t xml:space="preserve">Accueil
</t>
    </r>
    <r>
      <rPr>
        <sz val="12"/>
        <color rgb="FFFF0000"/>
        <rFont val="Calibri"/>
        <family val="2"/>
        <scheme val="minor"/>
      </rPr>
      <t>Saisir l'intitulé de l'opération, le numéro de dossier, le prénom et le nom du bénéficiaire dans les lignes dédiées (lignes 9 à 11).</t>
    </r>
  </si>
  <si>
    <t>Présentation des postes de dépense et des types d'actions - onglet 0 :
L'onglet "0-Présentation poste-typeaction" vise à faciliter la compréhension du projet, et permet de regrouper différentes dépenses par poste de dépense et par type d'action. Cet onglet est à remplir en précisant, pour chaque poste de dépense qui sera par la suite saisi dans les onglets 1 à 6, le type d'action auquel il se rattache et ses modalités de prise en compte (soit au réel, soit par application d'une option de coûts simplifiés). Le poste de dépense correspond à l'intitulé des onglets 1 à 6. Le type d'action correspond aux actions éligibles à la notice. 
Si un type d'action est concerné par plusieurs postes de dépenses, saisir autant de lignes que de postes de dépenses pour ce type daction.
Exemple:
Type d'action / Modalités de prise en compte / Poste de dépense (Onglets 1 à 6)
1) Mise en oeuvre  / Au réel / 1 - Investissements
2) Mise en oeuvre  / Au forfait / 6 - Taux forfaitaire
Les lignes grises vous montrent :
- Les différents types d'actions éligibles ;
- Les différentes modalités possibles de présenter chaque poste de dépense (Au réel/Au forfait) ;
- Les différents postes de dépenses éligibles (cf. menu déroulant).
Elles ne doivent pas être saisies, elles servent d'exemple.
Les lignes blanches doivent être saisies et montrent en synthèse à l'administration quels sont :
- Les types d'actions présentés ;
- La modalité utilisée pour présenter chaque poste de dépense (Au réel/Au forfait) ;
- Les différents postes de dépenses présentés.
Se référer à la notice pour identifier les modalités (Au réel/Au forfait) possibles par postes de dépenses.</t>
  </si>
  <si>
    <r>
      <rPr>
        <b/>
        <sz val="12"/>
        <color theme="1"/>
        <rFont val="Calibri"/>
        <family val="2"/>
        <scheme val="minor"/>
      </rPr>
      <t>Dépenses prévisionnelles - onglets 1 à 6 :</t>
    </r>
    <r>
      <rPr>
        <sz val="12"/>
        <color theme="1"/>
        <rFont val="Calibri"/>
        <family val="2"/>
        <scheme val="minor"/>
      </rPr>
      <t xml:space="preserve">
</t>
    </r>
    <r>
      <rPr>
        <sz val="12"/>
        <color rgb="FFFF0000"/>
        <rFont val="Calibri"/>
        <family val="2"/>
        <scheme val="minor"/>
      </rPr>
      <t xml:space="preserve">Ces onglets sont à compléter uniquement si vous êtes concernés par le poste de dépense en question.
</t>
    </r>
    <r>
      <rPr>
        <sz val="12"/>
        <color theme="1"/>
        <rFont val="Calibri"/>
        <family val="2"/>
        <scheme val="minor"/>
      </rPr>
      <t xml:space="preserve">Pour chaque poste de dépense prévisionnelle (onglets 1 à 5), se positionner sur l'onglet correspondant et renseigner une ligne complète par dépense dans le tableau :
- chaque ligne correspond à </t>
    </r>
    <r>
      <rPr>
        <u/>
        <sz val="12"/>
        <color theme="1"/>
        <rFont val="Calibri"/>
        <family val="2"/>
        <scheme val="minor"/>
      </rPr>
      <t>une</t>
    </r>
    <r>
      <rPr>
        <sz val="12"/>
        <color theme="1"/>
        <rFont val="Calibri"/>
        <family val="2"/>
        <scheme val="minor"/>
      </rPr>
      <t xml:space="preserve"> dépense, aucune ne pouvant être regroupée. 
- les cases blanches sont à saisir et les informations nécessaires doivent y être portées (par exemple, pour un montant financier renseigner au maximum 2 décimales) ;
- les cases bleus clair ne sont pas à saisir et sont calculées à partir des informations saisies. </t>
    </r>
    <r>
      <rPr>
        <b/>
        <sz val="12"/>
        <color rgb="FFFF0000"/>
        <rFont val="Calibri"/>
        <family val="2"/>
        <scheme val="minor"/>
      </rPr>
      <t xml:space="preserve">
</t>
    </r>
    <r>
      <rPr>
        <sz val="12"/>
        <rFont val="Calibri"/>
        <family val="2"/>
        <scheme val="minor"/>
      </rPr>
      <t xml:space="preserve">- Sur chaque onglet, une ligne grisée vous servira d'exemple. Elle est pré-renseignée afin de vous guider dans la saisie des lignes de dépenses.
</t>
    </r>
  </si>
  <si>
    <r>
      <rPr>
        <b/>
        <sz val="12"/>
        <color theme="1"/>
        <rFont val="Calibri"/>
        <family val="2"/>
        <scheme val="minor"/>
      </rPr>
      <t>Synthèse des dépenses du bénéficiaire - onglet "Syn pf bénéficiaire"</t>
    </r>
    <r>
      <rPr>
        <sz val="12"/>
        <color theme="1"/>
        <rFont val="Calibri"/>
        <family val="2"/>
        <scheme val="minor"/>
      </rPr>
      <t xml:space="preserve">
Une fois toutes les dépenses prévisionnelles renseignées, se rendre dans l'onglet de synthèse.
l'onglet est en partie complété automatiquement à partir des informations saisies dans les autres onglets (une fois les types d'action renseignés) :
- vérifier les montants groupés par poste de dépense et par type d'action ;
- renseigner les financements prévisionnels connus au moment du dépôt de la demande d'aide ;
- reporter dans EuroPAC les montants synthétisés demandés dans l'onglet "Plan de financement prévisionnel du projet" ; 
- enregistrer le présent document, puis le verser dans EUROPAC dans l'onglet "Dépenses prévisionnelles".</t>
    </r>
  </si>
  <si>
    <r>
      <rPr>
        <b/>
        <sz val="12"/>
        <color theme="1"/>
        <rFont val="Calibri"/>
        <family val="2"/>
        <scheme val="minor"/>
      </rPr>
      <t>Synthèse des dépenses instruites - onglet "Syn pf instructeur"</t>
    </r>
    <r>
      <rPr>
        <sz val="12"/>
        <color theme="1"/>
        <rFont val="Calibri"/>
        <family val="2"/>
        <scheme val="minor"/>
      </rPr>
      <t xml:space="preserve">
Cet onglet est entièrement réservé à l'administration.</t>
    </r>
  </si>
  <si>
    <t>Rappels généraux et points de vigilance</t>
  </si>
  <si>
    <t xml:space="preserve">. Pour chaque dépense, les justificatifs appropriés seront à joindre au dossier de demande d'aide via l'interface EUROPAC. En cas d'absence des justificatifs, le service instructeur écartera les montants des dépenses concernées.
. Lorsque la dépense présentée fait l'objet d'un marché public avec règlement de consultation et cahier des charges,  il n'est pas nécessaire de produire de devis comparatif.
. Lors de l'analyse des coûts raisonnables (comparaison de plusieurs devis pour une même dépense), le devis le mieux disant sera privilégié. Si le devis retenu par le bénéficiaire n'est pas le devis le moins cher, une note justificative du choix d'un devis plus cher devra être produite et sera soumise à arbitrage du service instructeur. Le service instructeur considérera l'effectivité des arguments avancés et plafonnera, le cas échéant, la dépense au coût raisonnable calculé. En cas d'absence de la note évoquée, la dépense sera plafonnée au coût du devis le moins cher.
. Dans les cas particuliers prévoyant l'absence de devis opposables, merci de joindre sur EUROPAC votre demande justifiée de dérogation à l'analyse des coûts raisonnables, ainsi que les documents étayant cette demande (preuves d'absence de réponses des fournisseurs contactés, preuve d'exclusivité détenue par le prestataire choisi). En cas d'absence de la demande évoquée, la dépense présentée sera écartée par le service instructeur.
</t>
  </si>
  <si>
    <t>Rappels réglementaires</t>
  </si>
  <si>
    <t>Les forfaits, barèmes et coûts unitaires qu'il vous sera demandé de sélectionner sont ceux applicables (réglementairement en vigueur) à la date de réalisation de la dépense, ou à celle de dépôt du dossier si ignorée. Ces montants seront revus au regard des éléments portés à connaissance du service instructeur lors du dépôt d'une demande de paiement.</t>
  </si>
  <si>
    <t>Présentation des types d'actions et des postes de dépenses pour le dispositif 73.03</t>
  </si>
  <si>
    <t>Type d'action</t>
  </si>
  <si>
    <t>Onglet 
(Poste de dépense)</t>
  </si>
  <si>
    <t>Modalités de prise en compte</t>
  </si>
  <si>
    <t>Référentiel des listes déroulantes pour les types d'action (onglets 1 à 6 + synthèses)</t>
  </si>
  <si>
    <t>Postes de dépenses et types d'actions pour le dispositif 73.03</t>
  </si>
  <si>
    <r>
      <t xml:space="preserve">Investissements matériels et immatériels liés à la commercialisation des produits agricoles, l'introduction de technologies et procédures - </t>
    </r>
    <r>
      <rPr>
        <b/>
        <sz val="11"/>
        <color rgb="FF0070C0"/>
        <rFont val="Calibri"/>
        <family val="2"/>
        <scheme val="minor"/>
      </rPr>
      <t>Investissements commercialisation, technologies, procédures</t>
    </r>
  </si>
  <si>
    <t>Investissements commercialisation, technologies, procédures</t>
  </si>
  <si>
    <r>
      <t xml:space="preserve">Investissements liés à la filière équine (production et/ou valorisation des équidés, projets d'investissement, etc.) - </t>
    </r>
    <r>
      <rPr>
        <b/>
        <sz val="11"/>
        <color rgb="FF0070C0"/>
        <rFont val="Calibri"/>
        <family val="2"/>
        <scheme val="minor"/>
      </rPr>
      <t>Investissements équins</t>
    </r>
  </si>
  <si>
    <t>Investissements équins</t>
  </si>
  <si>
    <r>
      <t xml:space="preserve">Investissements liés à la filière forêt-bois (travaux sylvicoles, première transformation des bois, commercialisation, etc.) - </t>
    </r>
    <r>
      <rPr>
        <b/>
        <sz val="11"/>
        <color rgb="FF0070C0"/>
        <rFont val="Calibri"/>
        <family val="2"/>
        <scheme val="minor"/>
      </rPr>
      <t>Investissements forêt-bois</t>
    </r>
  </si>
  <si>
    <t>Investissements forêt-bois</t>
  </si>
  <si>
    <t>Exemples</t>
  </si>
  <si>
    <t xml:space="preserve">Saisir vos choix dans les cases blanches à l'aide des menus déroulants.
La colonne C se complète automatiquement en fonction du poste de dépense sélectionné en colonne D par rapport aux modalités de prise en compte possibles.
</t>
  </si>
  <si>
    <t>Investissements matériels et immatériels</t>
  </si>
  <si>
    <t>À compter du 1er janvier 2024, les seuils de procédure formalisée sont les suivants :
• 143 000 € HT pour les marchés de fournitures et de services des autorités publiques centrales ;
• 221 000 € HT pour les marchés de fournitures et de services des autres pouvoirs adjudicateurs et pour les marchés publics de fournitures des autorités publiques centrales opérant dans le domaine de la défense ;
• 443 000 € HT pour les marchés de fournitures et de services des entités adjudicatrices et pour les marchés de fournitures et de services passés dans le domaine de la défense ou de la sécurité ;
• 5 382 000 € HT à 5 538 000 € HT pour les marchés de travaux et pour les contrats de concessions.</t>
  </si>
  <si>
    <t>Partie à remplir par le bénéficiaire - Investissements matériels et immatériels (justifiées par devis ou justificatifs équivalents)</t>
  </si>
  <si>
    <t>Partie réservée à l'administration - Instruction des dépenses d'investissements matériels et immatériels (justifiées par devis ou justificatifs équivalents)</t>
  </si>
  <si>
    <t>Numéro de la dépense</t>
  </si>
  <si>
    <t>Description de la dépense</t>
  </si>
  <si>
    <t>Taux d'affectation à l'opération</t>
  </si>
  <si>
    <t>S'agit-il d'un achat de terrain hors terrain à des fins de protection de l’environnement et de préservation des sols riches en carbone, ou terrain pour de jeunes agriculteurs acquis au moyen d’instrument financier?</t>
  </si>
  <si>
    <t>Type d'action concerné</t>
  </si>
  <si>
    <t>Auto-construction</t>
  </si>
  <si>
    <t>Présence d'un marché public</t>
  </si>
  <si>
    <t>Seuil du marché public</t>
  </si>
  <si>
    <t>Quantité / Poids / Surface / Autre</t>
  </si>
  <si>
    <t>Unité dans laquelle s'exprime la quantité / le montant</t>
  </si>
  <si>
    <t>Nombre de pièces estimative des dépenses jointes</t>
  </si>
  <si>
    <t>Dénomination du fournisseur retenu</t>
  </si>
  <si>
    <t>Référence du justificatif retenu</t>
  </si>
  <si>
    <t>Montant HT
du Devis 1</t>
  </si>
  <si>
    <t>Montant TVA
du Devis 1</t>
  </si>
  <si>
    <t>Montant TTC
du Devis 1</t>
  </si>
  <si>
    <t>Montant HT
du devis contradictoire
Devis 2</t>
  </si>
  <si>
    <t>Montant TVA
du devis contradictoire
Devis 2</t>
  </si>
  <si>
    <t>Montant TTC
du devis contradictoire
Devis 2</t>
  </si>
  <si>
    <t>Montant HT
du devis contradictoire
Devis 3</t>
  </si>
  <si>
    <t>Montant TVA
du devis contradictoire
Devis 3</t>
  </si>
  <si>
    <t>Montant TTC
du devis contradictoire
Devis 3</t>
  </si>
  <si>
    <t>Devis sélectionné</t>
  </si>
  <si>
    <t>Montant présenté HT
Devis sélectionné</t>
  </si>
  <si>
    <t>Montant présenté TVA
Devis sélectionné</t>
  </si>
  <si>
    <t>Montant présenté TTC
Devis sélectionné</t>
  </si>
  <si>
    <t>Commentaires</t>
  </si>
  <si>
    <t>Quantité / Montant</t>
  </si>
  <si>
    <t>Unité dans laquelle s'exprime la quantité/ le montant</t>
  </si>
  <si>
    <t>Dénomination du fournisseur</t>
  </si>
  <si>
    <t>Référence du justificatif</t>
  </si>
  <si>
    <t xml:space="preserve">Dénomination du fournisseur </t>
  </si>
  <si>
    <t xml:space="preserve">Référence du justificatif </t>
  </si>
  <si>
    <t>Devis retenu</t>
  </si>
  <si>
    <t>Justificatif(s) appropriés joints</t>
  </si>
  <si>
    <t xml:space="preserve">Montant raisonnable HT </t>
  </si>
  <si>
    <t xml:space="preserve">Montant raisonnable TVA </t>
  </si>
  <si>
    <t xml:space="preserve">Montant raisonnable TTC </t>
  </si>
  <si>
    <t>Montant éligible HT</t>
  </si>
  <si>
    <t xml:space="preserve">Montant éligible TVA </t>
  </si>
  <si>
    <t>Montant éligible TTC</t>
  </si>
  <si>
    <t>Commentaires du Service Instructeur</t>
  </si>
  <si>
    <t>Contrôle bloquant coût raisonnable</t>
  </si>
  <si>
    <t>Contrôle bloquant, vérification et traçage sur les montants</t>
  </si>
  <si>
    <t>Montant HT écarté</t>
  </si>
  <si>
    <t>Montant TVA écarté</t>
  </si>
  <si>
    <t>Montant écarté TTC</t>
  </si>
  <si>
    <t>Type de dépense (acquisition de matériel, location, acquisition de brevets, logiciels…)</t>
  </si>
  <si>
    <t xml:space="preserve">(Si la dépense est affectée partiellement à l'opération, préciser le taux de proratisation retenu ex: 50%). 
Si la dépense est intégralement liée à l'opération, préciser 100%) </t>
  </si>
  <si>
    <r>
      <t xml:space="preserve">(choisir "Oui" s'il s'agit d'un achat de terrain hors terrain à des fins de protection de l’environnement et de préservation des sols riches en carbone, ou terrain pour de jeunes agriculteurs acquis au moyen d’instrument financier ;
choisir "Non" s'il ne s'agit pas d'un achat de terrain ou s'il s'agit d'un achat de terrain à des fins de protection de l’environnement et de préservation des sols riches en carbone, ou d'un terrain pour de jeunes agriculteurs acquis au moyen d’instrument financier)
</t>
    </r>
    <r>
      <rPr>
        <i/>
        <sz val="11"/>
        <color rgb="FFFF0000"/>
        <rFont val="Calibri"/>
        <family val="2"/>
        <scheme val="minor"/>
      </rPr>
      <t>Le plafond de l'achat de terrain ne s'applique que pour la somme des lignes pour lesquelles la réponse est "Oui".</t>
    </r>
  </si>
  <si>
    <t>(nom du type d'action à sélectionner dans le menu déroulant, en cohérence avec les éléments saisis dans l'onglet 0)</t>
  </si>
  <si>
    <t>(s'agit-il d'une dépense/d'un devis retenu pour l'auto-construction?
Réponse à sélectionner dans le menu déroulant)</t>
  </si>
  <si>
    <r>
      <t xml:space="preserve">(absence ou type de marché public à sélectionner dans le menu déroulant)
</t>
    </r>
    <r>
      <rPr>
        <b/>
        <i/>
        <sz val="11"/>
        <color rgb="FFFF0000"/>
        <rFont val="Calibri"/>
        <family val="2"/>
        <scheme val="minor"/>
      </rPr>
      <t>Si oui, renseigner l'onglet "Liste MP"</t>
    </r>
  </si>
  <si>
    <t>Pour les marchés publics de travaux ou de fournitures et de services, la valeur est-elle supérieure aux seuils rappelés en encart ci-dessus ?</t>
  </si>
  <si>
    <t>(nombre prévu correspondant à la dépense)</t>
  </si>
  <si>
    <t>(unité dans laquelle s'exprime la quantité relative à la dépense)</t>
  </si>
  <si>
    <t>(se référer au nombre de pièces exigées en fonction du montant de la dépense prévisionnelle)</t>
  </si>
  <si>
    <r>
      <t xml:space="preserve">(nom de l'entreprise, de la structure émettrice du devis ou du justificatif de la dépense </t>
    </r>
    <r>
      <rPr>
        <i/>
        <u/>
        <sz val="11"/>
        <rFont val="Calibri"/>
        <family val="2"/>
        <scheme val="minor"/>
      </rPr>
      <t>retenue</t>
    </r>
    <r>
      <rPr>
        <i/>
        <sz val="11"/>
        <rFont val="Calibri"/>
        <family val="2"/>
        <scheme val="minor"/>
      </rPr>
      <t>)</t>
    </r>
  </si>
  <si>
    <t>(information présente sur le justificatif joint.
Ex: numéro de devis, date de la capture d'écran, numéro de lot si marché public...)</t>
  </si>
  <si>
    <t>(montant hors taxes du devis, en euros)</t>
  </si>
  <si>
    <t>(renseigner la TVA applicable en euros, uniquement si non déduite ou non compensée. Une attestation d’absence de récupération de la TVA est alors à fournir en appui de la demande d’aide.)</t>
  </si>
  <si>
    <t>(saisie automatique)</t>
  </si>
  <si>
    <t>(montant hors taxes du devis opposable en euros)</t>
  </si>
  <si>
    <t>(à choisir dans le menu déroulant)</t>
  </si>
  <si>
    <t>(le cas échéant, pour préciser un point saillant au Service Instructeur)</t>
  </si>
  <si>
    <t>(report automatique de la demande. Corriger les informations des cellules selon les modalités d'instruction)</t>
  </si>
  <si>
    <r>
      <t xml:space="preserve">(report automatique de la demande. Corriger les informations des cellules selon les modalités d'instruction)
</t>
    </r>
    <r>
      <rPr>
        <b/>
        <i/>
        <sz val="11"/>
        <color rgb="FFFF0000"/>
        <rFont val="Calibri"/>
        <family val="2"/>
        <scheme val="minor"/>
      </rPr>
      <t>Si oui, contrôler l'onglet "Liste MP"</t>
    </r>
  </si>
  <si>
    <t>(saisie automatique à corriger selon les modalités d'instruction)</t>
  </si>
  <si>
    <t>(nom de l'entreprise, de la structure émettrice du devis ou du justificatif de la dépense)</t>
  </si>
  <si>
    <t>(le cas échéant:
demande de dérogation pour absence de devis opposable, ou note justificative du choix du devis le plus cher jointe)</t>
  </si>
  <si>
    <r>
      <t xml:space="preserve">(saisie automatique à corriger selon les modalités d'instruction)
</t>
    </r>
    <r>
      <rPr>
        <b/>
        <i/>
        <sz val="11"/>
        <color rgb="FFFF0000"/>
        <rFont val="Calibri"/>
        <family val="2"/>
        <scheme val="minor"/>
      </rPr>
      <t>En cas d'irrégularité liée à un marché public, déduire l'irrégularité du montant éligible</t>
    </r>
  </si>
  <si>
    <t>(une observation est à apporter par le Service Instructeur pour toute correction apportée et/ou toute révision de la dépense lors de la phase d'instruction.
Ex: motif d'inéligibilité, révision du poste de dépense, correction du numéro de devis, absence de devis opposable, caractère raisonnable non avéré…)</t>
  </si>
  <si>
    <t>(vérification automatique de cohérence entre le montant éligible retenu et le coût raisonnable calculé.
En cas d'anomalie, corriger le montant incohérent ou justifier le choix d'instruction.)</t>
  </si>
  <si>
    <t>(vérification automatique de cohérence entre les montants présentés et ceux retenus.
En cas d'anomalie, corriger le montant incohérent ou justifier le choix d'instruction.)</t>
  </si>
  <si>
    <t>Exemple</t>
  </si>
  <si>
    <t>Chaînage carré</t>
  </si>
  <si>
    <t>Non</t>
  </si>
  <si>
    <t xml:space="preserve">Pas de marché public </t>
  </si>
  <si>
    <t>Non concerné</t>
  </si>
  <si>
    <t>mètre</t>
  </si>
  <si>
    <t>Fer Plus</t>
  </si>
  <si>
    <t>D230115102</t>
  </si>
  <si>
    <t xml:space="preserve">Agri Plus </t>
  </si>
  <si>
    <t>D56677777</t>
  </si>
  <si>
    <t>AgriGUA</t>
  </si>
  <si>
    <t>D230115188</t>
  </si>
  <si>
    <t>Devis 1</t>
  </si>
  <si>
    <t>Total présenté</t>
  </si>
  <si>
    <t>Total retenu</t>
  </si>
  <si>
    <r>
      <t xml:space="preserve">Partie à remplir par le bénéficiaire - Présentation des dépenses d'amortissement
</t>
    </r>
    <r>
      <rPr>
        <sz val="20"/>
        <color theme="1"/>
        <rFont val="Calibri"/>
        <family val="2"/>
        <scheme val="minor"/>
      </rPr>
      <t xml:space="preserve">Attention, sur l'intervention 73.03 les conditions d'éligibilité sont strictement limitées, référez-vous à la notice </t>
    </r>
  </si>
  <si>
    <t>Partie réservée à l'administration - Instruction des dépenses d'amortissement</t>
  </si>
  <si>
    <t>Description du bien amortissable</t>
  </si>
  <si>
    <t>Type de bien</t>
  </si>
  <si>
    <t>Lien avec l’opération</t>
  </si>
  <si>
    <t>Taux d'affectation à l'opération sur la durée présentée (%)</t>
  </si>
  <si>
    <t>Justificatif de la valeur du bien amorti</t>
  </si>
  <si>
    <t>Durée de l'opération</t>
  </si>
  <si>
    <t>Date de début d’amortissement</t>
  </si>
  <si>
    <t>Durée totale de l’amortissement</t>
  </si>
  <si>
    <t>Durée d’amortissement présentée EN JOURS</t>
  </si>
  <si>
    <t>Durée d’amortissement présentée EN ANNÉES</t>
  </si>
  <si>
    <t>Coût total de l'amortissement</t>
  </si>
  <si>
    <t>Montant de la charge d'amortissement présentée</t>
  </si>
  <si>
    <t>Justificatif de la modalité d'amortissement</t>
  </si>
  <si>
    <t>Taux d'affectation à l'opération (%)</t>
  </si>
  <si>
    <t xml:space="preserve">Coût total de l’amortissement </t>
  </si>
  <si>
    <t>Justificatif(s) approprié(s) joint(s) ?</t>
  </si>
  <si>
    <t>Montant de la charge d'amortissement éligible</t>
  </si>
  <si>
    <t>Montant écarté</t>
  </si>
  <si>
    <t xml:space="preserve">Type de dépense </t>
  </si>
  <si>
    <t>(reprendre les types d'actions choisis tel que rempli dans l'onglet 0-Presentation poste-typeaction)</t>
  </si>
  <si>
    <t>(nature du bien)</t>
  </si>
  <si>
    <t>(neuf / occasion)</t>
  </si>
  <si>
    <t>(préciser le lien entre la dépense amortie et l'opération, et son caractère nécessaire)</t>
  </si>
  <si>
    <t>(si la dépense est affectée partiellement à l'opération, préciser le taux de proratisation retenu ex: 50% ; si la dépense est intégralement liée à l'opération préciser 100%)</t>
  </si>
  <si>
    <t>(évaluation de la valeur du bien par un expert indépendat)</t>
  </si>
  <si>
    <t>en année(s)</t>
  </si>
  <si>
    <t>(jj/mm/aaaa)</t>
  </si>
  <si>
    <t>(cette durée ne doit pas être supérieure à la durée de l'opération)</t>
  </si>
  <si>
    <t xml:space="preserve">
(saisie automatique)
</t>
  </si>
  <si>
    <t>(montant de la charge d'amortissement pour la durée totale d'amortissement du matériel)</t>
  </si>
  <si>
    <t>[(coût total de l'amortissement / durée totale de l'amortissement) x durée d'amortissement présentée ] x taux d'affectation à l'opération</t>
  </si>
  <si>
    <t>(plan d'amortissement prévisionnel, attestation sur l’honneur du bénéficiaire qui atteste que le bien amorti n’a pas fait l’objet de subventions publiques, etc.)</t>
  </si>
  <si>
    <t>Oui / Non / Sans objet</t>
  </si>
  <si>
    <t>(une observation est à apporter par le Service Instructeur pour toute correction apportée et/ou toute révision de la dépense lors de la phase d'instruction.
Ex: motif d'inéligibilité, révision du poste de dépense, correction du numéro de devis, absence de devis opposable…)</t>
  </si>
  <si>
    <t>Robot agricole</t>
  </si>
  <si>
    <t>Neuf</t>
  </si>
  <si>
    <t>Robot neuf pour l'exploitation</t>
  </si>
  <si>
    <t>Bilan comptable</t>
  </si>
  <si>
    <t>2</t>
  </si>
  <si>
    <t>20/01/2026</t>
  </si>
  <si>
    <t>8</t>
  </si>
  <si>
    <t>Attestation sur l'honneur</t>
  </si>
  <si>
    <r>
      <t xml:space="preserve">Partie à remplir par le bénéficiaire - Frais généraux </t>
    </r>
    <r>
      <rPr>
        <sz val="20"/>
        <color theme="1"/>
        <rFont val="Calibri"/>
        <family val="2"/>
        <scheme val="minor"/>
      </rPr>
      <t>(selon les modalités définies dans la notice)</t>
    </r>
    <r>
      <rPr>
        <b/>
        <sz val="20"/>
        <color theme="1"/>
        <rFont val="Calibri"/>
        <family val="2"/>
        <scheme val="minor"/>
      </rPr>
      <t xml:space="preserve">
Attention, les frais généraux sont plafonnés à 10% du montant total des dépenses éligibles</t>
    </r>
  </si>
  <si>
    <r>
      <t>Partie réservée à l'administration - Instruction des frais généraux</t>
    </r>
    <r>
      <rPr>
        <sz val="20"/>
        <color theme="1"/>
        <rFont val="Calibri"/>
        <family val="2"/>
        <scheme val="minor"/>
      </rPr>
      <t xml:space="preserve"> (selon les modalités définies dans la notice)</t>
    </r>
  </si>
  <si>
    <t>Montant raisonnable TVA</t>
  </si>
  <si>
    <t>Type de dépense (études préalabes à la réalisation d'un investissement matériel, diagnostics, assistance à maitrise d'ouvrage, honoraires de consultants…)</t>
  </si>
  <si>
    <t xml:space="preserve">(Si la dépense est affectée partiellement à l'opération, préciser le taux de proratisation retenu ex: 50%. 
Si la dépense est intégralement liée à l'opération, préciser 100%) </t>
  </si>
  <si>
    <t>(une observation est à apporter par le Service Instructeur pour toute correction apportée et/ou toute révision de la dépense lors de la phase d'instruction.
Ex: plafonnement du montant des frais généraux au regard des dispositions de la fiche action, motif d'inéligibilité, révision du poste de dépense, correction du numéro de devis, absence de devis opposable, caractère raisonnable non avéré…)</t>
  </si>
  <si>
    <t>Etude de faisabilité</t>
  </si>
  <si>
    <t>euro</t>
  </si>
  <si>
    <t>Pas de marché public</t>
  </si>
  <si>
    <t>Etude de faisabilité préalable à l'opération.
Choix du devis le plus cher</t>
  </si>
  <si>
    <t>Oui</t>
  </si>
  <si>
    <t>Partie à remplir par le bénéficiaire - Frais de personnel</t>
  </si>
  <si>
    <t>Partie réservée à l'administration - Instruction des dépenses de frais de personnel</t>
  </si>
  <si>
    <t>Description de l'intervention/de la mission</t>
  </si>
  <si>
    <t>Nom de l'intervenant</t>
  </si>
  <si>
    <t>Qualification de l'intervenant</t>
  </si>
  <si>
    <t>Contrat de travail</t>
  </si>
  <si>
    <t>Justificatif des frais salariaux présenté</t>
  </si>
  <si>
    <t>Frais salariaux moyens par mois en euros</t>
  </si>
  <si>
    <t>Nombre de mois sur la période de réalisation du projet</t>
  </si>
  <si>
    <t>Taux d'affectation sur le projet</t>
  </si>
  <si>
    <t>Justificatif du taux d'affectation présenté</t>
  </si>
  <si>
    <t>Montant des frais salariaux liés à l'opération présentés</t>
  </si>
  <si>
    <t>Description de l'intervention</t>
  </si>
  <si>
    <t xml:space="preserve">Frais salariaux moyens par mois en euros </t>
  </si>
  <si>
    <t>Montant éligible</t>
  </si>
  <si>
    <t>(nature du travail ou de la mission à réaliser sur l'opération.
Ex : animation, gestion, études…)</t>
  </si>
  <si>
    <t>(prénom et nom de l'agent ou de l'employé prévu pour réaliser l'intervention)</t>
  </si>
  <si>
    <t>(intitulé du poste occupé au sein de la structure de rattachement)</t>
  </si>
  <si>
    <r>
      <t xml:space="preserve">(préciser la présence ou non du contrat de travail lié au personnel présenté)
</t>
    </r>
    <r>
      <rPr>
        <b/>
        <i/>
        <sz val="11"/>
        <rFont val="Calibri"/>
        <family val="2"/>
        <scheme val="minor"/>
      </rPr>
      <t xml:space="preserve">Voir la note de bifage pour l'anonymisation des données personnelles </t>
    </r>
  </si>
  <si>
    <r>
      <rPr>
        <i/>
        <sz val="11"/>
        <color rgb="FF000000"/>
        <rFont val="Calibri"/>
        <family val="2"/>
        <scheme val="minor"/>
      </rPr>
      <t xml:space="preserve">(fiche de paie, journal de paie, déclaration sociale nominative (DSN), ou document probant équivalent)
</t>
    </r>
    <r>
      <rPr>
        <b/>
        <i/>
        <sz val="11"/>
        <color rgb="FF000000"/>
        <rFont val="Calibri"/>
        <family val="2"/>
        <scheme val="minor"/>
      </rPr>
      <t xml:space="preserve">Voir la note de bifage pour l'anonymisation des données personnelles </t>
    </r>
  </si>
  <si>
    <t>salaire brut mensuel moyen sur la période de réalisation du projet</t>
  </si>
  <si>
    <t>charges patronales mensuelles moyennes sur la période de réalisation du projet</t>
  </si>
  <si>
    <t>total mensuel moyen sur la période de réalisation du projet</t>
  </si>
  <si>
    <t>Nombre de mois pour la réalisation du projet</t>
  </si>
  <si>
    <t xml:space="preserve">(% d'affectation du personnel au projet éligible au FEADER)
</t>
  </si>
  <si>
    <t>(fiche de poste, lettre de mission, contrat de travail)</t>
  </si>
  <si>
    <t>(saisie automatique
base de calcul: coût horaire*temps de travail prévu sur l'opération)
Attention, la cellule affichera 0 si le taux d'affectation sur le projet est inférieur à 15%</t>
  </si>
  <si>
    <t>Salaire brut mensuel moyen
(report automatique de la demande. Corriger les informations des cellules selon les modalités d'instruction)</t>
  </si>
  <si>
    <t>Charges patronales mensuelles moyennes
(report automatique de la demande. Corriger les informations des cellules selon les modalités d'instruction)</t>
  </si>
  <si>
    <t>Total mensuel moyen
(report automatique de la demande. Corriger les informations des cellules selon les modalités d'instruction)</t>
  </si>
  <si>
    <t>Nombre de mois pour la réalisation du projet 
(report automatique de la demande. Corriger les informations des cellules selon les modalités d'instruction)</t>
  </si>
  <si>
    <t>Animation - action 1 - année 2022</t>
  </si>
  <si>
    <t>Céline DURAND</t>
  </si>
  <si>
    <t>Chargée de mission</t>
  </si>
  <si>
    <t>fiche de paie</t>
  </si>
  <si>
    <t>Agent recruté pour la mission</t>
  </si>
  <si>
    <t>Test mise en forme</t>
  </si>
  <si>
    <r>
      <t xml:space="preserve">Partie à remplir par le bénéficiaire - Contributions en nature
</t>
    </r>
    <r>
      <rPr>
        <sz val="20"/>
        <color theme="1"/>
        <rFont val="Calibri"/>
        <family val="2"/>
        <scheme val="minor"/>
      </rPr>
      <t xml:space="preserve">Attention, sur l'intervention 73.03 les conditions d'éligibilité sont strictement limitées, référez-vous à la notice </t>
    </r>
  </si>
  <si>
    <t>Partie réservée à l'administration - Instruction des contributions en nature</t>
  </si>
  <si>
    <t>Description de la contribution</t>
  </si>
  <si>
    <t>Est-ce une dépense en auto-construction ?</t>
  </si>
  <si>
    <t xml:space="preserve">Nombre d'heures passées en auto-construction </t>
  </si>
  <si>
    <t>Valeur de l'auto-construction</t>
  </si>
  <si>
    <t>Taux d'affectation à l'opération (%) hors auto-construction</t>
  </si>
  <si>
    <t>Justificatif d'affectation à l'opération présenté - hors auto-construction</t>
  </si>
  <si>
    <t>Valeur de la contribution, en euros, hors auto-construction</t>
  </si>
  <si>
    <t>Justificatif de valeur présenté</t>
  </si>
  <si>
    <t>Montant présenté, en euros</t>
  </si>
  <si>
    <t>Type de dépense</t>
  </si>
  <si>
    <t>(nature de la contribution apportée à l'opération.
Ex: terrain, bien immeuble, équipement…)</t>
  </si>
  <si>
    <t>(Cette dépense correspond-elle à des heures consacrées par le porteur de projet pour auto-construire une partie de son projet ?)
Pour information, cette dépense est plafonnée à 50% du coût HT des matériaux et autres dépenses en auto-construction présentés dans l'onglet investissement)
Réponse à sélectionner dans le menu déroulant)</t>
  </si>
  <si>
    <t>A renseigner  uniquement pour les dépenses en auto-construction</t>
  </si>
  <si>
    <t>(saisie automatique  sur la base du SMIC horaire brut du 01/01/1016 (=12,02€). Ne concerne que  les dépenses en auto-construction)</t>
  </si>
  <si>
    <t xml:space="preserve">(Si la dépense est hors auto-construction et est affectée partiellement à l'opération, préciser le taux de proratisation retenu ex: 50%. 
Si la dépense est hors auto-construction et intégralement liée à l'opération, préciser 100%) </t>
  </si>
  <si>
    <t>(ex: attestation d’affectation du bien à l’opération…)</t>
  </si>
  <si>
    <t>(montant unitaire de la contribution  applicable en euros, hors auto-construction )</t>
  </si>
  <si>
    <t>(pour les terrains et biens immeubles: certificat d’un expert indépendant qualifié,
pour les services, biens d’équipement ou de matières premières: prix catalogue, devis,…</t>
  </si>
  <si>
    <t>Construction</t>
  </si>
  <si>
    <t>Salle de réunion</t>
  </si>
  <si>
    <t>Attestation</t>
  </si>
  <si>
    <t>devis</t>
  </si>
  <si>
    <t>Partie à remplir par le bénéficiaire - Dépenses couvertes par application d'une option de coûts simplifiés - taux forfaitaire</t>
  </si>
  <si>
    <t>Partie réservée à l'administration - Instruction des dépenses couvertes par application d'une option de coûts simplifiés - taux forfaitaire</t>
  </si>
  <si>
    <t>Dépenses indirectes de l'opération prises en compte par application d'un taux forfaitaire sur les frais de personnel</t>
  </si>
  <si>
    <t xml:space="preserve">Partie réservée à l'administration - Instruction des dépenses de l'opération autres que les dépenses directes de personnel pris en compte par application d'un taux forfaitaire </t>
  </si>
  <si>
    <t xml:space="preserve">Nature des dépenses servant de base de calcul </t>
  </si>
  <si>
    <t>Montant des dépenses servant de base de calcul</t>
  </si>
  <si>
    <t xml:space="preserve">Montant des dépenses indirectes, en euros </t>
  </si>
  <si>
    <t>OCS sélectionnée par le porteur</t>
  </si>
  <si>
    <t xml:space="preserve">Montant de l'OCS sollicitée par le bénéficiaire </t>
  </si>
  <si>
    <t>Des marchés publics sont-ils prévus / déjà passés sur ce poste de dépense ?</t>
  </si>
  <si>
    <t>Commentaire(s)</t>
  </si>
  <si>
    <t>OCS sélectionnée par l'instructeur</t>
  </si>
  <si>
    <t>Montant de l'OCS éligible</t>
  </si>
  <si>
    <t xml:space="preserve">(dépenses de personnel de l'opération)
</t>
  </si>
  <si>
    <t>(saisie automatique sur la base des informations déclarées dans les onglets précédents)</t>
  </si>
  <si>
    <t>(saisie automatique, par application du taux forfaitaire de 15% des frais de personnel afin de couvrir les coûts indirects de l'opération)</t>
  </si>
  <si>
    <t>(type d'action à sélectionner dans le menu déroulant, en cohérence avec les éléments saisis dans l'onglet 0)</t>
  </si>
  <si>
    <t>(ne retenir qu'une seule OCS en précisant le montant du taux forfaitaire choisi)</t>
  </si>
  <si>
    <t>Si oui, renseigner l'onglet "Liste MP"</t>
  </si>
  <si>
    <t>(toute précision pertinente le cas échéant pour la compréhension de l'action prévue...)</t>
  </si>
  <si>
    <t>(report automatique de la demande. Corriger les informations des cellules selon les modalités d'instruction</t>
  </si>
  <si>
    <t>( Ne répondre OUI qu'à un type d'OCS  )</t>
  </si>
  <si>
    <t>Si oui, contrôler l'onglet "Liste MP"</t>
  </si>
  <si>
    <t>Exemple : Frais de personnel</t>
  </si>
  <si>
    <t xml:space="preserve">Filière équine </t>
  </si>
  <si>
    <t>OUI</t>
  </si>
  <si>
    <r>
      <rPr>
        <b/>
        <sz val="11"/>
        <rFont val="Calibri"/>
        <family val="2"/>
        <scheme val="minor"/>
      </rPr>
      <t>Base de calcul :</t>
    </r>
    <r>
      <rPr>
        <sz val="11"/>
        <rFont val="Calibri"/>
        <family val="2"/>
        <scheme val="minor"/>
      </rPr>
      <t xml:space="preserve"> Frais de personnel (15%)
</t>
    </r>
    <r>
      <rPr>
        <b/>
        <sz val="11"/>
        <rFont val="Calibri"/>
        <family val="2"/>
        <scheme val="minor"/>
      </rPr>
      <t>Afin de couvrir :</t>
    </r>
    <r>
      <rPr>
        <sz val="11"/>
        <rFont val="Calibri"/>
        <family val="2"/>
        <scheme val="minor"/>
      </rPr>
      <t xml:space="preserve"> Les coûts indirects de l'opération</t>
    </r>
  </si>
  <si>
    <t>TOTAL</t>
  </si>
  <si>
    <t>Partie à remplir par le bénéficiaire - liste des marchés publics relatifs aux dépenses du projet</t>
  </si>
  <si>
    <t>Partie réservée à l'administration  - liste des marchés publics relatifs aux dépenses du projet</t>
  </si>
  <si>
    <t>Nom du marché</t>
  </si>
  <si>
    <t xml:space="preserve">Pièces transmises de marchés </t>
  </si>
  <si>
    <t>Date du marché</t>
  </si>
  <si>
    <t xml:space="preserve">Montant HT du marché </t>
  </si>
  <si>
    <t>Le marché est-il lié à une dépense couverte par une OCS ?</t>
  </si>
  <si>
    <t>Irrégularité identifiée à la suite du contrôle de la cellule marchés publics</t>
  </si>
  <si>
    <t>Synthèse de l'opération présentée</t>
  </si>
  <si>
    <t>Montants</t>
  </si>
  <si>
    <t>Présentés</t>
  </si>
  <si>
    <t>Contrôles bloquants à résoudre avant présentation du plan de financement au service instructeur</t>
  </si>
  <si>
    <t>Clé de répartition des dépenses par poste (avant application des règles d'intervention financières)</t>
  </si>
  <si>
    <t xml:space="preserve">Poste de dépenses </t>
  </si>
  <si>
    <t>Investissements hors achat de terrain n'étant pas des terrain à des fins de protection de l’environnement et de préservation des sols riches en carbone, ou terrain pour de jeunes agriculteurs acquis au moyen d’instrument financier</t>
  </si>
  <si>
    <t>Investissements : achat de terrain hors terrain à des fins de protection de l’environnement et de préservation des sols riches en carbone, ou terrain pour de jeunes agriculteurs acquis au moyen d’instrument financier</t>
  </si>
  <si>
    <t xml:space="preserve">Frais de personnel </t>
  </si>
  <si>
    <t xml:space="preserve">Frais généraux </t>
  </si>
  <si>
    <t>Contributions en nature</t>
  </si>
  <si>
    <t>Amortissement</t>
  </si>
  <si>
    <t>Taux forfaitaire</t>
  </si>
  <si>
    <t>Montant total HT</t>
  </si>
  <si>
    <t>Montant total TVA</t>
  </si>
  <si>
    <t xml:space="preserve">Montant présenté </t>
  </si>
  <si>
    <t>Total  TTC</t>
  </si>
  <si>
    <t>Montant maximal d'aide publique (7 500 000€)
En cas de "montant maximal non respecté", le plafonnement est réalisé automatiquement dans le tableau ci-dessous.</t>
  </si>
  <si>
    <r>
      <t xml:space="preserve">Montant minimal de la demande d'aide (15 000€)
</t>
    </r>
    <r>
      <rPr>
        <b/>
        <sz val="16"/>
        <color rgb="FFFF0000"/>
        <rFont val="Calibri"/>
        <family val="2"/>
        <scheme val="minor"/>
      </rPr>
      <t>ATTENTION: Le respect de cette règle est une condition d'éligibilité du projet</t>
    </r>
  </si>
  <si>
    <t xml:space="preserve">La règle de non-profit est-elle respectée ? 
Cette règle signifie que la somme des financements pour l'opération présentée ne dépasse pas le coût total de cette dernière. </t>
  </si>
  <si>
    <r>
      <t xml:space="preserve">COMPLÉTER LES INFORMATIONS LIEES A D'AUTRES EVENTUELS FINANCEURS 
</t>
    </r>
    <r>
      <rPr>
        <sz val="25"/>
        <color theme="1"/>
        <rFont val="Calibri"/>
        <family val="2"/>
        <scheme val="minor"/>
      </rPr>
      <t xml:space="preserve">Compléter les cellules blanches ci-dessous. Le cas échéant, ajouter autant de lignes que de financeurs publics ou privés existants. 
</t>
    </r>
    <r>
      <rPr>
        <i/>
        <sz val="25"/>
        <color theme="1"/>
        <rFont val="Calibri"/>
        <family val="2"/>
        <scheme val="minor"/>
      </rPr>
      <t>(Attention, si le périmètre du projet financé est différent de celui du FEADER un échange avec le service instructeur est nécessaire avant validation de la demande d'aide)</t>
    </r>
  </si>
  <si>
    <r>
      <t xml:space="preserve">SAISIR SUR EUROPAC
</t>
    </r>
    <r>
      <rPr>
        <sz val="20"/>
        <color theme="0"/>
        <rFont val="Calibri"/>
        <family val="2"/>
        <scheme val="minor"/>
      </rPr>
      <t>Reportez les informations financières ci-dessous dans l'onglet « Dépenses prévisionnelles » de Europac</t>
    </r>
  </si>
  <si>
    <t>Plafond règle non-profit</t>
  </si>
  <si>
    <r>
      <t xml:space="preserve">Montant du financeur </t>
    </r>
    <r>
      <rPr>
        <b/>
        <u/>
        <sz val="18"/>
        <color rgb="FFFF0000"/>
        <rFont val="Calibri"/>
        <family val="2"/>
      </rPr>
      <t xml:space="preserve">public </t>
    </r>
    <r>
      <rPr>
        <b/>
        <sz val="18"/>
        <rFont val="Calibri"/>
        <family val="2"/>
      </rPr>
      <t>autre que FEADER/Région, le cas échéant</t>
    </r>
  </si>
  <si>
    <t>Identité du/des financeur(s) public(s) autre(s) que FEADER/Région, justificatif présenté</t>
  </si>
  <si>
    <t>Les décisions d'attribution des financements publics autres que FEADER/Région sont-elles obtenues en date du dépôt de la demande d'aide ?</t>
  </si>
  <si>
    <r>
      <t xml:space="preserve">Montant du financeur </t>
    </r>
    <r>
      <rPr>
        <b/>
        <u/>
        <sz val="18"/>
        <color rgb="FFFF0000"/>
        <rFont val="Calibri"/>
        <family val="2"/>
      </rPr>
      <t>privé</t>
    </r>
    <r>
      <rPr>
        <b/>
        <u/>
        <sz val="18"/>
        <rFont val="Calibri"/>
        <family val="2"/>
      </rPr>
      <t>,</t>
    </r>
    <r>
      <rPr>
        <b/>
        <sz val="18"/>
        <rFont val="Calibri"/>
        <family val="2"/>
      </rPr>
      <t xml:space="preserve"> le cas échéant</t>
    </r>
  </si>
  <si>
    <t>Identité du/des financeur(s) privé(s)</t>
  </si>
  <si>
    <t>Les décisions d'attribution des financements privés sont-elles obtenues en date du dépôt de la demande d'aide ?</t>
  </si>
  <si>
    <t>Total général = coût global du projet</t>
  </si>
  <si>
    <t>Total des ressources prévisionnelles</t>
  </si>
  <si>
    <t>Attention, si le montant versé par le cofinanceur porte sur un périmètre différent du projet éligible au FEADER, il ne faut renseigner ici que le montant correspondant au périmètre du projet éligible au FEADER</t>
  </si>
  <si>
    <t>Pour les opérations bénéficiant d'une aide venant d'un organisme privé, par exemple des donations ou du mécénat, saisir ce montant</t>
  </si>
  <si>
    <t>Montant d'aide publique nationale : Financement public hors PSR (FEADER)</t>
  </si>
  <si>
    <t>Montant des financeurs privés</t>
  </si>
  <si>
    <t>Crédit d'impôt</t>
  </si>
  <si>
    <t>Montant FEADER</t>
  </si>
  <si>
    <t>Cofinanceur privé externe 1</t>
  </si>
  <si>
    <t>Région</t>
  </si>
  <si>
    <t>Cofinanceur privé externe 2</t>
  </si>
  <si>
    <t>Autre cofinanceur public que région 1 (à préciser)</t>
  </si>
  <si>
    <t>Cofinanceur privé externe 3</t>
  </si>
  <si>
    <t>Autre cofinanceur public que région 2 (à préciser)</t>
  </si>
  <si>
    <t>Apport du porteur de projet (autofinancement et emprunt)</t>
  </si>
  <si>
    <t>Autre cofinanceur public que région 3 (à préciser)</t>
  </si>
  <si>
    <t>Synthèse de l'opération présentée par  type d'action</t>
  </si>
  <si>
    <t>Détail des montants prévisionnels d'aide par type d'action
(données à titre informatif ne valant ni promesse d'attribution de l'aide, ni contractualisation des montants indiqués)</t>
  </si>
  <si>
    <t>Dépenses présentées</t>
  </si>
  <si>
    <t xml:space="preserve">Dépenses présentées calculées après application du seuil </t>
  </si>
  <si>
    <t>Part du type d'action sur le total des dépenses présentées (en %)</t>
  </si>
  <si>
    <t>Taux d'Aide Publique (TAP) réglementaire du dispositif, équivalent au Taux Maximum d'Aide Publique (TMAP) le cas échéant, avant contrôle de la règle de non-profit</t>
  </si>
  <si>
    <t xml:space="preserve">Montant d'aide publique intermédiaire avant contrôle de la règle de non-profit et avant plafond de 7 500 000 € d'aide publique </t>
  </si>
  <si>
    <t xml:space="preserve">Montant d'aide publique  avant contrôle de la règle de non-profit et après plafond de 7 500 000 € le cas échéant </t>
  </si>
  <si>
    <t>Part du type d'action sur le total du montant d'aide publique avant contrôle de la règle de non-profit (en %)</t>
  </si>
  <si>
    <r>
      <t xml:space="preserve">Montant d'aide publique </t>
    </r>
    <r>
      <rPr>
        <b/>
        <sz val="16"/>
        <color rgb="FFFF0000"/>
        <rFont val="Calibri (Corps)"/>
      </rPr>
      <t>après</t>
    </r>
    <r>
      <rPr>
        <b/>
        <sz val="16"/>
        <rFont val="Calibri (Corps)"/>
      </rPr>
      <t xml:space="preserve"> contrôle de la règle de non-profit</t>
    </r>
  </si>
  <si>
    <r>
      <t xml:space="preserve">Montant d'aide publique </t>
    </r>
    <r>
      <rPr>
        <b/>
        <sz val="16"/>
        <color rgb="FFFF0000"/>
        <rFont val="Calibri (Corps)"/>
      </rPr>
      <t>après</t>
    </r>
    <r>
      <rPr>
        <b/>
        <sz val="16"/>
        <rFont val="Calibri (Corps)"/>
      </rPr>
      <t xml:space="preserve"> contrôle du crédit d'impôt</t>
    </r>
  </si>
  <si>
    <r>
      <t xml:space="preserve">Taux d'Aide Publique (TAP) réglementaire du dispositif, </t>
    </r>
    <r>
      <rPr>
        <b/>
        <sz val="16"/>
        <color rgb="FFFF0000"/>
        <rFont val="Calibri (Corps)"/>
      </rPr>
      <t>après</t>
    </r>
    <r>
      <rPr>
        <b/>
        <sz val="16"/>
        <rFont val="Calibri (Corps)"/>
      </rPr>
      <t xml:space="preserve"> contrôle de la règle de non-profit et crédit d'impôt</t>
    </r>
  </si>
  <si>
    <t>Le montant du financeur public autre que FEADER/Région prend-il en charge toute la part nationale?</t>
  </si>
  <si>
    <t>Montant d'aide FEADER à solliciter</t>
  </si>
  <si>
    <t>Taux de co-financement FEADER</t>
  </si>
  <si>
    <t>Taux de co-financement de la part nationale</t>
  </si>
  <si>
    <t>Montant de la part nationale</t>
  </si>
  <si>
    <t>Montant du financeur public autre que FEADER/Région dans la part nationale</t>
  </si>
  <si>
    <t>Montant du financement Région</t>
  </si>
  <si>
    <t>Montant du top-up le cas échéant</t>
  </si>
  <si>
    <t>Montant de la contribution en nature</t>
  </si>
  <si>
    <t>Montant de l'apport (hors contribution en nature et du financement externe d'origine privée)</t>
  </si>
  <si>
    <t>% de l'apport (hors contribution en nature et du financement externe d'origine privée)</t>
  </si>
  <si>
    <t xml:space="preserve">Après applications des éventuels seuils et plafonds applicables calculés ci-dessus
Les autres plafonnements (frais généraux et achat de terrain) auront lieu à l'instruction le cas échéant </t>
  </si>
  <si>
    <r>
      <rPr>
        <b/>
        <i/>
        <sz val="16"/>
        <color rgb="FFFF0000"/>
        <rFont val="Calibri (Corps)"/>
      </rPr>
      <t>Saisir dans cette colonne le TAP applicable à chaque type d'action.</t>
    </r>
    <r>
      <rPr>
        <b/>
        <i/>
        <sz val="16"/>
        <rFont val="Calibri (Corps)"/>
      </rPr>
      <t xml:space="preserve">
Par exemple:
- 80 % pour les entreprises nouvellement créées ou les entreprises dont le chiffre d’affaires moyen des
3 dernières années précédant la demande est inférieur à 1 000 000 € ;
- 80 % pour des activités nouvelles au sein d’entreprises existantes ;
- 80 % pour les collectivités publiques et leur groupement ;
- 80 % pour les opérations situées en zone en double insularité ;
- 65 % pour les autres opérations ne respectant pas les critères précédents.
</t>
    </r>
    <r>
      <rPr>
        <b/>
        <i/>
        <sz val="16"/>
        <color rgb="FFFF0000"/>
        <rFont val="Calibri (Corps)"/>
      </rPr>
      <t xml:space="preserve">Le cas échéant, ce taux d'aide publique peut être revu à la baisse en cas de régime d'aide d'Etat. En cas de doute, vous pouvez vous référer à la notice liée à cette intervention ainsi que vous tournez vers le service instructeur. </t>
    </r>
  </si>
  <si>
    <t>TAP réglementaire du dispositif x Dépenses présentées après application du seuil</t>
  </si>
  <si>
    <t xml:space="preserve">Application du plafond de 7 500 000 € d'aide publique le cas échéant </t>
  </si>
  <si>
    <t>Cette étape permet de recalculer le montant d'aide publique dans le cas où il existe des financeurs privés externes et des contributions en nature, et que la règle de non-profit ne serait pas respectée</t>
  </si>
  <si>
    <t>Cette étape permet de recalculer le montant d'aide publique dans le cas où le porteur à reçu un crédit d'impôt</t>
  </si>
  <si>
    <t>Saise automatique</t>
  </si>
  <si>
    <r>
      <t xml:space="preserve">Saisie automatique en fonction des montants </t>
    </r>
    <r>
      <rPr>
        <b/>
        <sz val="16"/>
        <color rgb="FFFF0000"/>
        <rFont val="Calibri (Corps)"/>
      </rPr>
      <t>(à corriger à l'aide du menu déroulant si consigne différente et se rapprocher du service instructeur le cas échéant)</t>
    </r>
  </si>
  <si>
    <t>Montant d'aide calculé après application des RIF - Montant du financeur public autre que FEADER/Région</t>
  </si>
  <si>
    <t xml:space="preserve">
Taux établi par la stratégie régionale dans le cadre de cette intervention</t>
  </si>
  <si>
    <r>
      <t xml:space="preserve">Saisie automatique à corriger dans le cas où le montant du financeur public autre que FEADER/Région est supérieur à la part nationale, mais que la Région participe également à la part nationale </t>
    </r>
    <r>
      <rPr>
        <b/>
        <sz val="16"/>
        <color rgb="FFFF0000"/>
        <rFont val="Calibri (Corps)"/>
      </rPr>
      <t>(se rapprocher du service instructeur)</t>
    </r>
  </si>
  <si>
    <t>Montant de la part nationale - le montant du financeur public autre que FEADER/Région</t>
  </si>
  <si>
    <t>Emprunt + Auto-financement</t>
  </si>
  <si>
    <t>Total des dépenses</t>
  </si>
  <si>
    <r>
      <t xml:space="preserve">Partie réservée à l'administration - Récapitulatif des dépenses de l'opération retenues à l'instruction
</t>
    </r>
    <r>
      <rPr>
        <sz val="18"/>
        <rFont val="Calibri"/>
        <family val="2"/>
        <scheme val="minor"/>
      </rPr>
      <t>Saisies automatiques à corriger selon les modalités d'instruction</t>
    </r>
  </si>
  <si>
    <r>
      <rPr>
        <b/>
        <sz val="18"/>
        <color theme="1"/>
        <rFont val="Calibri"/>
        <family val="2"/>
        <scheme val="minor"/>
      </rPr>
      <t xml:space="preserve">Indication à l'attention de l'instructeur concernant cet onglet : </t>
    </r>
    <r>
      <rPr>
        <sz val="18"/>
        <color theme="1"/>
        <rFont val="Calibri"/>
        <family val="2"/>
        <scheme val="minor"/>
      </rPr>
      <t xml:space="preserve">
- Cet onglet est divisé en 2 parties : la synthèse de l'instruction et l'instruction de la demande d'aide.  
- Les tableaux de synthèses des dépenses et des ressources sont alimentés par les informations saisies dans les tableaux liés aux étapes 1 à 4
- Les calculs et contrôles bloquants sont automatisés dans les étapes 1, 2 et 4. L'instructeur peut directement modifier les cellules en cas d'erreur identifiées</t>
    </r>
  </si>
  <si>
    <t>SYNTHESE DE L'INSTRUCTION</t>
  </si>
  <si>
    <t>SYNTHÈSE DES DÉPENSES APRES INSTRUCTION</t>
  </si>
  <si>
    <t>SYNTHESE DES RESSOURCES ELIGIBLES RETENUES (cf. étapes 3 et 4)</t>
  </si>
  <si>
    <r>
      <t xml:space="preserve">Synthèse des dépenses </t>
    </r>
    <r>
      <rPr>
        <b/>
        <u/>
        <sz val="18"/>
        <color rgb="FFFF0000"/>
        <rFont val="Calibri"/>
        <family val="2"/>
        <scheme val="minor"/>
      </rPr>
      <t xml:space="preserve">éligibles </t>
    </r>
    <r>
      <rPr>
        <b/>
        <sz val="18"/>
        <color theme="1"/>
        <rFont val="Calibri"/>
        <family val="2"/>
        <scheme val="minor"/>
      </rPr>
      <t>(avant RIF)</t>
    </r>
  </si>
  <si>
    <t>Montant écarté à l'instruction dans les postes de dépenses</t>
  </si>
  <si>
    <r>
      <t xml:space="preserve">Synthèse des dépenses </t>
    </r>
    <r>
      <rPr>
        <b/>
        <u/>
        <sz val="18"/>
        <color rgb="FFFF0000"/>
        <rFont val="Calibri"/>
        <family val="2"/>
        <scheme val="minor"/>
      </rPr>
      <t>éligibles retenues</t>
    </r>
    <r>
      <rPr>
        <b/>
        <sz val="18"/>
        <color theme="1"/>
        <rFont val="Calibri"/>
        <family val="2"/>
        <scheme val="minor"/>
      </rPr>
      <t xml:space="preserve"> (après RIF)</t>
    </r>
  </si>
  <si>
    <t>Montant écarté définitif après application des RIF</t>
  </si>
  <si>
    <t>Cofinancement externe privé éligible</t>
  </si>
  <si>
    <t>Taux d'aide publique indicatif</t>
  </si>
  <si>
    <t>Montant d'aide publique retenu</t>
  </si>
  <si>
    <t>Contrepartie FEADER retenue</t>
  </si>
  <si>
    <t>Top-Up</t>
  </si>
  <si>
    <t xml:space="preserve">Apport du porteur de projet </t>
  </si>
  <si>
    <t>Calcul des plafonds intermédiaires pour l'achat de terrain et les frais généraux concernés par le plafond</t>
  </si>
  <si>
    <t>Montant TVA</t>
  </si>
  <si>
    <t>Montant TTC</t>
  </si>
  <si>
    <t>Dépenses présentées - Dépenses éligibles</t>
  </si>
  <si>
    <t>Il s'agit du total des dépenses éligibles retenues après application des seuils et plafonds (cf. les étapes 1 à 4)</t>
  </si>
  <si>
    <t>Dépenses présentées - Dépenses éligibles retenues</t>
  </si>
  <si>
    <t>/</t>
  </si>
  <si>
    <t>Moyenne des taux d'aide publique des différents types d'actions</t>
  </si>
  <si>
    <t xml:space="preserve">Montant d'aide publique effectivement retenu </t>
  </si>
  <si>
    <t xml:space="preserve">Ce montant comprend les éventuels cofinanceurs publics et le financement régional </t>
  </si>
  <si>
    <t xml:space="preserve">Dépenses éligibles retenues - les financements externes privés et publics </t>
  </si>
  <si>
    <t>Calcul plafond global</t>
  </si>
  <si>
    <t>Montant éligible hors frais généraux et hors achat de terrain (non acquis à des fins de protection de l’environnement et de préservation des sols riches en carbone, ou non acquis pour de jeunes agriculteurs au moyen d’instrument financier)</t>
  </si>
  <si>
    <t>Plafond global 20%</t>
  </si>
  <si>
    <t>INSTRUCTION DE LA DEMANDE D'AIDE</t>
  </si>
  <si>
    <t>Répartition du montant plafond</t>
  </si>
  <si>
    <t>Montant plafond des frais généraux</t>
  </si>
  <si>
    <t>CONTRÔLES BLOQUANTS</t>
  </si>
  <si>
    <t xml:space="preserve">VENTILATION DES DEPENSES PAR POSTE DE DEPENSE </t>
  </si>
  <si>
    <t>INSTRUCTION DES COFINANCEURS AUTRES QUE FEADER ET REGION</t>
  </si>
  <si>
    <t>Montant plafond de l'achat de terrain</t>
  </si>
  <si>
    <r>
      <rPr>
        <b/>
        <sz val="18"/>
        <color rgb="FF000000"/>
        <rFont val="Calibri"/>
        <family val="2"/>
        <scheme val="minor"/>
      </rPr>
      <t xml:space="preserve">Montant minimum des dépenses présentées : 15 000 € HT
</t>
    </r>
    <r>
      <rPr>
        <b/>
        <sz val="18"/>
        <color rgb="FFFF0000"/>
        <rFont val="Calibri"/>
        <family val="2"/>
        <scheme val="minor"/>
      </rPr>
      <t>Attention : le respect de ce montant minimum est une condition d'éligibilité des dépenses du projet. Si non atteint, le total des dépenses présentées affichera 0</t>
    </r>
  </si>
  <si>
    <r>
      <t xml:space="preserve">Montant maximal d'aide publique (7 500 000€)
</t>
    </r>
    <r>
      <rPr>
        <b/>
        <sz val="18"/>
        <color rgb="FFFF0000"/>
        <rFont val="Calibri"/>
        <family val="2"/>
        <scheme val="minor"/>
      </rPr>
      <t>En cas de "montant maximal non respecté", le plafonnement est réalisé automatiquement dans le tableau ci-dessous.</t>
    </r>
  </si>
  <si>
    <t>Montant du plafond des frais généraux (10% max. des dépenses présentées)</t>
  </si>
  <si>
    <r>
      <t xml:space="preserve">Plafond des frais généraux
</t>
    </r>
    <r>
      <rPr>
        <b/>
        <sz val="18"/>
        <color rgb="FFFF0000"/>
        <rFont val="Calibri"/>
        <family val="2"/>
        <scheme val="minor"/>
      </rPr>
      <t>En cas de "Plafond non respecté", le plafonnement est réalisé automatiquement dans le tableau ci-dessous</t>
    </r>
  </si>
  <si>
    <r>
      <t>Montant du plafond de l'achat de terrain hors terrain à des fins de protection de l’environnement et de préservation des sols riches en carbone, ou terrain pour de jeunes agriculteurs acquis au moyen d’instrument financier</t>
    </r>
    <r>
      <rPr>
        <b/>
        <sz val="18"/>
        <color rgb="FFFF0000"/>
        <rFont val="Calibri"/>
        <family val="2"/>
        <scheme val="minor"/>
      </rPr>
      <t xml:space="preserve"> (10% max. des dépenses éligibles)</t>
    </r>
  </si>
  <si>
    <t xml:space="preserve">Le plafond achat de terrain est-il respecté ? </t>
  </si>
  <si>
    <r>
      <t xml:space="preserve">Plafond de l'auto-construction en contribution en nature 
</t>
    </r>
    <r>
      <rPr>
        <b/>
        <sz val="18"/>
        <color rgb="FFFF0000"/>
        <rFont val="Calibri"/>
        <family val="2"/>
        <scheme val="minor"/>
      </rPr>
      <t>Les heures passées par le porteur de projet en autoconstruction ne doivent pas dépasser 50% des coûts hors taxes des matériaux et autres dépenses facturées en lien avec les travaux</t>
    </r>
  </si>
  <si>
    <t>Le plafond de l'auto-construction en contribution en nature est-il respecté ?</t>
  </si>
  <si>
    <r>
      <t xml:space="preserve">Plafond pour respecter le non-profit
</t>
    </r>
    <r>
      <rPr>
        <b/>
        <sz val="18"/>
        <color rgb="FFFF0000"/>
        <rFont val="Calibri"/>
        <family val="2"/>
        <scheme val="minor"/>
      </rPr>
      <t>Montant des contributions en nature + cofinancement privé &lt; ou = (Montant des dépenses éligibles retenues - Montant d'aide calculé avec TMAP)</t>
    </r>
  </si>
  <si>
    <r>
      <t xml:space="preserve">Conséquence des contributions en nature et cofinancement privé sur le montant d'aide publique
</t>
    </r>
    <r>
      <rPr>
        <b/>
        <sz val="18"/>
        <color rgb="FFFF0000"/>
        <rFont val="Calibri"/>
        <family val="2"/>
        <scheme val="minor"/>
      </rPr>
      <t>Au-delà du plafond ci-contre de contributions en nature et de cofinancement privé, le montant de l'aide publique est diminué</t>
    </r>
  </si>
  <si>
    <t>Intitulé du poste de dépense</t>
  </si>
  <si>
    <t>Amortissements</t>
  </si>
  <si>
    <t>Frais de personnel</t>
  </si>
  <si>
    <t>Taux forfaitaire - coûts indirects</t>
  </si>
  <si>
    <r>
      <t>Montant du cofinanceur</t>
    </r>
    <r>
      <rPr>
        <b/>
        <u/>
        <sz val="18"/>
        <color rgb="FFFF0000"/>
        <rFont val="Calibri"/>
        <family val="2"/>
        <scheme val="minor"/>
      </rPr>
      <t xml:space="preserve"> public</t>
    </r>
    <r>
      <rPr>
        <b/>
        <sz val="18"/>
        <rFont val="Calibri"/>
        <family val="2"/>
        <scheme val="minor"/>
      </rPr>
      <t xml:space="preserve"> autre que FEADER/Région, le cas échéant</t>
    </r>
  </si>
  <si>
    <t>Identité du/des cofinanceur(s) public(s) autre(s) que FEADER/Région, justificatif présenté</t>
  </si>
  <si>
    <r>
      <t xml:space="preserve">Montant du financeur </t>
    </r>
    <r>
      <rPr>
        <b/>
        <u/>
        <sz val="18"/>
        <color rgb="FFFF0000"/>
        <rFont val="Calibri"/>
        <family val="2"/>
        <scheme val="minor"/>
      </rPr>
      <t>privé</t>
    </r>
    <r>
      <rPr>
        <b/>
        <u/>
        <sz val="18"/>
        <rFont val="Calibri"/>
        <family val="2"/>
        <scheme val="minor"/>
      </rPr>
      <t>,</t>
    </r>
    <r>
      <rPr>
        <b/>
        <sz val="18"/>
        <rFont val="Calibri"/>
        <family val="2"/>
        <scheme val="minor"/>
      </rPr>
      <t xml:space="preserve"> le cas échéant</t>
    </r>
  </si>
  <si>
    <t>Identité du/des cofinanceur(s) privé(s)</t>
  </si>
  <si>
    <t>Montants plafonnés intermédiaires</t>
  </si>
  <si>
    <t>Dépenses éligibles (avant RIF)</t>
  </si>
  <si>
    <t>Montant plafonné intermédiaire des frais généraux</t>
  </si>
  <si>
    <t>Dépenses éligibles retenues (après RIF)</t>
  </si>
  <si>
    <t>Montant plafonné intermédiaire de l'achat de terrain</t>
  </si>
  <si>
    <t xml:space="preserve">CALCUL AUTOMATIQUE DE LA VENTILATION DES DEPENSES. L'INSTRUCTEUR PEUT CORRIGER DIRECTEMENT TOUT POINT DE CONTRÔLE LE CAS ECHEANT </t>
  </si>
  <si>
    <t>Dépenses éligibles</t>
  </si>
  <si>
    <r>
      <t>Dépenses éligibles (après RIF)</t>
    </r>
    <r>
      <rPr>
        <b/>
        <sz val="18"/>
        <color rgb="FFFF0000"/>
        <rFont val="Calibri"/>
        <family val="2"/>
        <scheme val="minor"/>
      </rPr>
      <t xml:space="preserve">
</t>
    </r>
  </si>
  <si>
    <t>Part du type d'action sur le total des dépenses éligibles (en %)</t>
  </si>
  <si>
    <t>Taux d'Aide Publique (TAP) réglementaire de l'intervention avant contrôle de la règle de non-profit</t>
  </si>
  <si>
    <r>
      <t xml:space="preserve">Montant d'aide publique intermédiaire </t>
    </r>
    <r>
      <rPr>
        <b/>
        <sz val="18"/>
        <color rgb="FFFF0000"/>
        <rFont val="Calibri"/>
        <family val="2"/>
        <scheme val="minor"/>
      </rPr>
      <t>avant</t>
    </r>
    <r>
      <rPr>
        <b/>
        <sz val="18"/>
        <color theme="1"/>
        <rFont val="Calibri"/>
        <family val="2"/>
        <scheme val="minor"/>
      </rPr>
      <t xml:space="preserve"> contrôle de la règle de non-profit et avant plafond de 7 500 000 € d'aide publique </t>
    </r>
  </si>
  <si>
    <r>
      <t xml:space="preserve">Montant d'aide publique </t>
    </r>
    <r>
      <rPr>
        <b/>
        <sz val="18"/>
        <color rgb="FFFF0000"/>
        <rFont val="Calibri"/>
        <family val="2"/>
        <scheme val="minor"/>
      </rPr>
      <t>avant</t>
    </r>
    <r>
      <rPr>
        <b/>
        <sz val="18"/>
        <color theme="1"/>
        <rFont val="Calibri"/>
        <family val="2"/>
        <scheme val="minor"/>
      </rPr>
      <t xml:space="preserve"> contrôle de la règle de non-profit et après plafond de 7 500 000 € le cas échéant </t>
    </r>
  </si>
  <si>
    <r>
      <t xml:space="preserve">Montant d'aide publique </t>
    </r>
    <r>
      <rPr>
        <b/>
        <sz val="18"/>
        <color rgb="FFFF0000"/>
        <rFont val="Calibri"/>
        <family val="2"/>
        <scheme val="minor"/>
      </rPr>
      <t>après</t>
    </r>
    <r>
      <rPr>
        <b/>
        <sz val="18"/>
        <rFont val="Calibri"/>
        <family val="2"/>
        <scheme val="minor"/>
      </rPr>
      <t xml:space="preserve"> contrôle de la règle de non-profit</t>
    </r>
  </si>
  <si>
    <r>
      <t xml:space="preserve">Taux d'Aide Publique (TAP) réglementaire du dispositif, </t>
    </r>
    <r>
      <rPr>
        <b/>
        <sz val="18"/>
        <color rgb="FFFF0000"/>
        <rFont val="Calibri"/>
        <family val="2"/>
        <scheme val="minor"/>
      </rPr>
      <t>après</t>
    </r>
    <r>
      <rPr>
        <b/>
        <sz val="18"/>
        <rFont val="Calibri"/>
        <family val="2"/>
        <scheme val="minor"/>
      </rPr>
      <t xml:space="preserve"> contrôle de la règle de non-profit et crédit d'impôt</t>
    </r>
  </si>
  <si>
    <t>Commentaires du service instructeur</t>
  </si>
  <si>
    <r>
      <rPr>
        <u/>
        <sz val="18"/>
        <color rgb="FFFF0000"/>
        <rFont val="Calibri"/>
        <family val="2"/>
        <scheme val="minor"/>
      </rPr>
      <t>Sur cette opération :</t>
    </r>
    <r>
      <rPr>
        <sz val="18"/>
        <color rgb="FFFF0000"/>
        <rFont val="Calibri"/>
        <family val="2"/>
        <scheme val="minor"/>
      </rPr>
      <t xml:space="preserve"> un seuil de 15 000 €  ainsi qu'un plafond s'applique sur les dépenses liées à l'achat de terrain et les frais généraux</t>
    </r>
  </si>
  <si>
    <r>
      <t xml:space="preserve">Saisir dans cette colonne le TMAP applicable à chaque type d'action.
Par exemple:
- 80 % pour les entreprises nouvellement créées ou les entreprises dont le chiffre d’affaires moyen des 3 dernières années précédant la demande est inférieur à 1 000 000 € ;
- 80 % pour des activités nouvelles au sein d’entreprises existantes ;
- 80 % pour les collectivités publiques et leur groupement ;
- 80 % pour les opérations situées en zone en double insularité ; 
- 65 % pour les autres opérations ne respectant pas les critères précédents.
</t>
    </r>
    <r>
      <rPr>
        <b/>
        <i/>
        <sz val="18"/>
        <color rgb="FFFF0000"/>
        <rFont val="Calibri"/>
        <family val="2"/>
        <scheme val="minor"/>
      </rPr>
      <t xml:space="preserve">Le cas échéant, ce taux d'aide publique peut être revu à la baisse en cas de régime d'aide d'Etat. Veuillez renseigner le taux d'aide publique rattaché au régime d'aide identifié dans  la checklist aide d'Etat. </t>
    </r>
  </si>
  <si>
    <t>Saisie automatique</t>
  </si>
  <si>
    <t>Montant d'aide calculé après application du TAP - Montant du financeur public autre que FEADER/Région</t>
  </si>
  <si>
    <t xml:space="preserve">
Si pas de top-up, il s'agit du taux établi par la stratégie régionale dans le cadre de cette intervention. Sinon, celui-ci baisse.</t>
  </si>
  <si>
    <t>Saisie automatique en fonction des montants à corriger si consigne différente le cas échéant</t>
  </si>
  <si>
    <r>
      <t xml:space="preserve">Saisie automatique </t>
    </r>
    <r>
      <rPr>
        <b/>
        <i/>
        <sz val="18"/>
        <color rgb="FFFF0000"/>
        <rFont val="Calibri"/>
        <family val="2"/>
        <scheme val="minor"/>
      </rPr>
      <t>(à corriger dans le cas où le montant du financeur public autre que FEADER/Région est supérieur à la part nationale, mais que la Région participe également à la part nationale)</t>
    </r>
    <r>
      <rPr>
        <b/>
        <i/>
        <sz val="18"/>
        <rFont val="Calibri"/>
        <family val="2"/>
        <scheme val="minor"/>
      </rPr>
      <t>.</t>
    </r>
  </si>
  <si>
    <t xml:space="preserve">Emprunt + Auto-financement </t>
  </si>
  <si>
    <t>Objectifs</t>
  </si>
  <si>
    <t xml:space="preserve">Cette annexe financière à la Décision Juridique reprend sous la forme de synthèse le plan de financement de l'instruction de la demande d'aide. C'est ici qu'il conviendra de renseigner dans la décision juridique les montants des aides. Cette feuille de calcul sera aussi le support de référence en cas d'avenant. </t>
  </si>
  <si>
    <t>Structure</t>
  </si>
  <si>
    <t>Cet onglet est composé de la façon suivante : une synthèse des dépenses et une synthèse des ressources. Le tableau "Synthèse des ressources instruites" sera à copier coller dans l'article 4 de la décision juridique.</t>
  </si>
  <si>
    <t>Règle d'utilisation pour l'utilisation dans la partie "3.Détail des dépenses instruites par poste de dépense" : Si besoin des rajouter des lignes de dépense, insérer manuellement des nouvelles lignes. Attention à bien vérifier la validité des formules en les étirant.
Règles d'utilisation pour l'impression : Ne pas prendre en compte l'en-tête ci-dessus. Uniquement les tableaux seront à imprimer et peuvent apparaître dans la convention.</t>
  </si>
  <si>
    <t>Annexe financière à la Décision Juridique</t>
  </si>
  <si>
    <t>version 2 - Janvier 2026</t>
  </si>
  <si>
    <t xml:space="preserve">1. Synthèse des dépenses </t>
  </si>
  <si>
    <t>2. Synthèse des ressources instruites</t>
  </si>
  <si>
    <t>Dépenses instruites</t>
  </si>
  <si>
    <t>Coût total du projet (TOTAL DÉPENSES)</t>
  </si>
  <si>
    <t>Par poste de dépense</t>
  </si>
  <si>
    <t xml:space="preserve">Investissements </t>
  </si>
  <si>
    <t>Montant d'aide publique</t>
  </si>
  <si>
    <t>dont FEADER</t>
  </si>
  <si>
    <t>Frais généraux</t>
  </si>
  <si>
    <t>dont conseil régional de Guadeloupe</t>
  </si>
  <si>
    <t>dont cofinanceur public externe 1</t>
  </si>
  <si>
    <t>dont cofinanceur public externe 2</t>
  </si>
  <si>
    <t>dont cofinanceur public externe 3</t>
  </si>
  <si>
    <t>Par type d'action</t>
  </si>
  <si>
    <t xml:space="preserve">Montant des financeurs privés </t>
  </si>
  <si>
    <t>dont cofinanceur privé 1</t>
  </si>
  <si>
    <t>dont cofinanceur privé 2</t>
  </si>
  <si>
    <t>dont cofinanceur privé 3</t>
  </si>
  <si>
    <t>Montant des contributions en nature</t>
  </si>
  <si>
    <t xml:space="preserve">Montant total apport bénéficiaire </t>
  </si>
  <si>
    <t>TOTAL RESSOURCES</t>
  </si>
  <si>
    <t>3. Détail des dépenses instruites par poste de dépense</t>
  </si>
  <si>
    <t xml:space="preserve">Numéro </t>
  </si>
  <si>
    <t xml:space="preserve">Caractéristique supplémentaire </t>
  </si>
  <si>
    <t>Investissements</t>
  </si>
  <si>
    <t>NC.</t>
  </si>
  <si>
    <t>Total éligible retenu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</si>
</sst>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0\ &quot;€&quot;;\-#,##0.00\ &quot;€&quot;"/>
    <numFmt numFmtId="165" formatCode="#,##0.00\ &quot;€&quot;;[Red]\-#,##0.00\ &quot;€&quot;"/>
    <numFmt numFmtId="166" formatCode="_-* #,##0.00\ &quot;€&quot;_-;\-* #,##0.00\ &quot;€&quot;_-;_-* &quot;-&quot;??\ &quot;€&quot;_-;_-@_-"/>
    <numFmt numFmtId="167" formatCode="_-* #,##0.00\ _€_-;\-* #,##0.00\ _€_-;_-* &quot;-&quot;??\ _€_-;_-@_-"/>
    <numFmt numFmtId="168" formatCode="#,##0.00\ &quot;€&quot;"/>
    <numFmt numFmtId="169" formatCode="#,##0.00&quot; &quot;[$€-40C];[Red]&quot;-&quot;#,##0.00&quot; &quot;[$€-40C]"/>
    <numFmt numFmtId="170" formatCode="&quot; &quot;#,##0.00&quot; € &quot;;&quot;-&quot;#,##0.00&quot; € &quot;;&quot;-&quot;#&quot; € &quot;;@&quot; &quot;"/>
    <numFmt numFmtId="171" formatCode="&quot; &quot;#,##0.00&quot;    &quot;;&quot;-&quot;#,##0.00&quot;    &quot;;&quot;-&quot;#&quot;    &quot;;@&quot; &quot;"/>
    <numFmt numFmtId="172" formatCode="#,##0.0\ &quot;€&quot;;\-#,##0.0\ &quot;€&quot;"/>
  </numFmts>
  <fonts count="114">
    <font>
      <sz val="11"/>
      <color theme="1"/>
      <name val="Calibri"/>
      <family val="2"/>
      <scheme val="minor"/>
    </font>
    <font>
      <sz val="12"/>
      <color theme="1"/>
      <name val="Calibri"/>
      <family val="2"/>
      <scheme val="minor"/>
    </font>
    <font>
      <b/>
      <sz val="11"/>
      <color theme="1"/>
      <name val="Calibri"/>
      <family val="2"/>
      <scheme val="minor"/>
    </font>
    <font>
      <sz val="11"/>
      <color theme="1"/>
      <name val="Calibri"/>
      <family val="2"/>
      <scheme val="minor"/>
    </font>
    <font>
      <sz val="11"/>
      <name val="Calibri"/>
      <family val="2"/>
      <scheme val="minor"/>
    </font>
    <font>
      <sz val="11"/>
      <color indexed="8"/>
      <name val="Calibri"/>
      <family val="2"/>
    </font>
    <font>
      <sz val="10"/>
      <name val="Arial"/>
      <family val="2"/>
    </font>
    <font>
      <sz val="10"/>
      <name val="Mangal"/>
      <family val="2"/>
    </font>
    <font>
      <u/>
      <sz val="11"/>
      <color theme="10"/>
      <name val="Calibri"/>
      <family val="2"/>
      <scheme val="minor"/>
    </font>
    <font>
      <b/>
      <i/>
      <sz val="11"/>
      <name val="Calibri"/>
      <family val="2"/>
      <scheme val="minor"/>
    </font>
    <font>
      <b/>
      <sz val="20"/>
      <color theme="1"/>
      <name val="Calibri"/>
      <family val="2"/>
      <scheme val="minor"/>
    </font>
    <font>
      <sz val="8"/>
      <name val="Calibri"/>
      <family val="2"/>
      <scheme val="minor"/>
    </font>
    <font>
      <b/>
      <sz val="11"/>
      <color rgb="FF0070C0"/>
      <name val="Calibri"/>
      <family val="2"/>
      <scheme val="minor"/>
    </font>
    <font>
      <sz val="11"/>
      <color rgb="FF0070C0"/>
      <name val="Calibri"/>
      <family val="2"/>
      <scheme val="minor"/>
    </font>
    <font>
      <i/>
      <sz val="11"/>
      <name val="Calibri"/>
      <family val="2"/>
      <scheme val="minor"/>
    </font>
    <font>
      <b/>
      <sz val="14"/>
      <color theme="1"/>
      <name val="Calibri"/>
      <family val="2"/>
      <scheme val="minor"/>
    </font>
    <font>
      <sz val="14"/>
      <color theme="1"/>
      <name val="Calibri"/>
      <family val="2"/>
      <scheme val="minor"/>
    </font>
    <font>
      <b/>
      <sz val="16"/>
      <color rgb="FFFF0000"/>
      <name val="Calibri"/>
      <family val="2"/>
      <scheme val="minor"/>
    </font>
    <font>
      <b/>
      <sz val="16"/>
      <color theme="1" tint="0.499984740745262"/>
      <name val="Calibri"/>
      <family val="2"/>
      <scheme val="minor"/>
    </font>
    <font>
      <b/>
      <sz val="22"/>
      <color theme="1"/>
      <name val="Calibri"/>
      <family val="2"/>
      <scheme val="minor"/>
    </font>
    <font>
      <b/>
      <sz val="14"/>
      <color rgb="FFFF0000"/>
      <name val="Calibri"/>
      <family val="2"/>
      <scheme val="minor"/>
    </font>
    <font>
      <b/>
      <u/>
      <sz val="14"/>
      <color rgb="FFFF0000"/>
      <name val="Calibri"/>
      <family val="2"/>
      <scheme val="minor"/>
    </font>
    <font>
      <b/>
      <sz val="16"/>
      <color rgb="FF002060"/>
      <name val="Calibri"/>
      <family val="2"/>
      <scheme val="minor"/>
    </font>
    <font>
      <b/>
      <sz val="9"/>
      <name val="Tahoma"/>
      <family val="2"/>
    </font>
    <font>
      <b/>
      <sz val="12"/>
      <color theme="1"/>
      <name val="Calibri"/>
      <family val="2"/>
      <scheme val="minor"/>
    </font>
    <font>
      <b/>
      <sz val="18"/>
      <color theme="1"/>
      <name val="Calibri"/>
      <family val="2"/>
      <scheme val="minor"/>
    </font>
    <font>
      <b/>
      <sz val="16"/>
      <color theme="1"/>
      <name val="Calibri"/>
      <family val="2"/>
      <scheme val="minor"/>
    </font>
    <font>
      <b/>
      <sz val="16"/>
      <name val="Calibri"/>
      <family val="2"/>
      <scheme val="minor"/>
    </font>
    <font>
      <sz val="11"/>
      <color rgb="FF000000"/>
      <name val="Calibri"/>
      <family val="2"/>
    </font>
    <font>
      <sz val="11"/>
      <color rgb="FFFFFFFF"/>
      <name val="Calibri"/>
      <family val="2"/>
    </font>
    <font>
      <i/>
      <sz val="11"/>
      <color rgb="FFFF3333"/>
      <name val="Calibri"/>
      <family val="2"/>
    </font>
    <font>
      <sz val="11"/>
      <color rgb="FFD4711A"/>
      <name val="Calibri"/>
      <family val="2"/>
    </font>
    <font>
      <sz val="10"/>
      <color rgb="FF000000"/>
      <name val="Arial"/>
      <family val="2"/>
    </font>
    <font>
      <b/>
      <sz val="11"/>
      <color rgb="FFFF3333"/>
      <name val="Calibri"/>
      <family val="2"/>
    </font>
    <font>
      <sz val="11"/>
      <color rgb="FF000000"/>
      <name val="Arial2"/>
      <family val="2"/>
    </font>
    <font>
      <sz val="11"/>
      <color rgb="FFA3238E"/>
      <name val="Calibri"/>
      <family val="2"/>
    </font>
    <font>
      <sz val="11"/>
      <color rgb="FF007826"/>
      <name val="Calibri"/>
      <family val="2"/>
    </font>
    <font>
      <b/>
      <i/>
      <sz val="16"/>
      <color rgb="FF000000"/>
      <name val="Calibri"/>
      <family val="2"/>
    </font>
    <font>
      <sz val="11"/>
      <color rgb="FFCFE7F5"/>
      <name val="Calibri"/>
      <family val="2"/>
    </font>
    <font>
      <sz val="11"/>
      <color rgb="FFFF3333"/>
      <name val="Calibri"/>
      <family val="2"/>
    </font>
    <font>
      <b/>
      <sz val="11"/>
      <color rgb="FF0084D1"/>
      <name val="Calibri"/>
      <family val="2"/>
    </font>
    <font>
      <sz val="10"/>
      <color rgb="FF000000"/>
      <name val="Arial1"/>
    </font>
    <font>
      <b/>
      <i/>
      <sz val="11"/>
      <color rgb="FF00CC00"/>
      <name val="Calibri"/>
      <family val="2"/>
    </font>
    <font>
      <sz val="11"/>
      <color rgb="FF009900"/>
      <name val="Calibri"/>
      <family val="2"/>
    </font>
    <font>
      <b/>
      <i/>
      <u/>
      <sz val="11"/>
      <color rgb="FF000000"/>
      <name val="Calibri"/>
      <family val="2"/>
    </font>
    <font>
      <sz val="11"/>
      <color rgb="FFFF00CC"/>
      <name val="Arial2"/>
      <family val="2"/>
    </font>
    <font>
      <b/>
      <sz val="11"/>
      <color rgb="FFFF3333"/>
      <name val="Arial3"/>
      <family val="2"/>
    </font>
    <font>
      <b/>
      <sz val="11"/>
      <color rgb="FFDC2300"/>
      <name val="Calibri"/>
      <family val="2"/>
    </font>
    <font>
      <b/>
      <i/>
      <sz val="11"/>
      <color theme="1"/>
      <name val="Calibri"/>
      <family val="2"/>
      <scheme val="minor"/>
    </font>
    <font>
      <u/>
      <sz val="12"/>
      <color theme="1"/>
      <name val="Calibri"/>
      <family val="2"/>
      <scheme val="minor"/>
    </font>
    <font>
      <b/>
      <sz val="12"/>
      <color rgb="FFFF0000"/>
      <name val="Calibri"/>
      <family val="2"/>
      <scheme val="minor"/>
    </font>
    <font>
      <sz val="12"/>
      <name val="Calibri"/>
      <family val="2"/>
      <scheme val="minor"/>
    </font>
    <font>
      <b/>
      <sz val="11"/>
      <name val="Calibri"/>
      <family val="2"/>
      <scheme val="minor"/>
    </font>
    <font>
      <b/>
      <sz val="20"/>
      <name val="Calibri"/>
      <family val="2"/>
      <scheme val="minor"/>
    </font>
    <font>
      <sz val="20"/>
      <color theme="1"/>
      <name val="Calibri"/>
      <family val="2"/>
      <scheme val="minor"/>
    </font>
    <font>
      <i/>
      <sz val="11"/>
      <color theme="1"/>
      <name val="Calibri"/>
      <family val="2"/>
      <scheme val="minor"/>
    </font>
    <font>
      <b/>
      <sz val="11"/>
      <color rgb="FFC00000"/>
      <name val="Calibri"/>
      <family val="2"/>
      <scheme val="minor"/>
    </font>
    <font>
      <i/>
      <u/>
      <sz val="11"/>
      <name val="Calibri"/>
      <family val="2"/>
      <scheme val="minor"/>
    </font>
    <font>
      <sz val="11"/>
      <color rgb="FFC00000"/>
      <name val="Calibri"/>
      <family val="2"/>
      <scheme val="minor"/>
    </font>
    <font>
      <b/>
      <i/>
      <sz val="14"/>
      <color theme="1"/>
      <name val="Calibri"/>
      <family val="2"/>
      <scheme val="minor"/>
    </font>
    <font>
      <sz val="12"/>
      <color rgb="FFFF0000"/>
      <name val="Calibri"/>
      <family val="2"/>
      <scheme val="minor"/>
    </font>
    <font>
      <b/>
      <i/>
      <sz val="11"/>
      <color rgb="FFFF0000"/>
      <name val="Calibri"/>
      <family val="2"/>
      <scheme val="minor"/>
    </font>
    <font>
      <b/>
      <sz val="18"/>
      <color rgb="FFFF0000"/>
      <name val="Calibri"/>
      <family val="2"/>
      <scheme val="minor"/>
    </font>
    <font>
      <b/>
      <sz val="16"/>
      <color rgb="FFFF0000"/>
      <name val="Calibri (Corps)"/>
    </font>
    <font>
      <i/>
      <sz val="11"/>
      <color rgb="FFFF0000"/>
      <name val="Calibri"/>
      <family val="2"/>
      <scheme val="minor"/>
    </font>
    <font>
      <b/>
      <sz val="16"/>
      <color rgb="FF000000"/>
      <name val="Calibri"/>
      <family val="2"/>
      <scheme val="minor"/>
    </font>
    <font>
      <b/>
      <sz val="12"/>
      <color rgb="FF000000"/>
      <name val="Calibri"/>
      <family val="2"/>
      <scheme val="minor"/>
    </font>
    <font>
      <b/>
      <i/>
      <sz val="12"/>
      <color rgb="FFFF0000"/>
      <name val="Calibri"/>
      <family val="2"/>
      <scheme val="minor"/>
    </font>
    <font>
      <b/>
      <sz val="26"/>
      <color theme="1"/>
      <name val="Calibri"/>
      <family val="2"/>
      <scheme val="minor"/>
    </font>
    <font>
      <b/>
      <sz val="16"/>
      <color rgb="FF808080"/>
      <name val="Calibri"/>
      <family val="2"/>
      <scheme val="minor"/>
    </font>
    <font>
      <b/>
      <sz val="22"/>
      <color rgb="FF000000"/>
      <name val="Calibri"/>
      <family val="2"/>
      <scheme val="minor"/>
    </font>
    <font>
      <sz val="16"/>
      <color theme="1"/>
      <name val="Calibri"/>
      <family val="2"/>
      <scheme val="minor"/>
    </font>
    <font>
      <b/>
      <sz val="18"/>
      <color rgb="FF000000"/>
      <name val="Calibri"/>
      <family val="2"/>
      <scheme val="minor"/>
    </font>
    <font>
      <sz val="16"/>
      <color rgb="FF000000"/>
      <name val="Calibri"/>
      <family val="2"/>
      <scheme val="minor"/>
    </font>
    <font>
      <sz val="14"/>
      <color rgb="FF000000"/>
      <name val="Calibri"/>
      <family val="2"/>
      <scheme val="minor"/>
    </font>
    <font>
      <i/>
      <sz val="11"/>
      <color rgb="FF000000"/>
      <name val="Calibri"/>
      <family val="2"/>
      <scheme val="minor"/>
    </font>
    <font>
      <b/>
      <i/>
      <sz val="11"/>
      <color rgb="FF000000"/>
      <name val="Calibri"/>
      <family val="2"/>
      <scheme val="minor"/>
    </font>
    <font>
      <b/>
      <sz val="18"/>
      <name val="Calibri"/>
      <family val="2"/>
    </font>
    <font>
      <b/>
      <u/>
      <sz val="18"/>
      <color rgb="FFFF0000"/>
      <name val="Calibri"/>
      <family val="2"/>
    </font>
    <font>
      <i/>
      <sz val="18"/>
      <name val="Calibri"/>
      <family val="2"/>
    </font>
    <font>
      <b/>
      <u/>
      <sz val="18"/>
      <name val="Calibri"/>
      <family val="2"/>
    </font>
    <font>
      <b/>
      <i/>
      <sz val="18"/>
      <name val="Calibri"/>
      <family val="2"/>
    </font>
    <font>
      <sz val="18"/>
      <color theme="1"/>
      <name val="Calibri"/>
      <family val="2"/>
      <scheme val="minor"/>
    </font>
    <font>
      <b/>
      <i/>
      <sz val="18"/>
      <color theme="1"/>
      <name val="Calibri"/>
      <family val="2"/>
      <scheme val="minor"/>
    </font>
    <font>
      <b/>
      <sz val="25"/>
      <color theme="1"/>
      <name val="Calibri"/>
      <family val="2"/>
      <scheme val="minor"/>
    </font>
    <font>
      <b/>
      <sz val="16"/>
      <name val="Calibri (Corps)"/>
    </font>
    <font>
      <b/>
      <sz val="16"/>
      <color rgb="FFC00000"/>
      <name val="Calibri (Corps)"/>
    </font>
    <font>
      <b/>
      <i/>
      <sz val="16"/>
      <name val="Calibri (Corps)"/>
    </font>
    <font>
      <b/>
      <i/>
      <sz val="16"/>
      <color rgb="FFFF0000"/>
      <name val="Calibri (Corps)"/>
    </font>
    <font>
      <sz val="16"/>
      <name val="Calibri (Corps)"/>
    </font>
    <font>
      <sz val="16"/>
      <color theme="1"/>
      <name val="Calibri (Corps)"/>
    </font>
    <font>
      <b/>
      <sz val="16"/>
      <color theme="1"/>
      <name val="Calibri (Corps)"/>
    </font>
    <font>
      <sz val="25"/>
      <color theme="1"/>
      <name val="Calibri"/>
      <family val="2"/>
      <scheme val="minor"/>
    </font>
    <font>
      <i/>
      <sz val="25"/>
      <color theme="1"/>
      <name val="Calibri"/>
      <family val="2"/>
      <scheme val="minor"/>
    </font>
    <font>
      <b/>
      <u/>
      <sz val="18"/>
      <color rgb="FFFF0000"/>
      <name val="Calibri"/>
      <family val="2"/>
      <scheme val="minor"/>
    </font>
    <font>
      <i/>
      <sz val="18"/>
      <color theme="1"/>
      <name val="Calibri"/>
      <family val="2"/>
      <scheme val="minor"/>
    </font>
    <font>
      <sz val="18"/>
      <name val="Calibri"/>
      <family val="2"/>
      <scheme val="minor"/>
    </font>
    <font>
      <b/>
      <sz val="18"/>
      <name val="Calibri"/>
      <family val="2"/>
      <scheme val="minor"/>
    </font>
    <font>
      <sz val="18"/>
      <name val="Calibri"/>
      <family val="2"/>
    </font>
    <font>
      <b/>
      <sz val="18"/>
      <color theme="0"/>
      <name val="Calibri"/>
      <family val="2"/>
      <scheme val="minor"/>
    </font>
    <font>
      <u/>
      <sz val="18"/>
      <color theme="10"/>
      <name val="Calibri"/>
      <family val="2"/>
      <scheme val="minor"/>
    </font>
    <font>
      <sz val="18"/>
      <color rgb="FF000000"/>
      <name val="Calibri"/>
      <family val="2"/>
      <scheme val="minor"/>
    </font>
    <font>
      <i/>
      <sz val="16"/>
      <color theme="1"/>
      <name val="Calibri"/>
      <family val="2"/>
      <scheme val="minor"/>
    </font>
    <font>
      <i/>
      <sz val="16"/>
      <color rgb="FFFF0000"/>
      <name val="Calibri"/>
      <family val="2"/>
      <scheme val="minor"/>
    </font>
    <font>
      <sz val="18"/>
      <color rgb="FFFF0000"/>
      <name val="Calibri"/>
      <family val="2"/>
      <scheme val="minor"/>
    </font>
    <font>
      <u/>
      <sz val="18"/>
      <color rgb="FFFF0000"/>
      <name val="Calibri"/>
      <family val="2"/>
      <scheme val="minor"/>
    </font>
    <font>
      <i/>
      <sz val="18"/>
      <name val="Calibri"/>
      <family val="2"/>
      <scheme val="minor"/>
    </font>
    <font>
      <b/>
      <i/>
      <sz val="18"/>
      <name val="Calibri"/>
      <family val="2"/>
      <scheme val="minor"/>
    </font>
    <font>
      <b/>
      <i/>
      <sz val="18"/>
      <color rgb="FFFF0000"/>
      <name val="Calibri"/>
      <family val="2"/>
      <scheme val="minor"/>
    </font>
    <font>
      <b/>
      <u/>
      <sz val="18"/>
      <name val="Calibri"/>
      <family val="2"/>
      <scheme val="minor"/>
    </font>
    <font>
      <b/>
      <i/>
      <sz val="16"/>
      <name val="Calibri"/>
      <family val="2"/>
    </font>
    <font>
      <sz val="20"/>
      <color theme="0"/>
      <name val="Calibri"/>
      <family val="2"/>
      <scheme val="minor"/>
    </font>
    <font>
      <b/>
      <i/>
      <sz val="16"/>
      <color theme="1"/>
      <name val="Calibri"/>
      <family val="2"/>
      <scheme val="minor"/>
    </font>
    <font>
      <b/>
      <sz val="14"/>
      <color rgb="FF000000"/>
      <name val="Tahoma"/>
      <family val="2"/>
    </font>
  </fonts>
  <fills count="46">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rgb="FFFF0000"/>
        <bgColor rgb="FF993300"/>
      </patternFill>
    </fill>
    <fill>
      <patternFill patternType="solid">
        <fgColor theme="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rgb="FFCCCCCC"/>
        <bgColor rgb="FFCCCCCC"/>
      </patternFill>
    </fill>
    <fill>
      <patternFill patternType="solid">
        <fgColor rgb="FFFFFFFF"/>
        <bgColor rgb="FFFFFFFF"/>
      </patternFill>
    </fill>
    <fill>
      <patternFill patternType="solid">
        <fgColor rgb="FF999999"/>
        <bgColor rgb="FF999999"/>
      </patternFill>
    </fill>
    <fill>
      <patternFill patternType="solid">
        <fgColor rgb="FFDDDDDD"/>
        <bgColor rgb="FFDDDDDD"/>
      </patternFill>
    </fill>
    <fill>
      <patternFill patternType="solid">
        <fgColor rgb="FFFFFF00"/>
        <bgColor rgb="FFFFFF00"/>
      </patternFill>
    </fill>
    <fill>
      <patternFill patternType="solid">
        <fgColor rgb="FFE6E6FF"/>
        <bgColor rgb="FFE6E6FF"/>
      </patternFill>
    </fill>
    <fill>
      <patternFill patternType="solid">
        <fgColor rgb="FFFFFFCC"/>
        <bgColor rgb="FFFFFFCC"/>
      </patternFill>
    </fill>
    <fill>
      <patternFill patternType="solid">
        <fgColor rgb="FFCFE7F5"/>
        <bgColor rgb="FFCFE7F5"/>
      </patternFill>
    </fill>
    <fill>
      <patternFill patternType="solid">
        <fgColor rgb="FFB80047"/>
        <bgColor rgb="FFB80047"/>
      </patternFill>
    </fill>
    <fill>
      <patternFill patternType="solid">
        <fgColor rgb="FFABD3B0"/>
        <bgColor rgb="FFABD3B0"/>
      </patternFill>
    </fill>
    <fill>
      <patternFill patternType="solid">
        <fgColor rgb="FFEDD9CB"/>
        <bgColor rgb="FFEDD9CB"/>
      </patternFill>
    </fill>
    <fill>
      <patternFill patternType="solid">
        <fgColor rgb="FF33CC66"/>
        <bgColor rgb="FF33CC66"/>
      </patternFill>
    </fill>
    <fill>
      <patternFill patternType="solid">
        <fgColor rgb="FF3DEB3D"/>
        <bgColor rgb="FF3DEB3D"/>
      </patternFill>
    </fill>
    <fill>
      <patternFill patternType="solid">
        <fgColor theme="9" tint="0.39997558519241921"/>
        <bgColor indexed="64"/>
      </patternFill>
    </fill>
    <fill>
      <patternFill patternType="solid">
        <fgColor rgb="FFC4D79B"/>
        <bgColor indexed="64"/>
      </patternFill>
    </fill>
    <fill>
      <patternFill patternType="solid">
        <fgColor theme="6" tint="0.59999389629810485"/>
        <bgColor indexed="64"/>
      </patternFill>
    </fill>
    <fill>
      <patternFill patternType="solid">
        <fgColor indexed="5"/>
        <bgColor indexed="5"/>
      </patternFill>
    </fill>
    <fill>
      <patternFill patternType="solid">
        <fgColor rgb="FFFDE9D9"/>
        <bgColor rgb="FF000000"/>
      </patternFill>
    </fill>
    <fill>
      <patternFill patternType="solid">
        <fgColor rgb="FFD9D9D9"/>
        <bgColor rgb="FF000000"/>
      </patternFill>
    </fill>
    <fill>
      <patternFill patternType="solid">
        <fgColor theme="9" tint="0.59999389629810485"/>
        <bgColor rgb="FF000000"/>
      </patternFill>
    </fill>
    <fill>
      <patternFill patternType="solid">
        <fgColor rgb="FFFFFF00"/>
        <bgColor rgb="FF000000"/>
      </patternFill>
    </fill>
    <fill>
      <patternFill patternType="solid">
        <fgColor theme="0" tint="-0.14999847407452621"/>
        <bgColor rgb="FF000000"/>
      </patternFill>
    </fill>
    <fill>
      <patternFill patternType="solid">
        <fgColor theme="0" tint="-0.249977111117893"/>
        <bgColor rgb="FF000000"/>
      </patternFill>
    </fill>
    <fill>
      <patternFill patternType="solid">
        <fgColor theme="9" tint="0.79998168889431442"/>
        <bgColor rgb="FF000000"/>
      </patternFill>
    </fill>
    <fill>
      <patternFill patternType="solid">
        <fgColor theme="6"/>
        <bgColor indexed="64"/>
      </patternFill>
    </fill>
    <fill>
      <patternFill patternType="solid">
        <fgColor theme="9"/>
        <bgColor indexed="64"/>
      </patternFill>
    </fill>
    <fill>
      <patternFill patternType="solid">
        <fgColor theme="2"/>
        <bgColor indexed="64"/>
      </patternFill>
    </fill>
    <fill>
      <patternFill patternType="solid">
        <fgColor theme="9" tint="-0.249977111117893"/>
        <bgColor indexed="64"/>
      </patternFill>
    </fill>
    <fill>
      <patternFill patternType="solid">
        <fgColor rgb="FFF79646"/>
        <bgColor indexed="64"/>
      </patternFill>
    </fill>
    <fill>
      <patternFill patternType="solid">
        <fgColor rgb="FFA6A6A6"/>
        <bgColor rgb="FF000000"/>
      </patternFill>
    </fill>
    <fill>
      <patternFill patternType="solid">
        <fgColor rgb="FFDCE6F1"/>
        <bgColor rgb="FF000000"/>
      </patternFill>
    </fill>
    <fill>
      <patternFill patternType="solid">
        <fgColor rgb="FFFFE699"/>
        <bgColor indexed="64"/>
      </patternFill>
    </fill>
    <fill>
      <patternFill patternType="solid">
        <fgColor theme="8" tint="0.79998168889431442"/>
        <bgColor indexed="64"/>
      </patternFill>
    </fill>
  </fills>
  <borders count="3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DC2300"/>
      </left>
      <right style="thin">
        <color rgb="FFDC2300"/>
      </right>
      <top style="thin">
        <color rgb="FFDC2300"/>
      </top>
      <bottom style="thin">
        <color rgb="FFDC2300"/>
      </bottom>
      <diagonal/>
    </border>
    <border>
      <left style="thin">
        <color rgb="FFFF0000"/>
      </left>
      <right style="thin">
        <color rgb="FFFF0000"/>
      </right>
      <top style="thin">
        <color rgb="FFFF0000"/>
      </top>
      <bottom style="thin">
        <color rgb="FFFF0000"/>
      </bottom>
      <diagonal/>
    </border>
    <border>
      <left/>
      <right/>
      <top style="thin">
        <color rgb="FF000000"/>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style="medium">
        <color theme="7"/>
      </left>
      <right style="thin">
        <color indexed="64"/>
      </right>
      <top/>
      <bottom style="thin">
        <color indexed="64"/>
      </bottom>
      <diagonal/>
    </border>
    <border>
      <left style="thin">
        <color indexed="64"/>
      </left>
      <right style="medium">
        <color theme="7"/>
      </right>
      <top/>
      <bottom style="thin">
        <color indexed="64"/>
      </bottom>
      <diagonal/>
    </border>
    <border>
      <left style="medium">
        <color rgb="FF00B050"/>
      </left>
      <right style="thin">
        <color indexed="64"/>
      </right>
      <top/>
      <bottom style="thin">
        <color indexed="64"/>
      </bottom>
      <diagonal/>
    </border>
    <border>
      <left style="thin">
        <color indexed="64"/>
      </left>
      <right style="medium">
        <color rgb="FF00B050"/>
      </right>
      <top/>
      <bottom style="thin">
        <color indexed="64"/>
      </bottom>
      <diagonal/>
    </border>
    <border>
      <left style="medium">
        <color theme="7"/>
      </left>
      <right style="thin">
        <color indexed="64"/>
      </right>
      <top style="thin">
        <color indexed="64"/>
      </top>
      <bottom style="thin">
        <color indexed="64"/>
      </bottom>
      <diagonal/>
    </border>
    <border>
      <left style="thin">
        <color indexed="64"/>
      </left>
      <right style="medium">
        <color theme="7"/>
      </right>
      <top style="thin">
        <color indexed="64"/>
      </top>
      <bottom style="thin">
        <color indexed="64"/>
      </bottom>
      <diagonal/>
    </border>
    <border>
      <left style="medium">
        <color rgb="FF00B050"/>
      </left>
      <right style="thin">
        <color indexed="64"/>
      </right>
      <top style="thin">
        <color indexed="64"/>
      </top>
      <bottom style="thin">
        <color indexed="64"/>
      </bottom>
      <diagonal/>
    </border>
    <border>
      <left style="thin">
        <color indexed="64"/>
      </left>
      <right style="medium">
        <color rgb="FF00B050"/>
      </right>
      <top style="thin">
        <color indexed="64"/>
      </top>
      <bottom style="thin">
        <color indexed="64"/>
      </bottom>
      <diagonal/>
    </border>
    <border>
      <left style="thin">
        <color indexed="64"/>
      </left>
      <right/>
      <top style="thin">
        <color indexed="64"/>
      </top>
      <bottom/>
      <diagonal/>
    </border>
    <border>
      <left style="medium">
        <color theme="7"/>
      </left>
      <right style="thin">
        <color indexed="64"/>
      </right>
      <top style="thin">
        <color indexed="64"/>
      </top>
      <bottom/>
      <diagonal/>
    </border>
    <border>
      <left/>
      <right/>
      <top style="thin">
        <color indexed="64"/>
      </top>
      <bottom/>
      <diagonal/>
    </border>
    <border>
      <left style="medium">
        <color rgb="FF00B050"/>
      </left>
      <right/>
      <top style="thin">
        <color indexed="64"/>
      </top>
      <bottom style="thin">
        <color indexed="64"/>
      </bottom>
      <diagonal/>
    </border>
    <border>
      <left style="medium">
        <color theme="7"/>
      </left>
      <right style="thin">
        <color indexed="64"/>
      </right>
      <top style="thin">
        <color indexed="64"/>
      </top>
      <bottom style="medium">
        <color theme="7"/>
      </bottom>
      <diagonal/>
    </border>
    <border>
      <left style="thin">
        <color indexed="64"/>
      </left>
      <right style="thin">
        <color indexed="64"/>
      </right>
      <top style="thin">
        <color indexed="64"/>
      </top>
      <bottom style="medium">
        <color theme="7"/>
      </bottom>
      <diagonal/>
    </border>
    <border>
      <left style="thick">
        <color indexed="64"/>
      </left>
      <right/>
      <top/>
      <bottom style="thin">
        <color indexed="64"/>
      </bottom>
      <diagonal/>
    </border>
    <border>
      <left style="thick">
        <color indexed="64"/>
      </left>
      <right/>
      <top/>
      <bottom/>
      <diagonal/>
    </border>
    <border>
      <left style="thin">
        <color theme="1"/>
      </left>
      <right style="thin">
        <color theme="1"/>
      </right>
      <top style="thin">
        <color theme="1"/>
      </top>
      <bottom style="thin">
        <color theme="1"/>
      </bottom>
      <diagonal/>
    </border>
    <border>
      <left style="medium">
        <color theme="9"/>
      </left>
      <right/>
      <top style="thin">
        <color theme="1"/>
      </top>
      <bottom style="thin">
        <color theme="1"/>
      </bottom>
      <diagonal/>
    </border>
    <border>
      <left style="thin">
        <color indexed="64"/>
      </left>
      <right style="thin">
        <color indexed="64"/>
      </right>
      <top style="thin">
        <color indexed="64"/>
      </top>
      <bottom style="thin">
        <color theme="1"/>
      </bottom>
      <diagonal/>
    </border>
    <border>
      <left/>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medium">
        <color theme="1"/>
      </left>
      <right style="thin">
        <color indexed="64"/>
      </right>
      <top style="thin">
        <color indexed="64"/>
      </top>
      <bottom style="medium">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style="medium">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style="thin">
        <color theme="1"/>
      </left>
      <right style="medium">
        <color theme="1"/>
      </right>
      <top style="medium">
        <color theme="1"/>
      </top>
      <bottom style="thin">
        <color theme="1"/>
      </bottom>
      <diagonal/>
    </border>
    <border>
      <left style="thin">
        <color theme="1"/>
      </left>
      <right style="thin">
        <color theme="1"/>
      </right>
      <top style="medium">
        <color theme="1"/>
      </top>
      <bottom style="thin">
        <color theme="1"/>
      </bottom>
      <diagonal/>
    </border>
    <border>
      <left style="medium">
        <color theme="1"/>
      </left>
      <right style="thin">
        <color indexed="64"/>
      </right>
      <top style="thin">
        <color indexed="64"/>
      </top>
      <bottom/>
      <diagonal/>
    </border>
    <border>
      <left style="thin">
        <color theme="1"/>
      </left>
      <right style="thin">
        <color theme="1"/>
      </right>
      <top/>
      <bottom style="thin">
        <color theme="1"/>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medium">
        <color theme="1"/>
      </left>
      <right/>
      <top/>
      <bottom/>
      <diagonal/>
    </border>
    <border>
      <left/>
      <right style="medium">
        <color theme="1"/>
      </right>
      <top/>
      <bottom/>
      <diagonal/>
    </border>
    <border>
      <left/>
      <right style="thin">
        <color theme="1"/>
      </right>
      <top style="medium">
        <color theme="1"/>
      </top>
      <bottom/>
      <diagonal/>
    </border>
    <border>
      <left style="thin">
        <color theme="1"/>
      </left>
      <right style="medium">
        <color theme="1"/>
      </right>
      <top style="medium">
        <color theme="1"/>
      </top>
      <bottom/>
      <diagonal/>
    </border>
    <border>
      <left style="medium">
        <color theme="1"/>
      </left>
      <right style="thin">
        <color theme="1"/>
      </right>
      <top style="medium">
        <color theme="1"/>
      </top>
      <bottom style="thin">
        <color theme="1"/>
      </bottom>
      <diagonal/>
    </border>
    <border>
      <left style="medium">
        <color theme="1"/>
      </left>
      <right style="thin">
        <color theme="1"/>
      </right>
      <top style="medium">
        <color theme="1"/>
      </top>
      <bottom style="medium">
        <color theme="1"/>
      </bottom>
      <diagonal/>
    </border>
    <border>
      <left style="thin">
        <color theme="1"/>
      </left>
      <right style="medium">
        <color theme="1"/>
      </right>
      <top style="medium">
        <color theme="1"/>
      </top>
      <bottom style="medium">
        <color theme="1"/>
      </bottom>
      <diagonal/>
    </border>
    <border>
      <left style="medium">
        <color theme="1"/>
      </left>
      <right style="thin">
        <color indexed="64"/>
      </right>
      <top/>
      <bottom/>
      <diagonal/>
    </border>
    <border>
      <left style="thin">
        <color indexed="64"/>
      </left>
      <right style="medium">
        <color theme="1"/>
      </right>
      <top/>
      <bottom/>
      <diagonal/>
    </border>
    <border>
      <left/>
      <right style="thin">
        <color indexed="64"/>
      </right>
      <top style="medium">
        <color indexed="64"/>
      </top>
      <bottom style="medium">
        <color indexed="64"/>
      </bottom>
      <diagonal/>
    </border>
    <border>
      <left style="thin">
        <color theme="1"/>
      </left>
      <right style="medium">
        <color theme="1"/>
      </right>
      <top/>
      <bottom style="medium">
        <color theme="1"/>
      </bottom>
      <diagonal/>
    </border>
    <border>
      <left style="medium">
        <color theme="1"/>
      </left>
      <right style="thin">
        <color theme="1"/>
      </right>
      <top/>
      <bottom style="medium">
        <color theme="1"/>
      </bottom>
      <diagonal/>
    </border>
    <border>
      <left style="medium">
        <color indexed="64"/>
      </left>
      <right/>
      <top style="medium">
        <color indexed="64"/>
      </top>
      <bottom style="thin">
        <color theme="1"/>
      </bottom>
      <diagonal/>
    </border>
    <border>
      <left style="medium">
        <color indexed="64"/>
      </left>
      <right/>
      <top style="thin">
        <color theme="1"/>
      </top>
      <bottom style="thin">
        <color theme="1"/>
      </bottom>
      <diagonal/>
    </border>
    <border>
      <left style="medium">
        <color indexed="64"/>
      </left>
      <right/>
      <top style="thin">
        <color theme="1"/>
      </top>
      <bottom style="medium">
        <color indexed="64"/>
      </bottom>
      <diagonal/>
    </border>
    <border>
      <left/>
      <right style="thin">
        <color theme="1"/>
      </right>
      <top style="thin">
        <color theme="1"/>
      </top>
      <bottom style="thin">
        <color theme="1"/>
      </bottom>
      <diagonal/>
    </border>
    <border>
      <left style="medium">
        <color theme="1"/>
      </left>
      <right style="thin">
        <color indexed="64"/>
      </right>
      <top/>
      <bottom style="thin">
        <color indexed="64"/>
      </bottom>
      <diagonal/>
    </border>
    <border>
      <left style="medium">
        <color indexed="64"/>
      </left>
      <right style="medium">
        <color theme="1"/>
      </right>
      <top/>
      <bottom style="thin">
        <color indexed="64"/>
      </bottom>
      <diagonal/>
    </border>
    <border>
      <left style="medium">
        <color indexed="64"/>
      </left>
      <right style="medium">
        <color theme="1"/>
      </right>
      <top style="thin">
        <color indexed="64"/>
      </top>
      <bottom/>
      <diagonal/>
    </border>
    <border>
      <left style="thin">
        <color indexed="64"/>
      </left>
      <right/>
      <top style="thin">
        <color indexed="64"/>
      </top>
      <bottom style="medium">
        <color theme="1"/>
      </bottom>
      <diagonal/>
    </border>
    <border>
      <left style="medium">
        <color theme="1"/>
      </left>
      <right style="thin">
        <color indexed="64"/>
      </right>
      <top/>
      <bottom style="medium">
        <color indexed="64"/>
      </bottom>
      <diagonal/>
    </border>
    <border>
      <left style="medium">
        <color indexed="64"/>
      </left>
      <right style="medium">
        <color theme="1"/>
      </right>
      <top/>
      <bottom style="medium">
        <color indexed="64"/>
      </bottom>
      <diagonal/>
    </border>
    <border>
      <left/>
      <right style="thin">
        <color theme="1"/>
      </right>
      <top/>
      <bottom style="thin">
        <color theme="1"/>
      </bottom>
      <diagonal/>
    </border>
    <border>
      <left style="medium">
        <color theme="1"/>
      </left>
      <right style="medium">
        <color theme="1"/>
      </right>
      <top/>
      <bottom style="medium">
        <color theme="1"/>
      </bottom>
      <diagonal/>
    </border>
    <border>
      <left/>
      <right/>
      <top style="medium">
        <color theme="1"/>
      </top>
      <bottom style="medium">
        <color indexed="64"/>
      </bottom>
      <diagonal/>
    </border>
    <border>
      <left/>
      <right style="medium">
        <color theme="1"/>
      </right>
      <top style="medium">
        <color theme="1"/>
      </top>
      <bottom style="medium">
        <color indexed="64"/>
      </bottom>
      <diagonal/>
    </border>
    <border>
      <left style="thin">
        <color indexed="64"/>
      </left>
      <right style="medium">
        <color theme="1"/>
      </right>
      <top style="medium">
        <color indexed="64"/>
      </top>
      <bottom/>
      <diagonal/>
    </border>
    <border>
      <left/>
      <right/>
      <top/>
      <bottom style="medium">
        <color rgb="FFF79646"/>
      </bottom>
      <diagonal/>
    </border>
    <border>
      <left style="thin">
        <color theme="1"/>
      </left>
      <right style="thin">
        <color theme="1"/>
      </right>
      <top style="thin">
        <color theme="1"/>
      </top>
      <bottom/>
      <diagonal/>
    </border>
    <border>
      <left style="thin">
        <color theme="1"/>
      </left>
      <right style="thin">
        <color theme="1"/>
      </right>
      <top/>
      <bottom/>
      <diagonal/>
    </border>
    <border>
      <left style="medium">
        <color theme="9"/>
      </left>
      <right/>
      <top/>
      <bottom/>
      <diagonal/>
    </border>
    <border>
      <left/>
      <right style="medium">
        <color theme="9"/>
      </right>
      <top/>
      <bottom/>
      <diagonal/>
    </border>
    <border>
      <left style="medium">
        <color theme="9"/>
      </left>
      <right style="thin">
        <color theme="1"/>
      </right>
      <top style="thin">
        <color theme="1"/>
      </top>
      <bottom style="thin">
        <color theme="1"/>
      </bottom>
      <diagonal/>
    </border>
    <border>
      <left style="medium">
        <color theme="9"/>
      </left>
      <right/>
      <top/>
      <bottom style="medium">
        <color rgb="FFF79646"/>
      </bottom>
      <diagonal/>
    </border>
    <border>
      <left style="thin">
        <color theme="1"/>
      </left>
      <right style="medium">
        <color theme="9"/>
      </right>
      <top style="thin">
        <color theme="1"/>
      </top>
      <bottom style="thin">
        <color theme="1"/>
      </bottom>
      <diagonal/>
    </border>
    <border>
      <left style="medium">
        <color theme="9"/>
      </left>
      <right/>
      <top/>
      <bottom style="medium">
        <color theme="9"/>
      </bottom>
      <diagonal/>
    </border>
    <border>
      <left/>
      <right/>
      <top/>
      <bottom style="medium">
        <color theme="9"/>
      </bottom>
      <diagonal/>
    </border>
    <border>
      <left/>
      <right style="medium">
        <color theme="9"/>
      </right>
      <top/>
      <bottom style="medium">
        <color theme="9"/>
      </bottom>
      <diagonal/>
    </border>
    <border>
      <left style="medium">
        <color theme="1"/>
      </left>
      <right style="thin">
        <color theme="1"/>
      </right>
      <top/>
      <bottom style="thin">
        <color theme="1"/>
      </bottom>
      <diagonal/>
    </border>
    <border>
      <left style="thin">
        <color theme="1"/>
      </left>
      <right style="medium">
        <color theme="1"/>
      </right>
      <top/>
      <bottom style="thin">
        <color theme="1"/>
      </bottom>
      <diagonal/>
    </border>
    <border>
      <left style="thin">
        <color indexed="64"/>
      </left>
      <right style="medium">
        <color theme="1"/>
      </right>
      <top/>
      <bottom style="thin">
        <color theme="1"/>
      </bottom>
      <diagonal/>
    </border>
    <border>
      <left style="thin">
        <color indexed="64"/>
      </left>
      <right style="thin">
        <color indexed="64"/>
      </right>
      <top/>
      <bottom style="thin">
        <color theme="1"/>
      </bottom>
      <diagonal/>
    </border>
    <border>
      <left style="thin">
        <color indexed="64"/>
      </left>
      <right style="medium">
        <color indexed="64"/>
      </right>
      <top/>
      <bottom style="thin">
        <color theme="1"/>
      </bottom>
      <diagonal/>
    </border>
    <border>
      <left style="thin">
        <color indexed="64"/>
      </left>
      <right/>
      <top style="medium">
        <color indexed="64"/>
      </top>
      <bottom style="medium">
        <color indexed="64"/>
      </bottom>
      <diagonal/>
    </border>
    <border>
      <left style="thin">
        <color theme="1"/>
      </left>
      <right/>
      <top style="thin">
        <color theme="1"/>
      </top>
      <bottom style="thin">
        <color theme="1"/>
      </bottom>
      <diagonal/>
    </border>
    <border>
      <left style="medium">
        <color indexed="64"/>
      </left>
      <right style="thin">
        <color theme="1"/>
      </right>
      <top style="medium">
        <color indexed="64"/>
      </top>
      <bottom style="thin">
        <color theme="1"/>
      </bottom>
      <diagonal/>
    </border>
    <border>
      <left style="thin">
        <color theme="1"/>
      </left>
      <right style="thin">
        <color theme="1"/>
      </right>
      <top style="medium">
        <color indexed="64"/>
      </top>
      <bottom style="thin">
        <color theme="1"/>
      </bottom>
      <diagonal/>
    </border>
    <border>
      <left style="thin">
        <color theme="1"/>
      </left>
      <right/>
      <top style="medium">
        <color indexed="64"/>
      </top>
      <bottom style="thin">
        <color theme="1"/>
      </bottom>
      <diagonal/>
    </border>
    <border>
      <left/>
      <right style="thin">
        <color theme="1"/>
      </right>
      <top style="medium">
        <color indexed="64"/>
      </top>
      <bottom style="thin">
        <color theme="1"/>
      </bottom>
      <diagonal/>
    </border>
    <border>
      <left style="medium">
        <color indexed="64"/>
      </left>
      <right style="thin">
        <color theme="1"/>
      </right>
      <top style="thin">
        <color theme="1"/>
      </top>
      <bottom style="thin">
        <color theme="1"/>
      </bottom>
      <diagonal/>
    </border>
    <border>
      <left style="medium">
        <color indexed="64"/>
      </left>
      <right style="thin">
        <color theme="1"/>
      </right>
      <top style="thin">
        <color theme="1"/>
      </top>
      <bottom style="medium">
        <color indexed="64"/>
      </bottom>
      <diagonal/>
    </border>
    <border>
      <left style="thin">
        <color theme="1"/>
      </left>
      <right style="thin">
        <color theme="1"/>
      </right>
      <top style="thin">
        <color theme="1"/>
      </top>
      <bottom style="medium">
        <color indexed="64"/>
      </bottom>
      <diagonal/>
    </border>
    <border>
      <left style="thin">
        <color theme="1"/>
      </left>
      <right/>
      <top style="thin">
        <color theme="1"/>
      </top>
      <bottom style="medium">
        <color indexed="64"/>
      </bottom>
      <diagonal/>
    </border>
    <border>
      <left style="thin">
        <color theme="1"/>
      </left>
      <right/>
      <top style="medium">
        <color indexed="64"/>
      </top>
      <bottom/>
      <diagonal/>
    </border>
    <border>
      <left style="thin">
        <color theme="1"/>
      </left>
      <right/>
      <top/>
      <bottom/>
      <diagonal/>
    </border>
    <border>
      <left style="thin">
        <color theme="1"/>
      </left>
      <right/>
      <top/>
      <bottom style="medium">
        <color indexed="64"/>
      </bottom>
      <diagonal/>
    </border>
    <border>
      <left/>
      <right style="thin">
        <color theme="1"/>
      </right>
      <top style="medium">
        <color indexed="64"/>
      </top>
      <bottom/>
      <diagonal/>
    </border>
    <border>
      <left/>
      <right style="thin">
        <color theme="1"/>
      </right>
      <top/>
      <bottom/>
      <diagonal/>
    </border>
    <border>
      <left/>
      <right style="thin">
        <color theme="1"/>
      </right>
      <top/>
      <bottom style="medium">
        <color indexed="64"/>
      </bottom>
      <diagonal/>
    </border>
    <border>
      <left/>
      <right/>
      <top style="medium">
        <color indexed="64"/>
      </top>
      <bottom style="thin">
        <color theme="1"/>
      </bottom>
      <diagonal/>
    </border>
    <border>
      <left/>
      <right/>
      <top style="thin">
        <color theme="1"/>
      </top>
      <bottom style="medium">
        <color indexed="64"/>
      </bottom>
      <diagonal/>
    </border>
    <border>
      <left/>
      <right style="medium">
        <color indexed="64"/>
      </right>
      <top style="medium">
        <color indexed="64"/>
      </top>
      <bottom style="thin">
        <color theme="1"/>
      </bottom>
      <diagonal/>
    </border>
    <border>
      <left style="medium">
        <color indexed="64"/>
      </left>
      <right/>
      <top style="thin">
        <color indexed="64"/>
      </top>
      <bottom style="medium">
        <color theme="1"/>
      </bottom>
      <diagonal/>
    </border>
    <border>
      <left/>
      <right style="thin">
        <color theme="1"/>
      </right>
      <top style="thin">
        <color theme="1"/>
      </top>
      <bottom/>
      <diagonal/>
    </border>
    <border>
      <left style="thin">
        <color indexed="64"/>
      </left>
      <right/>
      <top style="medium">
        <color indexed="64"/>
      </top>
      <bottom style="thin">
        <color indexed="64"/>
      </bottom>
      <diagonal/>
    </border>
    <border>
      <left style="thin">
        <color theme="1"/>
      </left>
      <right style="thin">
        <color indexed="64"/>
      </right>
      <top style="thin">
        <color theme="1"/>
      </top>
      <bottom/>
      <diagonal/>
    </border>
    <border>
      <left style="thin">
        <color theme="1"/>
      </left>
      <right style="thin">
        <color indexed="64"/>
      </right>
      <top/>
      <bottom/>
      <diagonal/>
    </border>
    <border>
      <left/>
      <right style="thin">
        <color indexed="64"/>
      </right>
      <top style="medium">
        <color indexed="64"/>
      </top>
      <bottom style="thin">
        <color indexed="64"/>
      </bottom>
      <diagonal/>
    </border>
    <border>
      <left/>
      <right style="thin">
        <color theme="1"/>
      </right>
      <top style="thin">
        <color theme="1"/>
      </top>
      <bottom style="medium">
        <color theme="1"/>
      </bottom>
      <diagonal/>
    </border>
    <border>
      <left style="thin">
        <color theme="1"/>
      </left>
      <right style="medium">
        <color indexed="64"/>
      </right>
      <top style="thin">
        <color theme="1"/>
      </top>
      <bottom style="thin">
        <color theme="1"/>
      </bottom>
      <diagonal/>
    </border>
    <border>
      <left style="thin">
        <color theme="1"/>
      </left>
      <right style="medium">
        <color indexed="64"/>
      </right>
      <top style="thin">
        <color theme="1"/>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thin">
        <color theme="1"/>
      </left>
      <right style="medium">
        <color indexed="64"/>
      </right>
      <top style="thin">
        <color theme="1"/>
      </top>
      <bottom/>
      <diagonal/>
    </border>
    <border>
      <left style="thin">
        <color theme="1"/>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theme="1"/>
      </right>
      <top style="thin">
        <color theme="1"/>
      </top>
      <bottom/>
      <diagonal/>
    </border>
    <border>
      <left style="thin">
        <color theme="1"/>
      </left>
      <right/>
      <top style="thin">
        <color theme="1"/>
      </top>
      <bottom/>
      <diagonal/>
    </border>
    <border>
      <left style="medium">
        <color indexed="64"/>
      </left>
      <right style="thin">
        <color indexed="64"/>
      </right>
      <top/>
      <bottom style="medium">
        <color indexed="64"/>
      </bottom>
      <diagonal/>
    </border>
    <border>
      <left style="thin">
        <color theme="1"/>
      </left>
      <right style="thin">
        <color indexed="64"/>
      </right>
      <top style="thin">
        <color indexed="64"/>
      </top>
      <bottom style="medium">
        <color indexed="64"/>
      </bottom>
      <diagonal/>
    </border>
    <border>
      <left style="thin">
        <color indexed="64"/>
      </left>
      <right style="thin">
        <color theme="1"/>
      </right>
      <top style="thin">
        <color indexed="64"/>
      </top>
      <bottom style="medium">
        <color indexed="64"/>
      </bottom>
      <diagonal/>
    </border>
    <border>
      <left/>
      <right/>
      <top style="thin">
        <color indexed="64"/>
      </top>
      <bottom style="medium">
        <color indexed="64"/>
      </bottom>
      <diagonal/>
    </border>
    <border>
      <left style="medium">
        <color theme="1"/>
      </left>
      <right/>
      <top style="medium">
        <color theme="1"/>
      </top>
      <bottom style="thin">
        <color indexed="64"/>
      </bottom>
      <diagonal/>
    </border>
    <border>
      <left style="medium">
        <color theme="1"/>
      </left>
      <right/>
      <top style="thin">
        <color indexed="64"/>
      </top>
      <bottom style="thin">
        <color indexed="64"/>
      </bottom>
      <diagonal/>
    </border>
    <border>
      <left style="medium">
        <color theme="1"/>
      </left>
      <right/>
      <top style="thin">
        <color indexed="64"/>
      </top>
      <bottom style="medium">
        <color theme="1"/>
      </bottom>
      <diagonal/>
    </border>
    <border>
      <left/>
      <right style="medium">
        <color indexed="64"/>
      </right>
      <top style="thin">
        <color indexed="64"/>
      </top>
      <bottom style="medium">
        <color indexed="64"/>
      </bottom>
      <diagonal/>
    </border>
    <border>
      <left style="thin">
        <color theme="1"/>
      </left>
      <right style="thin">
        <color theme="1"/>
      </right>
      <top style="medium">
        <color indexed="64"/>
      </top>
      <bottom/>
      <diagonal/>
    </border>
    <border>
      <left style="medium">
        <color indexed="64"/>
      </left>
      <right style="thin">
        <color theme="1"/>
      </right>
      <top style="medium">
        <color indexed="64"/>
      </top>
      <bottom style="medium">
        <color indexed="64"/>
      </bottom>
      <diagonal/>
    </border>
    <border>
      <left style="thin">
        <color theme="1"/>
      </left>
      <right style="thin">
        <color theme="1"/>
      </right>
      <top style="medium">
        <color indexed="64"/>
      </top>
      <bottom style="medium">
        <color indexed="64"/>
      </bottom>
      <diagonal/>
    </border>
    <border>
      <left style="thin">
        <color theme="1"/>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ck">
        <color indexed="64"/>
      </top>
      <bottom/>
      <diagonal/>
    </border>
    <border>
      <left style="thick">
        <color indexed="64"/>
      </left>
      <right style="thin">
        <color theme="1"/>
      </right>
      <top style="thin">
        <color theme="1"/>
      </top>
      <bottom style="thick">
        <color indexed="64"/>
      </bottom>
      <diagonal/>
    </border>
    <border>
      <left style="thin">
        <color theme="1"/>
      </left>
      <right style="thick">
        <color indexed="64"/>
      </right>
      <top style="thin">
        <color theme="1"/>
      </top>
      <bottom style="thick">
        <color indexed="64"/>
      </bottom>
      <diagonal/>
    </border>
    <border>
      <left/>
      <right style="thick">
        <color indexed="64"/>
      </right>
      <top style="thick">
        <color indexed="64"/>
      </top>
      <bottom/>
      <diagonal/>
    </border>
    <border>
      <left style="thick">
        <color indexed="64"/>
      </left>
      <right style="thin">
        <color theme="1"/>
      </right>
      <top style="thick">
        <color indexed="64"/>
      </top>
      <bottom style="thin">
        <color theme="1"/>
      </bottom>
      <diagonal/>
    </border>
    <border>
      <left style="thin">
        <color theme="1"/>
      </left>
      <right style="thick">
        <color indexed="64"/>
      </right>
      <top style="thick">
        <color indexed="64"/>
      </top>
      <bottom style="thin">
        <color theme="1"/>
      </bottom>
      <diagonal/>
    </border>
    <border>
      <left style="thick">
        <color indexed="64"/>
      </left>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medium">
        <color indexed="64"/>
      </left>
      <right style="thick">
        <color indexed="64"/>
      </right>
      <top style="thin">
        <color indexed="64"/>
      </top>
      <bottom style="thick">
        <color indexed="64"/>
      </bottom>
      <diagonal/>
    </border>
    <border>
      <left style="thick">
        <color indexed="64"/>
      </left>
      <right/>
      <top style="thick">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theme="1"/>
      </left>
      <right/>
      <top style="thin">
        <color indexed="64"/>
      </top>
      <bottom/>
      <diagonal/>
    </border>
    <border>
      <left style="medium">
        <color indexed="64"/>
      </left>
      <right style="thick">
        <color indexed="64"/>
      </right>
      <top style="medium">
        <color indexed="64"/>
      </top>
      <bottom style="medium">
        <color indexed="64"/>
      </bottom>
      <diagonal/>
    </border>
    <border>
      <left style="thick">
        <color indexed="64"/>
      </left>
      <right style="thick">
        <color indexed="64"/>
      </right>
      <top style="medium">
        <color indexed="64"/>
      </top>
      <bottom style="medium">
        <color indexed="64"/>
      </bottom>
      <diagonal/>
    </border>
    <border>
      <left style="thick">
        <color indexed="64"/>
      </left>
      <right style="medium">
        <color indexed="64"/>
      </right>
      <top style="medium">
        <color indexed="64"/>
      </top>
      <bottom style="medium">
        <color indexed="64"/>
      </bottom>
      <diagonal/>
    </border>
    <border>
      <left style="thick">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theme="4" tint="0.39997558519241921"/>
      </bottom>
      <diagonal/>
    </border>
    <border>
      <left style="medium">
        <color rgb="FF00B0F0"/>
      </left>
      <right style="thin">
        <color indexed="64"/>
      </right>
      <top style="thin">
        <color indexed="64"/>
      </top>
      <bottom style="thin">
        <color indexed="64"/>
      </bottom>
      <diagonal/>
    </border>
    <border>
      <left style="medium">
        <color rgb="FF00B0F0"/>
      </left>
      <right style="thin">
        <color indexed="64"/>
      </right>
      <top style="thin">
        <color indexed="64"/>
      </top>
      <bottom style="medium">
        <color rgb="FF00B0F0"/>
      </bottom>
      <diagonal/>
    </border>
    <border>
      <left style="thin">
        <color indexed="64"/>
      </left>
      <right style="thin">
        <color indexed="64"/>
      </right>
      <top style="thin">
        <color indexed="64"/>
      </top>
      <bottom style="medium">
        <color rgb="FF00B0F0"/>
      </bottom>
      <diagonal/>
    </border>
    <border>
      <left style="medium">
        <color rgb="FFFFC000"/>
      </left>
      <right/>
      <top style="thin">
        <color indexed="64"/>
      </top>
      <bottom/>
      <diagonal/>
    </border>
    <border>
      <left style="medium">
        <color rgb="FFFFC000"/>
      </left>
      <right style="thin">
        <color indexed="64"/>
      </right>
      <top style="thin">
        <color indexed="64"/>
      </top>
      <bottom style="medium">
        <color rgb="FFFFC000"/>
      </bottom>
      <diagonal/>
    </border>
    <border>
      <left style="medium">
        <color rgb="FF00B0F0"/>
      </left>
      <right/>
      <top style="thin">
        <color indexed="64"/>
      </top>
      <bottom/>
      <diagonal/>
    </border>
    <border>
      <left/>
      <right style="thin">
        <color indexed="64"/>
      </right>
      <top style="thin">
        <color indexed="64"/>
      </top>
      <bottom style="medium">
        <color rgb="FF00B0F0"/>
      </bottom>
      <diagonal/>
    </border>
    <border>
      <left/>
      <right style="thin">
        <color indexed="64"/>
      </right>
      <top style="thin">
        <color indexed="64"/>
      </top>
      <bottom style="medium">
        <color theme="7"/>
      </bottom>
      <diagonal/>
    </border>
    <border>
      <left style="medium">
        <color rgb="FF00B0F0"/>
      </left>
      <right style="thin">
        <color theme="1"/>
      </right>
      <top style="medium">
        <color rgb="FF00B0F0"/>
      </top>
      <bottom style="thin">
        <color theme="1"/>
      </bottom>
      <diagonal/>
    </border>
    <border>
      <left style="thin">
        <color theme="1"/>
      </left>
      <right style="thin">
        <color theme="1"/>
      </right>
      <top style="medium">
        <color rgb="FF00B0F0"/>
      </top>
      <bottom style="thin">
        <color theme="1"/>
      </bottom>
      <diagonal/>
    </border>
    <border>
      <left style="medium">
        <color rgb="FF00B0F0"/>
      </left>
      <right style="thin">
        <color theme="1"/>
      </right>
      <top style="thin">
        <color theme="1"/>
      </top>
      <bottom style="thin">
        <color theme="1"/>
      </bottom>
      <diagonal/>
    </border>
    <border>
      <left style="medium">
        <color rgb="FF00B0F0"/>
      </left>
      <right style="thin">
        <color theme="1"/>
      </right>
      <top style="thin">
        <color theme="1"/>
      </top>
      <bottom style="medium">
        <color rgb="FF00B0F0"/>
      </bottom>
      <diagonal/>
    </border>
    <border>
      <left style="thin">
        <color theme="1"/>
      </left>
      <right style="thin">
        <color theme="1"/>
      </right>
      <top style="thin">
        <color theme="1"/>
      </top>
      <bottom style="medium">
        <color rgb="FF00B0F0"/>
      </bottom>
      <diagonal/>
    </border>
    <border>
      <left style="thin">
        <color indexed="64"/>
      </left>
      <right style="medium">
        <color theme="7"/>
      </right>
      <top style="thin">
        <color indexed="64"/>
      </top>
      <bottom/>
      <diagonal/>
    </border>
    <border>
      <left style="thin">
        <color indexed="64"/>
      </left>
      <right style="thin">
        <color theme="1"/>
      </right>
      <top style="thin">
        <color theme="1"/>
      </top>
      <bottom style="thin">
        <color indexed="64"/>
      </bottom>
      <diagonal/>
    </border>
    <border>
      <left style="thin">
        <color indexed="64"/>
      </left>
      <right style="thin">
        <color theme="1"/>
      </right>
      <top style="thin">
        <color indexed="64"/>
      </top>
      <bottom style="thin">
        <color indexed="64"/>
      </bottom>
      <diagonal/>
    </border>
    <border>
      <left/>
      <right style="thin">
        <color indexed="64"/>
      </right>
      <top style="thin">
        <color indexed="64"/>
      </top>
      <bottom style="thin">
        <color theme="1"/>
      </bottom>
      <diagonal/>
    </border>
    <border>
      <left style="thin">
        <color indexed="64"/>
      </left>
      <right/>
      <top style="thin">
        <color indexed="64"/>
      </top>
      <bottom style="thin">
        <color theme="1"/>
      </bottom>
      <diagonal/>
    </border>
    <border>
      <left style="thin">
        <color indexed="64"/>
      </left>
      <right style="thin">
        <color theme="1"/>
      </right>
      <top style="thin">
        <color indexed="64"/>
      </top>
      <bottom style="thin">
        <color theme="1"/>
      </bottom>
      <diagonal/>
    </border>
    <border>
      <left style="thin">
        <color theme="1"/>
      </left>
      <right/>
      <top/>
      <bottom style="thin">
        <color theme="1"/>
      </bottom>
      <diagonal/>
    </border>
    <border>
      <left/>
      <right style="medium">
        <color theme="7"/>
      </right>
      <top style="thin">
        <color indexed="64"/>
      </top>
      <bottom style="thin">
        <color indexed="64"/>
      </bottom>
      <diagonal/>
    </border>
    <border>
      <left style="thin">
        <color indexed="64"/>
      </left>
      <right style="thin">
        <color theme="1"/>
      </right>
      <top/>
      <bottom style="thin">
        <color indexed="64"/>
      </bottom>
      <diagonal/>
    </border>
    <border>
      <left style="medium">
        <color rgb="FF00B050"/>
      </left>
      <right style="thin">
        <color theme="1"/>
      </right>
      <top style="thin">
        <color theme="1"/>
      </top>
      <bottom/>
      <diagonal/>
    </border>
    <border>
      <left style="thin">
        <color theme="1"/>
      </left>
      <right style="medium">
        <color rgb="FF00B050"/>
      </right>
      <top style="thin">
        <color theme="1"/>
      </top>
      <bottom/>
      <diagonal/>
    </border>
    <border>
      <left style="medium">
        <color rgb="FF00B0F0"/>
      </left>
      <right style="thin">
        <color indexed="64"/>
      </right>
      <top/>
      <bottom style="thin">
        <color indexed="64"/>
      </bottom>
      <diagonal/>
    </border>
    <border>
      <left/>
      <right/>
      <top/>
      <bottom style="thin">
        <color theme="1"/>
      </bottom>
      <diagonal/>
    </border>
    <border>
      <left style="medium">
        <color rgb="FF00B0F0"/>
      </left>
      <right style="thin">
        <color theme="1"/>
      </right>
      <top/>
      <bottom style="thin">
        <color theme="1"/>
      </bottom>
      <diagonal/>
    </border>
    <border>
      <left style="thin">
        <color theme="1"/>
      </left>
      <right/>
      <top style="thin">
        <color theme="1"/>
      </top>
      <bottom style="medium">
        <color rgb="FF00B0F0"/>
      </bottom>
      <diagonal/>
    </border>
    <border>
      <left style="medium">
        <color rgb="FFFFC000"/>
      </left>
      <right style="thin">
        <color theme="1"/>
      </right>
      <top style="thin">
        <color theme="1"/>
      </top>
      <bottom style="thin">
        <color theme="1"/>
      </bottom>
      <diagonal/>
    </border>
    <border>
      <left style="medium">
        <color rgb="FFFFC000"/>
      </left>
      <right style="thin">
        <color theme="1"/>
      </right>
      <top style="thin">
        <color theme="1"/>
      </top>
      <bottom style="medium">
        <color rgb="FFFFC000"/>
      </bottom>
      <diagonal/>
    </border>
    <border>
      <left style="thin">
        <color theme="1"/>
      </left>
      <right style="thin">
        <color theme="1"/>
      </right>
      <top style="thin">
        <color theme="1"/>
      </top>
      <bottom style="medium">
        <color rgb="FFFFC000"/>
      </bottom>
      <diagonal/>
    </border>
    <border>
      <left style="thin">
        <color indexed="64"/>
      </left>
      <right/>
      <top style="thin">
        <color indexed="64"/>
      </top>
      <bottom style="medium">
        <color rgb="FF00B0F0"/>
      </bottom>
      <diagonal/>
    </border>
    <border>
      <left style="medium">
        <color rgb="FFFFC000"/>
      </left>
      <right style="thin">
        <color theme="1"/>
      </right>
      <top/>
      <bottom style="thin">
        <color theme="1"/>
      </bottom>
      <diagonal/>
    </border>
    <border>
      <left style="medium">
        <color rgb="FFFFC000"/>
      </left>
      <right style="thin">
        <color indexed="64"/>
      </right>
      <top/>
      <bottom style="thin">
        <color indexed="64"/>
      </bottom>
      <diagonal/>
    </border>
    <border>
      <left style="medium">
        <color rgb="FFFFC000"/>
      </left>
      <right style="thin">
        <color indexed="64"/>
      </right>
      <top style="thin">
        <color indexed="64"/>
      </top>
      <bottom style="thin">
        <color indexed="64"/>
      </bottom>
      <diagonal/>
    </border>
    <border>
      <left/>
      <right style="thin">
        <color indexed="64"/>
      </right>
      <top style="thin">
        <color indexed="64"/>
      </top>
      <bottom style="medium">
        <color rgb="FFFFC000"/>
      </bottom>
      <diagonal/>
    </border>
    <border>
      <left style="thin">
        <color indexed="64"/>
      </left>
      <right style="thin">
        <color indexed="64"/>
      </right>
      <top style="thin">
        <color indexed="64"/>
      </top>
      <bottom style="medium">
        <color rgb="FFFFC000"/>
      </bottom>
      <diagonal/>
    </border>
    <border>
      <left style="thin">
        <color theme="1"/>
      </left>
      <right/>
      <top style="thin">
        <color theme="1"/>
      </top>
      <bottom style="medium">
        <color rgb="FFFFC000"/>
      </bottom>
      <diagonal/>
    </border>
    <border>
      <left style="medium">
        <color theme="7"/>
      </left>
      <right style="thin">
        <color theme="1"/>
      </right>
      <top style="thin">
        <color theme="1"/>
      </top>
      <bottom style="thin">
        <color theme="1"/>
      </bottom>
      <diagonal/>
    </border>
    <border>
      <left style="thin">
        <color theme="1"/>
      </left>
      <right style="medium">
        <color theme="7"/>
      </right>
      <top style="thin">
        <color theme="1"/>
      </top>
      <bottom style="thin">
        <color theme="1"/>
      </bottom>
      <diagonal/>
    </border>
    <border>
      <left style="medium">
        <color theme="7"/>
      </left>
      <right style="thin">
        <color theme="1"/>
      </right>
      <top style="thin">
        <color theme="1"/>
      </top>
      <bottom style="medium">
        <color theme="7"/>
      </bottom>
      <diagonal/>
    </border>
    <border>
      <left style="thin">
        <color theme="1"/>
      </left>
      <right style="thin">
        <color theme="1"/>
      </right>
      <top style="thin">
        <color theme="1"/>
      </top>
      <bottom style="medium">
        <color theme="7"/>
      </bottom>
      <diagonal/>
    </border>
    <border>
      <left style="thin">
        <color theme="1"/>
      </left>
      <right style="medium">
        <color theme="7"/>
      </right>
      <top style="thin">
        <color theme="1"/>
      </top>
      <bottom style="medium">
        <color theme="7"/>
      </bottom>
      <diagonal/>
    </border>
    <border>
      <left style="thin">
        <color indexed="64"/>
      </left>
      <right/>
      <top style="thin">
        <color indexed="64"/>
      </top>
      <bottom style="medium">
        <color rgb="FFFFC000"/>
      </bottom>
      <diagonal/>
    </border>
    <border>
      <left style="medium">
        <color theme="7"/>
      </left>
      <right style="thin">
        <color theme="1"/>
      </right>
      <top style="thin">
        <color indexed="64"/>
      </top>
      <bottom/>
      <diagonal/>
    </border>
    <border>
      <left style="medium">
        <color theme="7"/>
      </left>
      <right style="thin">
        <color theme="1"/>
      </right>
      <top/>
      <bottom style="thin">
        <color theme="1"/>
      </bottom>
      <diagonal/>
    </border>
    <border>
      <left style="thin">
        <color theme="1"/>
      </left>
      <right style="medium">
        <color theme="7"/>
      </right>
      <top/>
      <bottom style="thin">
        <color theme="1"/>
      </bottom>
      <diagonal/>
    </border>
    <border>
      <left style="thin">
        <color indexed="64"/>
      </left>
      <right style="medium">
        <color theme="7"/>
      </right>
      <top style="thin">
        <color indexed="64"/>
      </top>
      <bottom style="medium">
        <color theme="7"/>
      </bottom>
      <diagonal/>
    </border>
    <border>
      <left style="thin">
        <color theme="1"/>
      </left>
      <right style="thin">
        <color theme="1"/>
      </right>
      <top style="thin">
        <color indexed="64"/>
      </top>
      <bottom style="thin">
        <color theme="1"/>
      </bottom>
      <diagonal/>
    </border>
    <border>
      <left style="thin">
        <color indexed="64"/>
      </left>
      <right style="thin">
        <color theme="1"/>
      </right>
      <top style="thin">
        <color indexed="64"/>
      </top>
      <bottom style="medium">
        <color rgb="FFFFC000"/>
      </bottom>
      <diagonal/>
    </border>
    <border>
      <left style="thin">
        <color indexed="64"/>
      </left>
      <right style="thin">
        <color theme="1"/>
      </right>
      <top style="thin">
        <color indexed="64"/>
      </top>
      <bottom style="medium">
        <color rgb="FF00B0F0"/>
      </bottom>
      <diagonal/>
    </border>
    <border>
      <left style="thin">
        <color theme="1"/>
      </left>
      <right/>
      <top style="medium">
        <color rgb="FF00B0F0"/>
      </top>
      <bottom style="thin">
        <color theme="1"/>
      </bottom>
      <diagonal/>
    </border>
    <border>
      <left style="medium">
        <color rgb="FFFFC000"/>
      </left>
      <right style="thin">
        <color theme="1"/>
      </right>
      <top style="medium">
        <color rgb="FFFFC000"/>
      </top>
      <bottom style="thin">
        <color theme="1"/>
      </bottom>
      <diagonal/>
    </border>
    <border>
      <left style="thin">
        <color theme="1"/>
      </left>
      <right style="thin">
        <color theme="1"/>
      </right>
      <top style="medium">
        <color rgb="FFFFC000"/>
      </top>
      <bottom style="thin">
        <color theme="1"/>
      </bottom>
      <diagonal/>
    </border>
    <border>
      <left style="thin">
        <color theme="1"/>
      </left>
      <right/>
      <top style="medium">
        <color rgb="FFFFC000"/>
      </top>
      <bottom style="thin">
        <color theme="1"/>
      </bottom>
      <diagonal/>
    </border>
    <border>
      <left style="medium">
        <color theme="7"/>
      </left>
      <right style="thin">
        <color theme="1"/>
      </right>
      <top style="medium">
        <color theme="7"/>
      </top>
      <bottom style="thin">
        <color theme="1"/>
      </bottom>
      <diagonal/>
    </border>
    <border>
      <left style="thin">
        <color theme="1"/>
      </left>
      <right style="thin">
        <color theme="1"/>
      </right>
      <top style="medium">
        <color theme="7"/>
      </top>
      <bottom style="thin">
        <color theme="1"/>
      </bottom>
      <diagonal/>
    </border>
    <border>
      <left/>
      <right style="medium">
        <color theme="7"/>
      </right>
      <top style="medium">
        <color theme="7"/>
      </top>
      <bottom style="thin">
        <color indexed="64"/>
      </bottom>
      <diagonal/>
    </border>
    <border>
      <left/>
      <right style="medium">
        <color theme="7"/>
      </right>
      <top style="thin">
        <color indexed="64"/>
      </top>
      <bottom style="medium">
        <color theme="7"/>
      </bottom>
      <diagonal/>
    </border>
    <border>
      <left style="thin">
        <color theme="1"/>
      </left>
      <right style="medium">
        <color theme="7"/>
      </right>
      <top style="medium">
        <color theme="7"/>
      </top>
      <bottom style="thin">
        <color theme="1"/>
      </bottom>
      <diagonal/>
    </border>
    <border>
      <left style="thin">
        <color indexed="64"/>
      </left>
      <right style="thin">
        <color theme="1"/>
      </right>
      <top/>
      <bottom style="thin">
        <color theme="1"/>
      </bottom>
      <diagonal/>
    </border>
    <border>
      <left style="medium">
        <color theme="1"/>
      </left>
      <right style="thin">
        <color indexed="64"/>
      </right>
      <top style="medium">
        <color theme="1"/>
      </top>
      <bottom/>
      <diagonal/>
    </border>
    <border>
      <left style="thin">
        <color indexed="64"/>
      </left>
      <right style="thin">
        <color indexed="64"/>
      </right>
      <top style="medium">
        <color theme="1"/>
      </top>
      <bottom style="thin">
        <color indexed="64"/>
      </bottom>
      <diagonal/>
    </border>
    <border>
      <left style="thin">
        <color indexed="64"/>
      </left>
      <right/>
      <top style="medium">
        <color theme="1"/>
      </top>
      <bottom style="thin">
        <color indexed="64"/>
      </bottom>
      <diagonal/>
    </border>
    <border>
      <left style="medium">
        <color rgb="FF00B0F0"/>
      </left>
      <right style="thin">
        <color indexed="64"/>
      </right>
      <top style="medium">
        <color theme="1"/>
      </top>
      <bottom style="thin">
        <color indexed="64"/>
      </bottom>
      <diagonal/>
    </border>
    <border>
      <left style="thin">
        <color indexed="64"/>
      </left>
      <right/>
      <top style="medium">
        <color theme="1"/>
      </top>
      <bottom/>
      <diagonal/>
    </border>
    <border>
      <left style="thin">
        <color theme="1"/>
      </left>
      <right style="thin">
        <color indexed="64"/>
      </right>
      <top style="medium">
        <color theme="1"/>
      </top>
      <bottom style="thin">
        <color theme="1"/>
      </bottom>
      <diagonal/>
    </border>
    <border>
      <left style="medium">
        <color rgb="FFFFC000"/>
      </left>
      <right style="thin">
        <color indexed="64"/>
      </right>
      <top style="medium">
        <color theme="1"/>
      </top>
      <bottom style="thin">
        <color indexed="64"/>
      </bottom>
      <diagonal/>
    </border>
    <border>
      <left style="thin">
        <color indexed="64"/>
      </left>
      <right style="thin">
        <color theme="1"/>
      </right>
      <top style="medium">
        <color theme="1"/>
      </top>
      <bottom style="thin">
        <color theme="1"/>
      </bottom>
      <diagonal/>
    </border>
    <border>
      <left/>
      <right style="thin">
        <color indexed="64"/>
      </right>
      <top style="medium">
        <color theme="1"/>
      </top>
      <bottom style="thin">
        <color indexed="64"/>
      </bottom>
      <diagonal/>
    </border>
    <border>
      <left style="medium">
        <color theme="7"/>
      </left>
      <right style="thin">
        <color indexed="64"/>
      </right>
      <top style="medium">
        <color theme="1"/>
      </top>
      <bottom style="thin">
        <color indexed="64"/>
      </bottom>
      <diagonal/>
    </border>
    <border>
      <left style="thin">
        <color indexed="64"/>
      </left>
      <right style="thin">
        <color theme="1"/>
      </right>
      <top style="medium">
        <color theme="1"/>
      </top>
      <bottom style="thin">
        <color indexed="64"/>
      </bottom>
      <diagonal/>
    </border>
    <border>
      <left style="thin">
        <color indexed="64"/>
      </left>
      <right style="medium">
        <color theme="7"/>
      </right>
      <top style="medium">
        <color theme="1"/>
      </top>
      <bottom style="thin">
        <color indexed="64"/>
      </bottom>
      <diagonal/>
    </border>
    <border>
      <left/>
      <right/>
      <top style="medium">
        <color theme="1"/>
      </top>
      <bottom style="thin">
        <color indexed="64"/>
      </bottom>
      <diagonal/>
    </border>
    <border>
      <left style="medium">
        <color rgb="FF00B050"/>
      </left>
      <right style="thin">
        <color theme="1"/>
      </right>
      <top style="medium">
        <color theme="1"/>
      </top>
      <bottom style="thin">
        <color theme="1"/>
      </bottom>
      <diagonal/>
    </border>
    <border>
      <left style="thin">
        <color theme="1"/>
      </left>
      <right style="medium">
        <color rgb="FF00B050"/>
      </right>
      <top style="medium">
        <color theme="1"/>
      </top>
      <bottom style="thin">
        <color theme="1"/>
      </bottom>
      <diagonal/>
    </border>
    <border>
      <left/>
      <right style="medium">
        <color theme="1"/>
      </right>
      <top style="medium">
        <color theme="1"/>
      </top>
      <bottom style="thin">
        <color indexed="64"/>
      </bottom>
      <diagonal/>
    </border>
    <border>
      <left style="medium">
        <color theme="1"/>
      </left>
      <right style="thin">
        <color indexed="64"/>
      </right>
      <top style="thin">
        <color indexed="64"/>
      </top>
      <bottom style="thin">
        <color indexed="64"/>
      </bottom>
      <diagonal/>
    </border>
    <border>
      <left/>
      <right style="medium">
        <color theme="1"/>
      </right>
      <top/>
      <bottom style="thin">
        <color indexed="64"/>
      </bottom>
      <diagonal/>
    </border>
    <border>
      <left style="thin">
        <color indexed="64"/>
      </left>
      <right style="thin">
        <color indexed="64"/>
      </right>
      <top/>
      <bottom style="medium">
        <color theme="1"/>
      </bottom>
      <diagonal/>
    </border>
    <border>
      <left style="thin">
        <color indexed="64"/>
      </left>
      <right style="medium">
        <color theme="1"/>
      </right>
      <top style="thin">
        <color indexed="64"/>
      </top>
      <bottom style="medium">
        <color theme="1"/>
      </bottom>
      <diagonal/>
    </border>
    <border>
      <left style="medium">
        <color rgb="FF00B0F0"/>
      </left>
      <right/>
      <top/>
      <bottom style="thin">
        <color indexed="64"/>
      </bottom>
      <diagonal/>
    </border>
    <border>
      <left style="medium">
        <color rgb="FFFFC000"/>
      </left>
      <right/>
      <top/>
      <bottom style="thin">
        <color indexed="64"/>
      </bottom>
      <diagonal/>
    </border>
    <border>
      <left style="thin">
        <color theme="1"/>
      </left>
      <right style="thin">
        <color indexed="64"/>
      </right>
      <top/>
      <bottom style="thin">
        <color indexed="64"/>
      </bottom>
      <diagonal/>
    </border>
    <border>
      <left style="medium">
        <color theme="7"/>
      </left>
      <right/>
      <top/>
      <bottom style="thin">
        <color indexed="64"/>
      </bottom>
      <diagonal/>
    </border>
    <border>
      <left style="thin">
        <color indexed="64"/>
      </left>
      <right style="medium">
        <color theme="1"/>
      </right>
      <top/>
      <bottom style="thin">
        <color indexed="64"/>
      </bottom>
      <diagonal/>
    </border>
    <border>
      <left style="thin">
        <color indexed="64"/>
      </left>
      <right style="medium">
        <color theme="1"/>
      </right>
      <top style="thin">
        <color indexed="64"/>
      </top>
      <bottom/>
      <diagonal/>
    </border>
    <border>
      <left style="medium">
        <color theme="1"/>
      </left>
      <right/>
      <top/>
      <bottom style="thin">
        <color theme="1"/>
      </bottom>
      <diagonal/>
    </border>
    <border>
      <left style="medium">
        <color theme="1"/>
      </left>
      <right/>
      <top style="thin">
        <color theme="1"/>
      </top>
      <bottom style="thin">
        <color theme="1"/>
      </bottom>
      <diagonal/>
    </border>
    <border>
      <left/>
      <right style="medium">
        <color theme="1"/>
      </right>
      <top style="thin">
        <color indexed="64"/>
      </top>
      <bottom style="thin">
        <color indexed="64"/>
      </bottom>
      <diagonal/>
    </border>
    <border>
      <left style="medium">
        <color theme="1"/>
      </left>
      <right style="thick">
        <color indexed="64"/>
      </right>
      <top/>
      <bottom style="medium">
        <color theme="1"/>
      </bottom>
      <diagonal/>
    </border>
    <border>
      <left style="thick">
        <color indexed="64"/>
      </left>
      <right/>
      <top/>
      <bottom style="medium">
        <color theme="1"/>
      </bottom>
      <diagonal/>
    </border>
    <border>
      <left style="thin">
        <color indexed="64"/>
      </left>
      <right style="medium">
        <color theme="1"/>
      </right>
      <top style="medium">
        <color theme="1"/>
      </top>
      <bottom style="thin">
        <color indexed="64"/>
      </bottom>
      <diagonal/>
    </border>
    <border>
      <left/>
      <right style="thin">
        <color indexed="64"/>
      </right>
      <top/>
      <bottom style="medium">
        <color theme="1"/>
      </bottom>
      <diagonal/>
    </border>
    <border>
      <left style="thin">
        <color indexed="64"/>
      </left>
      <right style="thin">
        <color indexed="64"/>
      </right>
      <top style="thin">
        <color indexed="64"/>
      </top>
      <bottom style="medium">
        <color theme="1"/>
      </bottom>
      <diagonal/>
    </border>
    <border>
      <left style="thin">
        <color indexed="64"/>
      </left>
      <right style="medium">
        <color theme="1"/>
      </right>
      <top/>
      <bottom style="medium">
        <color theme="1"/>
      </bottom>
      <diagonal/>
    </border>
    <border>
      <left style="medium">
        <color theme="1"/>
      </left>
      <right style="thin">
        <color indexed="64"/>
      </right>
      <top style="medium">
        <color theme="1"/>
      </top>
      <bottom style="thin">
        <color indexed="64"/>
      </bottom>
      <diagonal/>
    </border>
    <border>
      <left style="thin">
        <color indexed="64"/>
      </left>
      <right style="thin">
        <color indexed="64"/>
      </right>
      <top style="medium">
        <color theme="1"/>
      </top>
      <bottom/>
      <diagonal/>
    </border>
    <border>
      <left style="medium">
        <color theme="1"/>
      </left>
      <right/>
      <top/>
      <bottom style="thin">
        <color indexed="64"/>
      </bottom>
      <diagonal/>
    </border>
    <border>
      <left style="thin">
        <color indexed="64"/>
      </left>
      <right style="medium">
        <color theme="1"/>
      </right>
      <top style="thin">
        <color indexed="64"/>
      </top>
      <bottom style="thin">
        <color indexed="64"/>
      </bottom>
      <diagonal/>
    </border>
    <border>
      <left style="medium">
        <color theme="1"/>
      </left>
      <right style="thin">
        <color indexed="64"/>
      </right>
      <top/>
      <bottom style="medium">
        <color theme="1"/>
      </bottom>
      <diagonal/>
    </border>
    <border>
      <left/>
      <right/>
      <top style="thin">
        <color indexed="64"/>
      </top>
      <bottom style="medium">
        <color theme="1"/>
      </bottom>
      <diagonal/>
    </border>
    <border>
      <left/>
      <right style="thin">
        <color indexed="64"/>
      </right>
      <top style="thin">
        <color indexed="64"/>
      </top>
      <bottom style="medium">
        <color theme="1"/>
      </bottom>
      <diagonal/>
    </border>
    <border>
      <left style="medium">
        <color theme="1"/>
      </left>
      <right style="thin">
        <color indexed="64"/>
      </right>
      <top style="medium">
        <color theme="1"/>
      </top>
      <bottom style="medium">
        <color theme="1"/>
      </bottom>
      <diagonal/>
    </border>
    <border>
      <left style="thin">
        <color indexed="64"/>
      </left>
      <right style="thin">
        <color indexed="64"/>
      </right>
      <top style="medium">
        <color theme="1"/>
      </top>
      <bottom style="medium">
        <color theme="1"/>
      </bottom>
      <diagonal/>
    </border>
    <border>
      <left style="thin">
        <color indexed="64"/>
      </left>
      <right style="medium">
        <color theme="1"/>
      </right>
      <top style="medium">
        <color theme="1"/>
      </top>
      <bottom style="medium">
        <color theme="1"/>
      </bottom>
      <diagonal/>
    </border>
    <border>
      <left style="medium">
        <color theme="1"/>
      </left>
      <right/>
      <top style="medium">
        <color theme="1"/>
      </top>
      <bottom style="medium">
        <color indexed="64"/>
      </bottom>
      <diagonal/>
    </border>
    <border>
      <left style="medium">
        <color indexed="64"/>
      </left>
      <right/>
      <top style="thin">
        <color indexed="64"/>
      </top>
      <bottom style="thin">
        <color indexed="64"/>
      </bottom>
      <diagonal/>
    </border>
  </borders>
  <cellStyleXfs count="103">
    <xf numFmtId="0" fontId="0" fillId="0" borderId="0"/>
    <xf numFmtId="9" fontId="3" fillId="0" borderId="0" applyFont="0" applyFill="0" applyBorder="0" applyAlignment="0" applyProtection="0"/>
    <xf numFmtId="0" fontId="5" fillId="0" borderId="0"/>
    <xf numFmtId="166" fontId="6" fillId="0" borderId="0" applyFill="0" applyBorder="0" applyAlignment="0" applyProtection="0"/>
    <xf numFmtId="0" fontId="6" fillId="0" borderId="0"/>
    <xf numFmtId="0" fontId="7" fillId="5" borderId="0" applyBorder="0" applyAlignment="0" applyProtection="0"/>
    <xf numFmtId="0" fontId="8" fillId="0" borderId="0" applyNumberFormat="0" applyFill="0" applyBorder="0" applyAlignment="0" applyProtection="0"/>
    <xf numFmtId="166" fontId="6" fillId="0" borderId="0" applyFill="0" applyBorder="0" applyAlignment="0" applyProtection="0"/>
    <xf numFmtId="167" fontId="3" fillId="0" borderId="0" applyFont="0" applyFill="0" applyBorder="0" applyAlignment="0" applyProtection="0"/>
    <xf numFmtId="166" fontId="3" fillId="0" borderId="0" applyFont="0" applyFill="0" applyBorder="0" applyAlignment="0" applyProtection="0"/>
    <xf numFmtId="0" fontId="28" fillId="0" borderId="0"/>
    <xf numFmtId="0" fontId="28" fillId="0" borderId="36"/>
    <xf numFmtId="0" fontId="28" fillId="13" borderId="0"/>
    <xf numFmtId="0" fontId="29" fillId="14" borderId="0"/>
    <xf numFmtId="0" fontId="28" fillId="15" borderId="0"/>
    <xf numFmtId="0" fontId="30" fillId="16" borderId="0"/>
    <xf numFmtId="0" fontId="31" fillId="13" borderId="0"/>
    <xf numFmtId="0" fontId="28" fillId="17" borderId="0"/>
    <xf numFmtId="0" fontId="28" fillId="0" borderId="36"/>
    <xf numFmtId="0" fontId="28" fillId="0" borderId="0"/>
    <xf numFmtId="0" fontId="28" fillId="0" borderId="0"/>
    <xf numFmtId="0" fontId="28" fillId="0" borderId="0"/>
    <xf numFmtId="0" fontId="28" fillId="18" borderId="36"/>
    <xf numFmtId="0" fontId="28" fillId="0" borderId="0"/>
    <xf numFmtId="0" fontId="28" fillId="19" borderId="36"/>
    <xf numFmtId="0" fontId="28" fillId="2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19" borderId="36"/>
    <xf numFmtId="170" fontId="32" fillId="0" borderId="0"/>
    <xf numFmtId="9" fontId="28" fillId="0" borderId="0"/>
    <xf numFmtId="0" fontId="33" fillId="13" borderId="0"/>
    <xf numFmtId="0" fontId="34" fillId="13" borderId="0"/>
    <xf numFmtId="0" fontId="28" fillId="0" borderId="0"/>
    <xf numFmtId="0" fontId="28" fillId="0" borderId="0"/>
    <xf numFmtId="0" fontId="28" fillId="0" borderId="0"/>
    <xf numFmtId="0" fontId="28" fillId="0" borderId="0"/>
    <xf numFmtId="0" fontId="28" fillId="18" borderId="36"/>
    <xf numFmtId="0" fontId="28" fillId="0" borderId="0"/>
    <xf numFmtId="0" fontId="28" fillId="0" borderId="0"/>
    <xf numFmtId="0" fontId="28" fillId="20" borderId="36"/>
    <xf numFmtId="0" fontId="28" fillId="0" borderId="0"/>
    <xf numFmtId="169" fontId="28" fillId="13" borderId="36">
      <protection locked="0"/>
    </xf>
    <xf numFmtId="0" fontId="35" fillId="13" borderId="0"/>
    <xf numFmtId="0" fontId="36" fillId="13" borderId="0"/>
    <xf numFmtId="0" fontId="37" fillId="0" borderId="0">
      <alignment horizontal="center"/>
    </xf>
    <xf numFmtId="0" fontId="37" fillId="0" borderId="0">
      <alignment horizontal="center" textRotation="90"/>
    </xf>
    <xf numFmtId="0" fontId="28" fillId="0" borderId="0"/>
    <xf numFmtId="0" fontId="38" fillId="0" borderId="0"/>
    <xf numFmtId="0" fontId="39" fillId="0" borderId="0"/>
    <xf numFmtId="0" fontId="29" fillId="14" borderId="37"/>
    <xf numFmtId="0" fontId="40" fillId="0" borderId="0"/>
    <xf numFmtId="171" fontId="41" fillId="0" borderId="0"/>
    <xf numFmtId="0" fontId="42" fillId="0" borderId="0"/>
    <xf numFmtId="0" fontId="29" fillId="0" borderId="37"/>
    <xf numFmtId="0" fontId="32" fillId="0" borderId="0"/>
    <xf numFmtId="0" fontId="28" fillId="0" borderId="0"/>
    <xf numFmtId="0" fontId="28" fillId="0" borderId="0"/>
    <xf numFmtId="0" fontId="43" fillId="0" borderId="0"/>
    <xf numFmtId="0" fontId="31"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9" fontId="32" fillId="0" borderId="0"/>
    <xf numFmtId="0" fontId="34" fillId="13" borderId="0"/>
    <xf numFmtId="0" fontId="39" fillId="13" borderId="0"/>
    <xf numFmtId="0" fontId="44" fillId="0" borderId="0"/>
    <xf numFmtId="169" fontId="44" fillId="0" borderId="0"/>
    <xf numFmtId="0" fontId="45" fillId="13" borderId="0"/>
    <xf numFmtId="0" fontId="46" fillId="0" borderId="0"/>
    <xf numFmtId="0" fontId="28" fillId="0" borderId="0"/>
    <xf numFmtId="0" fontId="28" fillId="21" borderId="0"/>
    <xf numFmtId="0" fontId="28" fillId="22" borderId="0"/>
    <xf numFmtId="0" fontId="28" fillId="23" borderId="0"/>
    <xf numFmtId="0" fontId="28" fillId="24" borderId="0"/>
    <xf numFmtId="0" fontId="28" fillId="25" borderId="0"/>
    <xf numFmtId="0" fontId="28" fillId="14" borderId="37"/>
    <xf numFmtId="0" fontId="28" fillId="0" borderId="0"/>
    <xf numFmtId="0" fontId="28" fillId="18" borderId="36">
      <alignment horizontal="center" vertical="center"/>
    </xf>
    <xf numFmtId="0" fontId="47" fillId="17" borderId="38"/>
    <xf numFmtId="0" fontId="47" fillId="17" borderId="39"/>
    <xf numFmtId="0" fontId="29" fillId="14" borderId="40"/>
    <xf numFmtId="0" fontId="28" fillId="0" borderId="0"/>
    <xf numFmtId="0" fontId="28" fillId="0" borderId="0"/>
    <xf numFmtId="0" fontId="28" fillId="0" borderId="0"/>
    <xf numFmtId="166" fontId="3" fillId="0" borderId="0" applyFont="0" applyFill="0" applyBorder="0" applyAlignment="0" applyProtection="0"/>
    <xf numFmtId="0" fontId="6" fillId="0" borderId="0"/>
  </cellStyleXfs>
  <cellXfs count="1240">
    <xf numFmtId="0" fontId="0" fillId="0" borderId="0" xfId="0"/>
    <xf numFmtId="0" fontId="0" fillId="0" borderId="0" xfId="0" applyAlignment="1">
      <alignment vertical="center"/>
    </xf>
    <xf numFmtId="0" fontId="0" fillId="0" borderId="0" xfId="0" applyAlignment="1">
      <alignment vertical="center" wrapText="1"/>
    </xf>
    <xf numFmtId="0" fontId="4" fillId="0" borderId="0" xfId="0" applyFont="1" applyAlignment="1">
      <alignment vertical="center" wrapText="1"/>
    </xf>
    <xf numFmtId="0" fontId="4" fillId="0" borderId="0" xfId="0" applyFont="1"/>
    <xf numFmtId="0" fontId="0" fillId="0" borderId="0" xfId="0" applyAlignment="1">
      <alignment wrapText="1"/>
    </xf>
    <xf numFmtId="0" fontId="13" fillId="11" borderId="1" xfId="0" applyFont="1" applyFill="1" applyBorder="1" applyAlignment="1">
      <alignment horizontal="center" vertical="center" wrapText="1"/>
    </xf>
    <xf numFmtId="0" fontId="12" fillId="8" borderId="14"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16" fillId="0" borderId="0" xfId="0" applyFont="1" applyAlignment="1">
      <alignment vertical="center"/>
    </xf>
    <xf numFmtId="0" fontId="16" fillId="0" borderId="0" xfId="0" applyFont="1"/>
    <xf numFmtId="0" fontId="0" fillId="0" borderId="6" xfId="0" applyBorder="1" applyAlignment="1">
      <alignment vertical="center"/>
    </xf>
    <xf numFmtId="0" fontId="0" fillId="0" borderId="7" xfId="0" applyBorder="1" applyAlignment="1">
      <alignment vertical="center"/>
    </xf>
    <xf numFmtId="0" fontId="0" fillId="0" borderId="20" xfId="0" applyBorder="1" applyAlignment="1">
      <alignment vertical="center"/>
    </xf>
    <xf numFmtId="0" fontId="0" fillId="0" borderId="8" xfId="0" applyBorder="1" applyAlignment="1">
      <alignment vertical="center"/>
    </xf>
    <xf numFmtId="0" fontId="0" fillId="0" borderId="21" xfId="0" applyBorder="1" applyAlignment="1">
      <alignment vertical="center"/>
    </xf>
    <xf numFmtId="0" fontId="0" fillId="0" borderId="22" xfId="0" applyBorder="1" applyAlignment="1">
      <alignment vertical="center"/>
    </xf>
    <xf numFmtId="0" fontId="17" fillId="0" borderId="4" xfId="0" applyFont="1" applyBorder="1" applyAlignment="1">
      <alignment vertical="center"/>
    </xf>
    <xf numFmtId="0" fontId="0" fillId="0" borderId="4" xfId="0" applyBorder="1" applyAlignment="1">
      <alignment vertical="center"/>
    </xf>
    <xf numFmtId="0" fontId="0" fillId="0" borderId="23" xfId="0" applyBorder="1" applyAlignment="1">
      <alignment vertical="center"/>
    </xf>
    <xf numFmtId="0" fontId="19" fillId="0" borderId="8" xfId="0" applyFont="1" applyBorder="1" applyAlignment="1">
      <alignment horizontal="center" vertical="center"/>
    </xf>
    <xf numFmtId="0" fontId="19" fillId="0" borderId="0" xfId="0" applyFont="1" applyAlignment="1">
      <alignment horizontal="center" vertical="center"/>
    </xf>
    <xf numFmtId="0" fontId="19" fillId="0" borderId="21" xfId="0" applyFont="1" applyBorder="1" applyAlignment="1">
      <alignment horizontal="center" vertical="center"/>
    </xf>
    <xf numFmtId="0" fontId="14" fillId="8" borderId="14" xfId="0" applyFont="1" applyFill="1" applyBorder="1" applyAlignment="1">
      <alignment horizontal="center" vertical="center" wrapText="1"/>
    </xf>
    <xf numFmtId="0" fontId="52" fillId="8" borderId="1" xfId="0" applyFont="1" applyFill="1" applyBorder="1" applyAlignment="1">
      <alignment horizontal="center" vertical="center" wrapText="1"/>
    </xf>
    <xf numFmtId="0" fontId="4" fillId="0" borderId="0" xfId="0" applyFont="1" applyAlignment="1">
      <alignment wrapText="1"/>
    </xf>
    <xf numFmtId="0" fontId="14" fillId="8" borderId="1" xfId="0" applyFont="1" applyFill="1" applyBorder="1" applyAlignment="1">
      <alignment horizontal="center" vertical="center" wrapText="1"/>
    </xf>
    <xf numFmtId="0" fontId="14" fillId="9" borderId="14" xfId="0" applyFont="1" applyFill="1" applyBorder="1" applyAlignment="1">
      <alignment horizontal="center" vertical="center" wrapText="1"/>
    </xf>
    <xf numFmtId="0" fontId="4" fillId="11" borderId="1" xfId="0" applyFont="1" applyFill="1" applyBorder="1" applyAlignment="1">
      <alignment horizontal="center" vertical="center" wrapText="1"/>
    </xf>
    <xf numFmtId="0" fontId="52" fillId="11" borderId="1" xfId="0" applyFont="1" applyFill="1" applyBorder="1" applyAlignment="1">
      <alignment horizontal="center" vertical="center" wrapText="1"/>
    </xf>
    <xf numFmtId="0" fontId="52" fillId="7" borderId="1" xfId="0" applyFont="1" applyFill="1" applyBorder="1" applyAlignment="1">
      <alignment horizontal="center" vertical="center" wrapText="1"/>
    </xf>
    <xf numFmtId="0" fontId="4" fillId="11" borderId="25" xfId="0" applyFont="1" applyFill="1" applyBorder="1" applyAlignment="1">
      <alignment horizontal="center" vertical="center" wrapText="1"/>
    </xf>
    <xf numFmtId="0" fontId="4" fillId="11" borderId="11" xfId="0" applyFont="1" applyFill="1" applyBorder="1" applyAlignment="1">
      <alignment horizontal="center" vertical="center" wrapText="1"/>
    </xf>
    <xf numFmtId="0" fontId="4" fillId="11" borderId="14" xfId="0" applyFont="1" applyFill="1" applyBorder="1" applyAlignment="1">
      <alignment horizontal="center" vertical="center" wrapText="1"/>
    </xf>
    <xf numFmtId="0" fontId="0" fillId="0" borderId="1" xfId="0" applyBorder="1" applyAlignment="1" applyProtection="1">
      <alignment horizontal="center" vertical="center" wrapText="1"/>
      <protection locked="0"/>
    </xf>
    <xf numFmtId="0" fontId="4" fillId="11" borderId="3" xfId="0" applyFont="1" applyFill="1" applyBorder="1" applyAlignment="1">
      <alignment horizontal="center" vertical="center" wrapText="1"/>
    </xf>
    <xf numFmtId="2" fontId="4" fillId="11" borderId="1" xfId="0" applyNumberFormat="1" applyFont="1" applyFill="1" applyBorder="1" applyAlignment="1">
      <alignment horizontal="center" vertical="center" wrapText="1"/>
    </xf>
    <xf numFmtId="0" fontId="52" fillId="8" borderId="14" xfId="0" applyFont="1" applyFill="1" applyBorder="1" applyAlignment="1">
      <alignment horizontal="center" vertical="center" wrapText="1"/>
    </xf>
    <xf numFmtId="0" fontId="52" fillId="10" borderId="14" xfId="0" applyFont="1" applyFill="1" applyBorder="1" applyAlignment="1">
      <alignment horizontal="center" vertical="center" wrapText="1"/>
    </xf>
    <xf numFmtId="0" fontId="14" fillId="10" borderId="14" xfId="0" applyFont="1" applyFill="1" applyBorder="1" applyAlignment="1">
      <alignment horizontal="center" vertical="center" wrapText="1"/>
    </xf>
    <xf numFmtId="0" fontId="14" fillId="10"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168" fontId="4" fillId="4" borderId="1" xfId="0" applyNumberFormat="1" applyFont="1" applyFill="1" applyBorder="1" applyAlignment="1">
      <alignment horizontal="center" vertical="center" wrapText="1"/>
    </xf>
    <xf numFmtId="0" fontId="52" fillId="4" borderId="1" xfId="0" applyFont="1" applyFill="1" applyBorder="1" applyAlignment="1">
      <alignment horizontal="center" vertical="center" wrapText="1"/>
    </xf>
    <xf numFmtId="0" fontId="12" fillId="11" borderId="46" xfId="0" applyFont="1" applyFill="1" applyBorder="1" applyAlignment="1" applyProtection="1">
      <alignment horizontal="center" vertical="center" wrapText="1"/>
      <protection locked="0"/>
    </xf>
    <xf numFmtId="0" fontId="13" fillId="0" borderId="1" xfId="0" applyFont="1" applyBorder="1" applyAlignment="1">
      <alignment horizontal="center" vertical="center" wrapText="1"/>
    </xf>
    <xf numFmtId="0" fontId="13" fillId="4" borderId="1" xfId="0" applyFont="1" applyFill="1" applyBorder="1" applyAlignment="1">
      <alignment horizontal="center" vertical="center" wrapText="1"/>
    </xf>
    <xf numFmtId="0" fontId="52" fillId="10" borderId="14" xfId="0" applyFont="1" applyFill="1" applyBorder="1" applyAlignment="1" applyProtection="1">
      <alignment horizontal="center" vertical="center" wrapText="1"/>
      <protection locked="0"/>
    </xf>
    <xf numFmtId="0" fontId="52" fillId="10" borderId="5" xfId="0" applyFont="1" applyFill="1" applyBorder="1" applyAlignment="1" applyProtection="1">
      <alignment horizontal="center" vertical="center" wrapText="1"/>
      <protection locked="0"/>
    </xf>
    <xf numFmtId="0" fontId="52" fillId="10" borderId="24" xfId="0" applyFont="1" applyFill="1" applyBorder="1" applyAlignment="1" applyProtection="1">
      <alignment horizontal="center" vertical="center" wrapText="1"/>
      <protection locked="0"/>
    </xf>
    <xf numFmtId="0" fontId="52" fillId="10" borderId="55" xfId="0" applyFont="1" applyFill="1" applyBorder="1" applyAlignment="1" applyProtection="1">
      <alignment horizontal="center" vertical="center" wrapText="1"/>
      <protection locked="0"/>
    </xf>
    <xf numFmtId="0" fontId="52" fillId="10" borderId="56" xfId="0" applyFont="1" applyFill="1" applyBorder="1" applyAlignment="1" applyProtection="1">
      <alignment horizontal="center" vertical="center" wrapText="1"/>
      <protection locked="0"/>
    </xf>
    <xf numFmtId="0" fontId="52" fillId="8" borderId="28" xfId="0" applyFont="1" applyFill="1" applyBorder="1" applyAlignment="1" applyProtection="1">
      <alignment horizontal="center" vertical="center" wrapText="1"/>
      <protection locked="0"/>
    </xf>
    <xf numFmtId="0" fontId="52" fillId="8" borderId="14" xfId="0" applyFont="1" applyFill="1" applyBorder="1" applyAlignment="1" applyProtection="1">
      <alignment horizontal="center" vertical="center" wrapText="1"/>
      <protection locked="0"/>
    </xf>
    <xf numFmtId="0" fontId="52" fillId="8" borderId="5" xfId="0" applyFont="1" applyFill="1" applyBorder="1" applyAlignment="1" applyProtection="1">
      <alignment horizontal="center" vertical="center" wrapText="1"/>
      <protection locked="0"/>
    </xf>
    <xf numFmtId="0" fontId="52" fillId="8" borderId="26" xfId="0" applyFont="1" applyFill="1" applyBorder="1" applyAlignment="1" applyProtection="1">
      <alignment horizontal="center" vertical="center" wrapText="1"/>
      <protection locked="0"/>
    </xf>
    <xf numFmtId="0" fontId="4" fillId="0" borderId="0" xfId="0" applyFont="1" applyAlignment="1">
      <alignment vertical="center"/>
    </xf>
    <xf numFmtId="0" fontId="14" fillId="10" borderId="1" xfId="0" applyFont="1" applyFill="1" applyBorder="1" applyAlignment="1" applyProtection="1">
      <alignment horizontal="center" vertical="center" wrapText="1"/>
      <protection locked="0"/>
    </xf>
    <xf numFmtId="0" fontId="14" fillId="10" borderId="2" xfId="0" applyFont="1" applyFill="1" applyBorder="1" applyAlignment="1" applyProtection="1">
      <alignment horizontal="center" vertical="center" wrapText="1"/>
      <protection locked="0"/>
    </xf>
    <xf numFmtId="0" fontId="14" fillId="10" borderId="9" xfId="0" applyFont="1" applyFill="1" applyBorder="1" applyAlignment="1" applyProtection="1">
      <alignment horizontal="center" vertical="center" wrapText="1"/>
      <protection locked="0"/>
    </xf>
    <xf numFmtId="0" fontId="14" fillId="10" borderId="59" xfId="0" applyFont="1" applyFill="1" applyBorder="1" applyAlignment="1" applyProtection="1">
      <alignment horizontal="center" vertical="center" wrapText="1"/>
      <protection locked="0"/>
    </xf>
    <xf numFmtId="0" fontId="14" fillId="10" borderId="60" xfId="0" applyFont="1" applyFill="1" applyBorder="1" applyAlignment="1" applyProtection="1">
      <alignment horizontal="center" vertical="center" wrapText="1"/>
      <protection locked="0"/>
    </xf>
    <xf numFmtId="0" fontId="14" fillId="8" borderId="27" xfId="0" applyFont="1" applyFill="1" applyBorder="1" applyAlignment="1" applyProtection="1">
      <alignment horizontal="center" vertical="center" wrapText="1"/>
      <protection locked="0"/>
    </xf>
    <xf numFmtId="0" fontId="14" fillId="8" borderId="1" xfId="0" applyFont="1" applyFill="1" applyBorder="1" applyAlignment="1" applyProtection="1">
      <alignment horizontal="center" vertical="center" wrapText="1"/>
      <protection locked="0"/>
    </xf>
    <xf numFmtId="0" fontId="14" fillId="8" borderId="2" xfId="0" applyFont="1" applyFill="1" applyBorder="1" applyAlignment="1" applyProtection="1">
      <alignment horizontal="center" vertical="center" wrapText="1"/>
      <protection locked="0"/>
    </xf>
    <xf numFmtId="0" fontId="14" fillId="8" borderId="3" xfId="0" applyFont="1" applyFill="1" applyBorder="1" applyAlignment="1" applyProtection="1">
      <alignment horizontal="center" vertical="center" wrapText="1"/>
      <protection locked="0"/>
    </xf>
    <xf numFmtId="0" fontId="52" fillId="11" borderId="11" xfId="0" applyFont="1" applyFill="1" applyBorder="1" applyAlignment="1" applyProtection="1">
      <alignment horizontal="center" vertical="center"/>
      <protection locked="0"/>
    </xf>
    <xf numFmtId="0" fontId="14" fillId="11" borderId="11" xfId="0" applyFont="1" applyFill="1" applyBorder="1" applyAlignment="1" applyProtection="1">
      <alignment horizontal="center" vertical="center" wrapText="1"/>
      <protection locked="0"/>
    </xf>
    <xf numFmtId="9" fontId="14" fillId="11" borderId="11" xfId="0" applyNumberFormat="1" applyFont="1" applyFill="1" applyBorder="1" applyAlignment="1" applyProtection="1">
      <alignment horizontal="center" vertical="center" wrapText="1"/>
      <protection locked="0"/>
    </xf>
    <xf numFmtId="0" fontId="4" fillId="11" borderId="1" xfId="0" applyFont="1" applyFill="1" applyBorder="1" applyAlignment="1" applyProtection="1">
      <alignment horizontal="center" vertical="center" wrapText="1"/>
      <protection locked="0"/>
    </xf>
    <xf numFmtId="0" fontId="14" fillId="11" borderId="61" xfId="0" applyFont="1" applyFill="1" applyBorder="1" applyAlignment="1" applyProtection="1">
      <alignment horizontal="center" vertical="center" wrapText="1"/>
      <protection locked="0"/>
    </xf>
    <xf numFmtId="168" fontId="4" fillId="11" borderId="2" xfId="0" applyNumberFormat="1" applyFont="1" applyFill="1" applyBorder="1" applyAlignment="1">
      <alignment horizontal="center" vertical="center" wrapText="1"/>
    </xf>
    <xf numFmtId="168" fontId="14" fillId="11" borderId="63" xfId="0" applyNumberFormat="1" applyFont="1" applyFill="1" applyBorder="1" applyAlignment="1" applyProtection="1">
      <alignment horizontal="center" vertical="center"/>
      <protection locked="0"/>
    </xf>
    <xf numFmtId="168" fontId="14" fillId="11" borderId="64" xfId="0" applyNumberFormat="1" applyFont="1" applyFill="1" applyBorder="1" applyAlignment="1">
      <alignment horizontal="center" vertical="center"/>
    </xf>
    <xf numFmtId="168" fontId="14" fillId="11" borderId="1" xfId="0" applyNumberFormat="1" applyFont="1" applyFill="1" applyBorder="1" applyAlignment="1">
      <alignment horizontal="center" vertical="center"/>
    </xf>
    <xf numFmtId="168" fontId="55" fillId="11" borderId="60" xfId="0" applyNumberFormat="1" applyFont="1" applyFill="1" applyBorder="1" applyAlignment="1">
      <alignment horizontal="center" vertical="center"/>
    </xf>
    <xf numFmtId="49" fontId="14" fillId="11" borderId="63" xfId="0" applyNumberFormat="1" applyFont="1" applyFill="1" applyBorder="1" applyAlignment="1" applyProtection="1">
      <alignment horizontal="center" vertical="center" wrapText="1"/>
      <protection locked="0"/>
    </xf>
    <xf numFmtId="0" fontId="4" fillId="11" borderId="27" xfId="0" applyFont="1" applyFill="1" applyBorder="1" applyAlignment="1" applyProtection="1">
      <alignment horizontal="center" vertical="center" wrapText="1"/>
      <protection locked="0"/>
    </xf>
    <xf numFmtId="10" fontId="4" fillId="11" borderId="1" xfId="0" applyNumberFormat="1" applyFont="1" applyFill="1" applyBorder="1" applyAlignment="1" applyProtection="1">
      <alignment horizontal="center" vertical="center" wrapText="1"/>
      <protection locked="0"/>
    </xf>
    <xf numFmtId="0" fontId="4" fillId="11" borderId="3" xfId="0" applyFont="1" applyFill="1" applyBorder="1" applyAlignment="1" applyProtection="1">
      <alignment horizontal="center" vertical="center" wrapText="1"/>
      <protection locked="0"/>
    </xf>
    <xf numFmtId="168" fontId="4" fillId="11" borderId="1" xfId="0" applyNumberFormat="1" applyFont="1" applyFill="1" applyBorder="1" applyAlignment="1">
      <alignment horizontal="center" vertical="center"/>
    </xf>
    <xf numFmtId="168" fontId="9" fillId="11" borderId="1" xfId="0" applyNumberFormat="1" applyFont="1" applyFill="1" applyBorder="1" applyAlignment="1">
      <alignment horizontal="center" vertical="center" wrapText="1"/>
    </xf>
    <xf numFmtId="0" fontId="4" fillId="7" borderId="1" xfId="0" applyFont="1" applyFill="1" applyBorder="1" applyAlignment="1" applyProtection="1">
      <alignment horizontal="center" vertical="center"/>
      <protection locked="0"/>
    </xf>
    <xf numFmtId="0" fontId="4" fillId="0" borderId="1" xfId="0" applyFont="1" applyBorder="1" applyAlignment="1" applyProtection="1">
      <alignment horizontal="center" vertical="center" wrapText="1"/>
      <protection locked="0"/>
    </xf>
    <xf numFmtId="9" fontId="4" fillId="0" borderId="1" xfId="1" applyFont="1" applyBorder="1" applyAlignment="1" applyProtection="1">
      <alignment horizontal="center" vertical="center" wrapText="1"/>
      <protection locked="0"/>
    </xf>
    <xf numFmtId="168" fontId="4" fillId="0" borderId="1" xfId="0" applyNumberFormat="1" applyFont="1" applyBorder="1" applyAlignment="1" applyProtection="1">
      <alignment horizontal="center" vertical="center" wrapText="1"/>
      <protection locked="0"/>
    </xf>
    <xf numFmtId="168" fontId="4" fillId="4" borderId="2" xfId="0" applyNumberFormat="1" applyFont="1" applyFill="1" applyBorder="1" applyAlignment="1">
      <alignment horizontal="center" vertical="center" wrapText="1"/>
    </xf>
    <xf numFmtId="0" fontId="4" fillId="0" borderId="9" xfId="0" applyFont="1" applyBorder="1" applyAlignment="1" applyProtection="1">
      <alignment horizontal="center" vertical="center"/>
      <protection locked="0"/>
    </xf>
    <xf numFmtId="168" fontId="14" fillId="4" borderId="64" xfId="0" applyNumberFormat="1" applyFont="1" applyFill="1" applyBorder="1" applyAlignment="1">
      <alignment horizontal="center" vertical="center"/>
    </xf>
    <xf numFmtId="168" fontId="14" fillId="4" borderId="1" xfId="0" applyNumberFormat="1" applyFont="1" applyFill="1" applyBorder="1" applyAlignment="1">
      <alignment horizontal="center" vertical="center"/>
    </xf>
    <xf numFmtId="168" fontId="14" fillId="4" borderId="60" xfId="0" applyNumberFormat="1" applyFont="1" applyFill="1" applyBorder="1" applyAlignment="1">
      <alignment horizontal="center" vertical="center"/>
    </xf>
    <xf numFmtId="0" fontId="52" fillId="0" borderId="50" xfId="0" applyFont="1" applyBorder="1" applyAlignment="1" applyProtection="1">
      <alignment horizontal="center" vertical="center" wrapText="1"/>
      <protection locked="0"/>
    </xf>
    <xf numFmtId="168" fontId="4" fillId="4" borderId="1" xfId="0" applyNumberFormat="1" applyFont="1" applyFill="1" applyBorder="1" applyAlignment="1">
      <alignment horizontal="center" vertical="center"/>
    </xf>
    <xf numFmtId="168" fontId="9" fillId="4" borderId="1" xfId="0" applyNumberFormat="1" applyFont="1" applyFill="1" applyBorder="1" applyAlignment="1">
      <alignment horizontal="center" vertical="center" wrapText="1"/>
    </xf>
    <xf numFmtId="168" fontId="48" fillId="2" borderId="14" xfId="0" applyNumberFormat="1" applyFont="1" applyFill="1" applyBorder="1" applyAlignment="1" applyProtection="1">
      <alignment vertical="center"/>
      <protection locked="0"/>
    </xf>
    <xf numFmtId="0" fontId="2" fillId="2" borderId="67" xfId="0" applyFont="1" applyFill="1" applyBorder="1" applyAlignment="1" applyProtection="1">
      <alignment horizontal="right" vertical="center"/>
      <protection locked="0"/>
    </xf>
    <xf numFmtId="168" fontId="2" fillId="2" borderId="2" xfId="0" applyNumberFormat="1" applyFont="1" applyFill="1" applyBorder="1" applyAlignment="1" applyProtection="1">
      <alignment vertical="center"/>
      <protection locked="0"/>
    </xf>
    <xf numFmtId="168" fontId="2" fillId="2" borderId="9" xfId="0" applyNumberFormat="1" applyFont="1" applyFill="1" applyBorder="1" applyAlignment="1" applyProtection="1">
      <alignment vertical="center"/>
      <protection locked="0"/>
    </xf>
    <xf numFmtId="0" fontId="0" fillId="0" borderId="68" xfId="0" applyBorder="1"/>
    <xf numFmtId="0" fontId="52" fillId="10" borderId="1" xfId="0" applyFont="1" applyFill="1" applyBorder="1" applyAlignment="1">
      <alignment horizontal="center" vertical="center" wrapText="1"/>
    </xf>
    <xf numFmtId="0" fontId="52" fillId="10" borderId="5" xfId="0" applyFont="1" applyFill="1" applyBorder="1" applyAlignment="1">
      <alignment horizontal="center" vertical="center" wrapText="1"/>
    </xf>
    <xf numFmtId="0" fontId="14" fillId="9" borderId="26" xfId="0" applyFont="1" applyFill="1" applyBorder="1" applyAlignment="1">
      <alignment horizontal="center" vertical="center" wrapText="1"/>
    </xf>
    <xf numFmtId="168" fontId="4" fillId="11" borderId="1" xfId="0" applyNumberFormat="1" applyFont="1" applyFill="1" applyBorder="1" applyAlignment="1">
      <alignment horizontal="center" vertical="center" wrapText="1"/>
    </xf>
    <xf numFmtId="49" fontId="52" fillId="11" borderId="1" xfId="0" applyNumberFormat="1" applyFont="1" applyFill="1" applyBorder="1" applyAlignment="1">
      <alignment horizontal="center" vertical="center" wrapText="1"/>
    </xf>
    <xf numFmtId="0" fontId="52" fillId="0" borderId="1" xfId="0" applyFont="1" applyBorder="1" applyAlignment="1" applyProtection="1">
      <alignment horizontal="center" vertical="center"/>
      <protection locked="0"/>
    </xf>
    <xf numFmtId="168" fontId="52" fillId="4" borderId="1" xfId="0" applyNumberFormat="1" applyFont="1" applyFill="1" applyBorder="1" applyAlignment="1">
      <alignment horizontal="center" vertical="center" wrapText="1"/>
    </xf>
    <xf numFmtId="0" fontId="14" fillId="10" borderId="14" xfId="0" applyFont="1" applyFill="1" applyBorder="1" applyAlignment="1" applyProtection="1">
      <alignment horizontal="center" vertical="center" wrapText="1"/>
      <protection locked="0"/>
    </xf>
    <xf numFmtId="0" fontId="14" fillId="10" borderId="69" xfId="0" applyFont="1" applyFill="1" applyBorder="1" applyAlignment="1" applyProtection="1">
      <alignment horizontal="center" vertical="center" wrapText="1"/>
      <protection locked="0"/>
    </xf>
    <xf numFmtId="9" fontId="4" fillId="0" borderId="2" xfId="0" applyNumberFormat="1" applyFont="1" applyBorder="1" applyAlignment="1" applyProtection="1">
      <alignment horizontal="center" vertical="center" wrapText="1"/>
      <protection locked="0"/>
    </xf>
    <xf numFmtId="2" fontId="0" fillId="6" borderId="1" xfId="0" applyNumberFormat="1" applyFill="1" applyBorder="1" applyAlignment="1" applyProtection="1">
      <alignment horizontal="center" vertical="center" wrapText="1"/>
      <protection locked="0"/>
    </xf>
    <xf numFmtId="0" fontId="4" fillId="6" borderId="14" xfId="102" applyFont="1" applyFill="1" applyBorder="1" applyAlignment="1" applyProtection="1">
      <alignment horizontal="center" vertical="center" wrapText="1"/>
      <protection locked="0"/>
    </xf>
    <xf numFmtId="0" fontId="4" fillId="6" borderId="14" xfId="1" applyNumberFormat="1" applyFont="1" applyFill="1" applyBorder="1" applyAlignment="1" applyProtection="1">
      <alignment horizontal="right" vertical="center" wrapText="1"/>
      <protection locked="0"/>
    </xf>
    <xf numFmtId="168" fontId="14" fillId="4" borderId="59" xfId="0" applyNumberFormat="1" applyFont="1" applyFill="1" applyBorder="1" applyAlignment="1">
      <alignment horizontal="center" vertical="center"/>
    </xf>
    <xf numFmtId="168" fontId="55" fillId="4" borderId="60" xfId="0" applyNumberFormat="1" applyFont="1" applyFill="1" applyBorder="1" applyAlignment="1">
      <alignment horizontal="center" vertical="center"/>
    </xf>
    <xf numFmtId="168" fontId="4" fillId="6" borderId="1" xfId="102" applyNumberFormat="1" applyFont="1" applyFill="1" applyBorder="1" applyAlignment="1" applyProtection="1">
      <alignment horizontal="center" vertical="center" wrapText="1"/>
      <protection locked="0"/>
    </xf>
    <xf numFmtId="0" fontId="14" fillId="8" borderId="2" xfId="0" applyFont="1" applyFill="1" applyBorder="1" applyAlignment="1">
      <alignment horizontal="center" vertical="center" wrapText="1"/>
    </xf>
    <xf numFmtId="0" fontId="14" fillId="8" borderId="3" xfId="0" applyFont="1" applyFill="1" applyBorder="1" applyAlignment="1">
      <alignment horizontal="center" vertical="center" wrapText="1"/>
    </xf>
    <xf numFmtId="9" fontId="4" fillId="11" borderId="1" xfId="1" applyFont="1" applyFill="1" applyBorder="1" applyAlignment="1">
      <alignment horizontal="center" vertical="center" wrapText="1"/>
    </xf>
    <xf numFmtId="0" fontId="4" fillId="11" borderId="2" xfId="0" applyFont="1" applyFill="1" applyBorder="1" applyAlignment="1">
      <alignment horizontal="center" vertical="center" wrapText="1"/>
    </xf>
    <xf numFmtId="10" fontId="0" fillId="0" borderId="1" xfId="0" applyNumberFormat="1" applyBorder="1" applyAlignment="1" applyProtection="1">
      <alignment horizontal="center" vertical="center" wrapText="1"/>
      <protection locked="0"/>
    </xf>
    <xf numFmtId="2" fontId="0" fillId="0" borderId="1" xfId="0" applyNumberFormat="1" applyBorder="1" applyAlignment="1" applyProtection="1">
      <alignment horizontal="center" vertical="center" wrapText="1"/>
      <protection locked="0"/>
    </xf>
    <xf numFmtId="0" fontId="14" fillId="8" borderId="32" xfId="0" applyFont="1" applyFill="1" applyBorder="1" applyAlignment="1" applyProtection="1">
      <alignment horizontal="center" vertical="center" wrapText="1"/>
      <protection locked="0"/>
    </xf>
    <xf numFmtId="0" fontId="52" fillId="11" borderId="30" xfId="0" applyFont="1" applyFill="1" applyBorder="1" applyAlignment="1" applyProtection="1">
      <alignment horizontal="center" vertical="center"/>
      <protection locked="0"/>
    </xf>
    <xf numFmtId="0" fontId="4" fillId="0" borderId="14" xfId="0" applyFont="1" applyBorder="1" applyAlignment="1" applyProtection="1">
      <alignment horizontal="center" vertical="center" wrapText="1"/>
      <protection locked="0"/>
    </xf>
    <xf numFmtId="0" fontId="4" fillId="6" borderId="14" xfId="0" applyFont="1" applyFill="1" applyBorder="1" applyAlignment="1" applyProtection="1">
      <alignment horizontal="center" vertical="center" wrapText="1"/>
      <protection locked="0"/>
    </xf>
    <xf numFmtId="3" fontId="4" fillId="6" borderId="14" xfId="102" applyNumberFormat="1" applyFont="1" applyFill="1" applyBorder="1" applyAlignment="1" applyProtection="1">
      <alignment horizontal="center" vertical="center" wrapText="1"/>
      <protection locked="0"/>
    </xf>
    <xf numFmtId="14" fontId="4" fillId="6" borderId="14" xfId="0" applyNumberFormat="1" applyFont="1" applyFill="1" applyBorder="1" applyAlignment="1" applyProtection="1">
      <alignment horizontal="center" vertical="center" wrapText="1"/>
      <protection locked="0"/>
    </xf>
    <xf numFmtId="168" fontId="4" fillId="6" borderId="14" xfId="101" applyNumberFormat="1" applyFont="1" applyFill="1" applyBorder="1" applyAlignment="1" applyProtection="1">
      <alignment horizontal="right" vertical="center" wrapText="1"/>
      <protection locked="0"/>
    </xf>
    <xf numFmtId="0" fontId="4" fillId="0" borderId="5" xfId="0" applyFont="1" applyBorder="1" applyAlignment="1" applyProtection="1">
      <alignment horizontal="center" vertical="center" wrapText="1"/>
      <protection locked="0"/>
    </xf>
    <xf numFmtId="0" fontId="4" fillId="0" borderId="14" xfId="0" applyFont="1" applyBorder="1" applyAlignment="1">
      <alignment horizontal="center" vertical="center" wrapText="1"/>
    </xf>
    <xf numFmtId="0" fontId="4" fillId="0" borderId="14" xfId="0" applyFont="1" applyBorder="1" applyProtection="1">
      <protection locked="0"/>
    </xf>
    <xf numFmtId="9" fontId="4" fillId="0" borderId="1" xfId="0" applyNumberFormat="1"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168" fontId="2" fillId="2" borderId="24" xfId="0" applyNumberFormat="1" applyFont="1" applyFill="1" applyBorder="1" applyAlignment="1" applyProtection="1">
      <alignment vertical="center"/>
      <protection locked="0"/>
    </xf>
    <xf numFmtId="0" fontId="2" fillId="2" borderId="24" xfId="0" applyFont="1" applyFill="1" applyBorder="1" applyAlignment="1" applyProtection="1">
      <alignment vertical="center"/>
      <protection locked="0"/>
    </xf>
    <xf numFmtId="0" fontId="2" fillId="2" borderId="24" xfId="0" applyFont="1" applyFill="1" applyBorder="1" applyAlignment="1" applyProtection="1">
      <alignment horizontal="right" vertical="center"/>
      <protection locked="0"/>
    </xf>
    <xf numFmtId="168" fontId="4" fillId="11" borderId="1" xfId="101" applyNumberFormat="1" applyFont="1" applyFill="1" applyBorder="1" applyAlignment="1">
      <alignment horizontal="center" vertical="center" wrapText="1"/>
    </xf>
    <xf numFmtId="0" fontId="14" fillId="8" borderId="26" xfId="0" applyFont="1" applyFill="1" applyBorder="1" applyAlignment="1">
      <alignment horizontal="center" vertical="center" wrapText="1"/>
    </xf>
    <xf numFmtId="168" fontId="4" fillId="11" borderId="25" xfId="0" applyNumberFormat="1" applyFont="1" applyFill="1" applyBorder="1" applyAlignment="1">
      <alignment horizontal="center" vertical="center" wrapText="1"/>
    </xf>
    <xf numFmtId="168" fontId="4" fillId="4" borderId="1" xfId="101" applyNumberFormat="1" applyFont="1" applyFill="1" applyBorder="1" applyAlignment="1">
      <alignment horizontal="center" vertical="center" wrapText="1"/>
    </xf>
    <xf numFmtId="168" fontId="4" fillId="4" borderId="11" xfId="0" applyNumberFormat="1" applyFont="1" applyFill="1" applyBorder="1" applyAlignment="1">
      <alignment horizontal="center" vertical="center" wrapText="1"/>
    </xf>
    <xf numFmtId="0" fontId="14" fillId="10" borderId="5" xfId="0" applyFont="1" applyFill="1" applyBorder="1" applyAlignment="1">
      <alignment horizontal="center" vertical="center" wrapText="1"/>
    </xf>
    <xf numFmtId="0" fontId="52" fillId="8" borderId="5" xfId="0" applyFont="1" applyFill="1" applyBorder="1" applyAlignment="1">
      <alignment horizontal="center" vertical="center" wrapText="1"/>
    </xf>
    <xf numFmtId="0" fontId="4" fillId="0" borderId="3" xfId="0" applyFont="1" applyBorder="1" applyAlignment="1">
      <alignment horizontal="center" vertical="center" wrapText="1"/>
    </xf>
    <xf numFmtId="168" fontId="4" fillId="4" borderId="11" xfId="101" applyNumberFormat="1" applyFont="1" applyFill="1" applyBorder="1" applyAlignment="1">
      <alignment horizontal="center" vertical="center" wrapText="1"/>
    </xf>
    <xf numFmtId="0" fontId="61" fillId="10" borderId="5" xfId="0" applyFont="1" applyFill="1" applyBorder="1" applyAlignment="1">
      <alignment horizontal="center" vertical="center" wrapText="1"/>
    </xf>
    <xf numFmtId="0" fontId="0" fillId="6" borderId="0" xfId="0" applyFill="1"/>
    <xf numFmtId="0" fontId="0" fillId="6" borderId="0" xfId="0" applyFill="1" applyAlignment="1">
      <alignment wrapText="1"/>
    </xf>
    <xf numFmtId="0" fontId="4" fillId="4" borderId="3" xfId="0" applyFont="1" applyFill="1" applyBorder="1" applyAlignment="1">
      <alignment horizontal="center" vertical="center" wrapText="1"/>
    </xf>
    <xf numFmtId="168" fontId="4" fillId="4" borderId="57" xfId="0" applyNumberFormat="1" applyFont="1" applyFill="1" applyBorder="1" applyAlignment="1">
      <alignment horizontal="center" vertical="center" wrapText="1"/>
    </xf>
    <xf numFmtId="168" fontId="4" fillId="4" borderId="58" xfId="0" applyNumberFormat="1" applyFont="1" applyFill="1" applyBorder="1" applyAlignment="1">
      <alignment horizontal="center" vertical="center" wrapText="1"/>
    </xf>
    <xf numFmtId="168" fontId="52" fillId="11" borderId="1" xfId="0" applyNumberFormat="1" applyFont="1" applyFill="1" applyBorder="1" applyAlignment="1">
      <alignment horizontal="center" vertical="center" wrapText="1"/>
    </xf>
    <xf numFmtId="9" fontId="4" fillId="4" borderId="1" xfId="1" applyFont="1" applyFill="1" applyBorder="1" applyAlignment="1" applyProtection="1">
      <alignment horizontal="center" vertical="center" wrapText="1"/>
    </xf>
    <xf numFmtId="49" fontId="52" fillId="0" borderId="1" xfId="0" applyNumberFormat="1" applyFont="1" applyBorder="1" applyAlignment="1">
      <alignment horizontal="center" vertical="center" wrapText="1"/>
    </xf>
    <xf numFmtId="0" fontId="4" fillId="4" borderId="72" xfId="0" applyFont="1" applyFill="1" applyBorder="1" applyAlignment="1">
      <alignment horizontal="center" vertical="center" wrapText="1"/>
    </xf>
    <xf numFmtId="9" fontId="4" fillId="4" borderId="73" xfId="0" applyNumberFormat="1" applyFont="1" applyFill="1" applyBorder="1" applyAlignment="1">
      <alignment horizontal="center" vertical="center" wrapText="1"/>
    </xf>
    <xf numFmtId="0" fontId="4" fillId="0" borderId="1" xfId="0" applyFont="1" applyBorder="1" applyAlignment="1" applyProtection="1">
      <alignment horizontal="center" vertical="center"/>
      <protection locked="0"/>
    </xf>
    <xf numFmtId="0" fontId="0" fillId="4" borderId="1" xfId="0" applyFill="1" applyBorder="1" applyAlignment="1">
      <alignment horizontal="center" vertical="center" wrapText="1"/>
    </xf>
    <xf numFmtId="0" fontId="0" fillId="4" borderId="2" xfId="0" applyFill="1" applyBorder="1" applyAlignment="1">
      <alignment horizontal="center" vertical="center" wrapText="1"/>
    </xf>
    <xf numFmtId="10" fontId="0" fillId="4" borderId="1" xfId="0" applyNumberFormat="1" applyFill="1" applyBorder="1" applyAlignment="1">
      <alignment horizontal="center" vertical="center" wrapText="1"/>
    </xf>
    <xf numFmtId="168" fontId="0" fillId="4" borderId="1" xfId="0" applyNumberFormat="1" applyFill="1" applyBorder="1" applyAlignment="1">
      <alignment horizontal="center" vertical="center" wrapText="1"/>
    </xf>
    <xf numFmtId="0" fontId="2" fillId="4" borderId="1" xfId="0" applyFont="1" applyFill="1" applyBorder="1" applyAlignment="1">
      <alignment horizontal="center" vertical="center" wrapText="1"/>
    </xf>
    <xf numFmtId="14" fontId="4" fillId="4" borderId="14" xfId="0" applyNumberFormat="1" applyFont="1" applyFill="1" applyBorder="1" applyAlignment="1">
      <alignment horizontal="center" vertical="center" wrapText="1"/>
    </xf>
    <xf numFmtId="168" fontId="4" fillId="4" borderId="14" xfId="0" applyNumberFormat="1" applyFont="1" applyFill="1" applyBorder="1" applyAlignment="1">
      <alignment horizontal="center" vertical="center" wrapText="1"/>
    </xf>
    <xf numFmtId="2" fontId="4" fillId="4" borderId="14" xfId="0" applyNumberFormat="1" applyFont="1" applyFill="1" applyBorder="1" applyAlignment="1">
      <alignment horizontal="center" vertical="center" wrapText="1"/>
    </xf>
    <xf numFmtId="168" fontId="52" fillId="4" borderId="14" xfId="101" applyNumberFormat="1" applyFont="1" applyFill="1" applyBorder="1" applyAlignment="1">
      <alignment horizontal="right" vertical="center" wrapText="1"/>
    </xf>
    <xf numFmtId="168" fontId="4" fillId="4" borderId="11" xfId="101" applyNumberFormat="1" applyFont="1" applyFill="1" applyBorder="1" applyAlignment="1" applyProtection="1">
      <alignment horizontal="center" vertical="center" wrapText="1"/>
    </xf>
    <xf numFmtId="0" fontId="55" fillId="11" borderId="1" xfId="0" applyFont="1" applyFill="1" applyBorder="1" applyAlignment="1">
      <alignment horizontal="center" vertical="center" wrapText="1"/>
    </xf>
    <xf numFmtId="2" fontId="14" fillId="11" borderId="1" xfId="0" applyNumberFormat="1" applyFont="1" applyFill="1" applyBorder="1" applyAlignment="1">
      <alignment horizontal="center" vertical="center" wrapText="1"/>
    </xf>
    <xf numFmtId="0" fontId="14" fillId="11" borderId="1" xfId="0" applyFont="1" applyFill="1" applyBorder="1" applyAlignment="1">
      <alignment horizontal="center" vertical="center" wrapText="1"/>
    </xf>
    <xf numFmtId="9" fontId="14" fillId="11" borderId="1" xfId="1" applyFont="1" applyFill="1" applyBorder="1" applyAlignment="1">
      <alignment horizontal="center" vertical="center" wrapText="1"/>
    </xf>
    <xf numFmtId="168" fontId="14" fillId="11" borderId="1" xfId="0" applyNumberFormat="1" applyFont="1" applyFill="1" applyBorder="1" applyAlignment="1">
      <alignment horizontal="center" vertical="center" wrapText="1"/>
    </xf>
    <xf numFmtId="0" fontId="14" fillId="0" borderId="0" xfId="0" applyFont="1" applyAlignment="1">
      <alignment vertical="center" wrapText="1"/>
    </xf>
    <xf numFmtId="0" fontId="14" fillId="11" borderId="11" xfId="0" applyFont="1" applyFill="1" applyBorder="1" applyAlignment="1">
      <alignment horizontal="center" vertical="center" wrapText="1"/>
    </xf>
    <xf numFmtId="0" fontId="4" fillId="31" borderId="14" xfId="0" applyFont="1" applyFill="1" applyBorder="1" applyAlignment="1" applyProtection="1">
      <alignment horizontal="center" vertical="center" wrapText="1"/>
      <protection locked="0"/>
    </xf>
    <xf numFmtId="0" fontId="14" fillId="32" borderId="14" xfId="0" applyFont="1" applyFill="1" applyBorder="1" applyAlignment="1" applyProtection="1">
      <alignment horizontal="center" vertical="center" wrapText="1"/>
      <protection locked="0"/>
    </xf>
    <xf numFmtId="168" fontId="0" fillId="6" borderId="1" xfId="0" applyNumberFormat="1" applyFill="1" applyBorder="1" applyAlignment="1">
      <alignment horizontal="center" vertical="center" wrapText="1"/>
    </xf>
    <xf numFmtId="0" fontId="65" fillId="0" borderId="0" xfId="0" applyFont="1" applyAlignment="1">
      <alignment horizontal="left" vertical="center" wrapText="1"/>
    </xf>
    <xf numFmtId="0" fontId="66" fillId="0" borderId="0" xfId="0" applyFont="1" applyAlignment="1">
      <alignment horizontal="center" vertical="center" wrapText="1"/>
    </xf>
    <xf numFmtId="9" fontId="66" fillId="0" borderId="0" xfId="1" applyFont="1" applyAlignment="1">
      <alignment horizontal="center" vertical="center" wrapText="1"/>
    </xf>
    <xf numFmtId="0" fontId="26" fillId="0" borderId="0" xfId="0" applyFont="1" applyAlignment="1">
      <alignment horizontal="left" vertical="center" wrapText="1"/>
    </xf>
    <xf numFmtId="9" fontId="0" fillId="0" borderId="0" xfId="1" applyFont="1" applyAlignment="1">
      <alignment vertical="center" wrapText="1"/>
    </xf>
    <xf numFmtId="0" fontId="24" fillId="12" borderId="94" xfId="0" applyFont="1" applyFill="1" applyBorder="1" applyAlignment="1">
      <alignment horizontal="left" vertical="center" wrapText="1"/>
    </xf>
    <xf numFmtId="0" fontId="24" fillId="12" borderId="95" xfId="0" applyFont="1" applyFill="1" applyBorder="1" applyAlignment="1">
      <alignment horizontal="left" vertical="center" wrapText="1"/>
    </xf>
    <xf numFmtId="9" fontId="24" fillId="12" borderId="95" xfId="1" applyFont="1" applyFill="1" applyBorder="1" applyAlignment="1">
      <alignment horizontal="left" vertical="center" wrapText="1"/>
    </xf>
    <xf numFmtId="0" fontId="24" fillId="12" borderId="96" xfId="0" applyFont="1" applyFill="1" applyBorder="1" applyAlignment="1">
      <alignment horizontal="left" vertical="center" wrapText="1"/>
    </xf>
    <xf numFmtId="0" fontId="68" fillId="0" borderId="0" xfId="0" applyFont="1" applyAlignment="1">
      <alignment horizontal="center" vertical="center" wrapText="1"/>
    </xf>
    <xf numFmtId="9" fontId="68" fillId="0" borderId="0" xfId="1" applyFont="1" applyAlignment="1">
      <alignment horizontal="center" vertical="center" wrapText="1"/>
    </xf>
    <xf numFmtId="0" fontId="69" fillId="0" borderId="97" xfId="0" applyFont="1" applyBorder="1" applyAlignment="1">
      <alignment vertical="center" wrapText="1"/>
    </xf>
    <xf numFmtId="0" fontId="69" fillId="0" borderId="0" xfId="0" applyFont="1" applyAlignment="1">
      <alignment vertical="center" wrapText="1"/>
    </xf>
    <xf numFmtId="9" fontId="69" fillId="0" borderId="0" xfId="1" applyFont="1" applyAlignment="1">
      <alignment vertical="center" wrapText="1"/>
    </xf>
    <xf numFmtId="0" fontId="69" fillId="0" borderId="98" xfId="0" applyFont="1" applyBorder="1" applyAlignment="1">
      <alignment vertical="center" wrapText="1"/>
    </xf>
    <xf numFmtId="9" fontId="0" fillId="0" borderId="0" xfId="1" applyFont="1"/>
    <xf numFmtId="0" fontId="25" fillId="9" borderId="100" xfId="0" applyFont="1" applyFill="1" applyBorder="1" applyAlignment="1">
      <alignment horizontal="center" vertical="center" wrapText="1"/>
    </xf>
    <xf numFmtId="0" fontId="26" fillId="11" borderId="101" xfId="0" applyFont="1" applyFill="1" applyBorder="1" applyAlignment="1">
      <alignment vertical="center" wrapText="1"/>
    </xf>
    <xf numFmtId="0" fontId="26" fillId="11" borderId="82" xfId="0" applyFont="1" applyFill="1" applyBorder="1" applyAlignment="1">
      <alignment vertical="center" wrapText="1"/>
    </xf>
    <xf numFmtId="168" fontId="26" fillId="4" borderId="88" xfId="0" applyNumberFormat="1" applyFont="1" applyFill="1" applyBorder="1" applyAlignment="1">
      <alignment vertical="center" wrapText="1"/>
    </xf>
    <xf numFmtId="168" fontId="26" fillId="4" borderId="87" xfId="0" applyNumberFormat="1" applyFont="1" applyFill="1" applyBorder="1" applyAlignment="1">
      <alignment vertical="center" wrapText="1"/>
    </xf>
    <xf numFmtId="168" fontId="26" fillId="4" borderId="69" xfId="0" applyNumberFormat="1" applyFont="1" applyFill="1" applyBorder="1" applyAlignment="1">
      <alignment vertical="center" wrapText="1"/>
    </xf>
    <xf numFmtId="168" fontId="26" fillId="4" borderId="83" xfId="0" applyNumberFormat="1" applyFont="1" applyFill="1" applyBorder="1" applyAlignment="1">
      <alignment vertical="center" wrapText="1"/>
    </xf>
    <xf numFmtId="0" fontId="65" fillId="34" borderId="82" xfId="0" applyFont="1" applyFill="1" applyBorder="1" applyAlignment="1">
      <alignment vertical="center" wrapText="1"/>
    </xf>
    <xf numFmtId="0" fontId="65" fillId="35" borderId="102" xfId="0" applyFont="1" applyFill="1" applyBorder="1" applyAlignment="1">
      <alignment horizontal="right" vertical="center" wrapText="1"/>
    </xf>
    <xf numFmtId="168" fontId="26" fillId="2" borderId="92" xfId="0" applyNumberFormat="1" applyFont="1" applyFill="1" applyBorder="1" applyAlignment="1">
      <alignment vertical="center" wrapText="1"/>
    </xf>
    <xf numFmtId="168" fontId="26" fillId="2" borderId="103" xfId="0" applyNumberFormat="1" applyFont="1" applyFill="1" applyBorder="1" applyAlignment="1">
      <alignment vertical="center" wrapText="1"/>
    </xf>
    <xf numFmtId="0" fontId="27" fillId="0" borderId="0" xfId="0" applyFont="1" applyAlignment="1" applyProtection="1">
      <alignment horizontal="center" vertical="center" wrapText="1"/>
      <protection hidden="1"/>
    </xf>
    <xf numFmtId="0" fontId="71" fillId="4" borderId="1" xfId="0" applyFont="1" applyFill="1" applyBorder="1" applyAlignment="1">
      <alignment horizontal="center" vertical="center" wrapText="1"/>
    </xf>
    <xf numFmtId="0" fontId="19" fillId="6" borderId="0" xfId="0" applyFont="1" applyFill="1" applyAlignment="1">
      <alignment horizontal="center" vertical="center" wrapText="1"/>
    </xf>
    <xf numFmtId="0" fontId="0" fillId="6" borderId="0" xfId="0" applyFill="1" applyAlignment="1">
      <alignment vertical="center" wrapText="1"/>
    </xf>
    <xf numFmtId="0" fontId="25" fillId="6" borderId="0" xfId="0" applyFont="1" applyFill="1" applyAlignment="1">
      <alignment horizontal="center" vertical="center" wrapText="1"/>
    </xf>
    <xf numFmtId="9" fontId="25" fillId="6" borderId="0" xfId="1" applyFont="1" applyFill="1" applyBorder="1" applyAlignment="1">
      <alignment horizontal="center" vertical="center" wrapText="1"/>
    </xf>
    <xf numFmtId="0" fontId="16" fillId="6" borderId="0" xfId="0" applyFont="1" applyFill="1" applyAlignment="1">
      <alignment horizontal="center" vertical="center" wrapText="1"/>
    </xf>
    <xf numFmtId="9" fontId="0" fillId="6" borderId="0" xfId="1" applyFont="1" applyFill="1" applyBorder="1" applyAlignment="1">
      <alignment vertical="center" wrapText="1"/>
    </xf>
    <xf numFmtId="168" fontId="16" fillId="6" borderId="0" xfId="101" applyNumberFormat="1" applyFont="1" applyFill="1" applyBorder="1" applyAlignment="1">
      <alignment horizontal="center" vertical="center" wrapText="1"/>
    </xf>
    <xf numFmtId="0" fontId="16" fillId="6" borderId="0" xfId="0" applyFont="1" applyFill="1" applyAlignment="1">
      <alignment vertical="center" wrapText="1"/>
    </xf>
    <xf numFmtId="0" fontId="25" fillId="6" borderId="0" xfId="0" applyFont="1" applyFill="1" applyAlignment="1">
      <alignment vertical="center" wrapText="1"/>
    </xf>
    <xf numFmtId="9" fontId="25" fillId="6" borderId="0" xfId="1" applyFont="1" applyFill="1" applyBorder="1" applyAlignment="1">
      <alignment vertical="center" wrapText="1"/>
    </xf>
    <xf numFmtId="0" fontId="74" fillId="6" borderId="0" xfId="0" applyFont="1" applyFill="1" applyAlignment="1">
      <alignment horizontal="center" vertical="center" wrapText="1"/>
    </xf>
    <xf numFmtId="0" fontId="74" fillId="6" borderId="0" xfId="0" applyFont="1" applyFill="1" applyAlignment="1">
      <alignment vertical="center" wrapText="1"/>
    </xf>
    <xf numFmtId="168" fontId="74" fillId="6" borderId="0" xfId="101" applyNumberFormat="1" applyFont="1" applyFill="1" applyBorder="1" applyAlignment="1">
      <alignment horizontal="center" vertical="center" wrapText="1"/>
    </xf>
    <xf numFmtId="168" fontId="74" fillId="6" borderId="0" xfId="0" applyNumberFormat="1" applyFont="1" applyFill="1" applyAlignment="1">
      <alignment horizontal="center" vertical="center" wrapText="1"/>
    </xf>
    <xf numFmtId="168" fontId="26" fillId="6" borderId="0" xfId="101" applyNumberFormat="1" applyFont="1" applyFill="1" applyBorder="1" applyAlignment="1">
      <alignment horizontal="center" vertical="center" wrapText="1"/>
    </xf>
    <xf numFmtId="9" fontId="0" fillId="6" borderId="0" xfId="1" applyFont="1" applyFill="1" applyBorder="1"/>
    <xf numFmtId="0" fontId="26" fillId="6" borderId="0" xfId="0" applyFont="1" applyFill="1" applyAlignment="1">
      <alignment horizontal="right" vertical="center" wrapText="1"/>
    </xf>
    <xf numFmtId="9" fontId="71" fillId="4" borderId="1" xfId="1" applyFont="1" applyFill="1" applyBorder="1" applyAlignment="1">
      <alignment horizontal="center" vertical="center" wrapText="1"/>
    </xf>
    <xf numFmtId="0" fontId="25" fillId="9" borderId="104" xfId="0" applyFont="1" applyFill="1" applyBorder="1" applyAlignment="1">
      <alignment horizontal="center" vertical="center" wrapText="1"/>
    </xf>
    <xf numFmtId="0" fontId="25" fillId="9" borderId="25" xfId="0" applyFont="1" applyFill="1" applyBorder="1" applyAlignment="1">
      <alignment horizontal="center" vertical="center" wrapText="1"/>
    </xf>
    <xf numFmtId="9" fontId="25" fillId="9" borderId="25" xfId="1" applyFont="1" applyFill="1" applyBorder="1" applyAlignment="1">
      <alignment horizontal="center" vertical="center" wrapText="1"/>
    </xf>
    <xf numFmtId="0" fontId="25" fillId="9" borderId="105" xfId="0" applyFont="1" applyFill="1" applyBorder="1" applyAlignment="1">
      <alignment horizontal="center" vertical="center" wrapText="1"/>
    </xf>
    <xf numFmtId="0" fontId="71" fillId="4" borderId="46" xfId="0" applyFont="1" applyFill="1" applyBorder="1" applyAlignment="1">
      <alignment horizontal="center" vertical="center" wrapText="1"/>
    </xf>
    <xf numFmtId="0" fontId="71" fillId="4" borderId="43" xfId="0" applyFont="1" applyFill="1" applyBorder="1" applyAlignment="1">
      <alignment horizontal="center" vertical="center" wrapText="1"/>
    </xf>
    <xf numFmtId="9" fontId="71" fillId="4" borderId="43" xfId="1" applyFont="1" applyFill="1" applyBorder="1" applyAlignment="1">
      <alignment horizontal="center" vertical="center" wrapText="1"/>
    </xf>
    <xf numFmtId="168" fontId="26" fillId="4" borderId="47" xfId="101" applyNumberFormat="1" applyFont="1" applyFill="1" applyBorder="1" applyAlignment="1">
      <alignment horizontal="center" vertical="center" wrapText="1"/>
    </xf>
    <xf numFmtId="0" fontId="71" fillId="4" borderId="16" xfId="0" applyFont="1" applyFill="1" applyBorder="1" applyAlignment="1">
      <alignment horizontal="center" vertical="center" wrapText="1"/>
    </xf>
    <xf numFmtId="168" fontId="26" fillId="4" borderId="15" xfId="101" applyNumberFormat="1" applyFont="1" applyFill="1" applyBorder="1" applyAlignment="1">
      <alignment horizontal="center" vertical="center" wrapText="1"/>
    </xf>
    <xf numFmtId="0" fontId="71" fillId="4" borderId="29" xfId="0" applyFont="1" applyFill="1" applyBorder="1" applyAlignment="1">
      <alignment horizontal="center" vertical="center" wrapText="1"/>
    </xf>
    <xf numFmtId="0" fontId="71" fillId="4" borderId="30" xfId="0" applyFont="1" applyFill="1" applyBorder="1" applyAlignment="1">
      <alignment horizontal="center" vertical="center" wrapText="1"/>
    </xf>
    <xf numFmtId="9" fontId="71" fillId="4" borderId="30" xfId="1" applyFont="1" applyFill="1" applyBorder="1" applyAlignment="1">
      <alignment horizontal="center" vertical="center" wrapText="1"/>
    </xf>
    <xf numFmtId="168" fontId="26" fillId="4" borderId="31" xfId="101" applyNumberFormat="1" applyFont="1" applyFill="1" applyBorder="1" applyAlignment="1">
      <alignment horizontal="center" vertical="center" wrapText="1"/>
    </xf>
    <xf numFmtId="9" fontId="73" fillId="4" borderId="1" xfId="1" applyFont="1" applyFill="1" applyBorder="1" applyAlignment="1">
      <alignment horizontal="center" vertical="center" wrapText="1"/>
    </xf>
    <xf numFmtId="168" fontId="26" fillId="4" borderId="47" xfId="1" applyNumberFormat="1" applyFont="1" applyFill="1" applyBorder="1" applyAlignment="1">
      <alignment horizontal="center" vertical="center" wrapText="1"/>
    </xf>
    <xf numFmtId="168" fontId="26" fillId="4" borderId="15" xfId="1" applyNumberFormat="1" applyFont="1" applyFill="1" applyBorder="1" applyAlignment="1">
      <alignment horizontal="center" vertical="center" wrapText="1"/>
    </xf>
    <xf numFmtId="168" fontId="26" fillId="4" borderId="31" xfId="1" applyNumberFormat="1" applyFont="1" applyFill="1" applyBorder="1" applyAlignment="1">
      <alignment horizontal="center" vertical="center" wrapText="1"/>
    </xf>
    <xf numFmtId="0" fontId="73" fillId="4" borderId="46" xfId="0" applyFont="1" applyFill="1" applyBorder="1" applyAlignment="1">
      <alignment horizontal="center" vertical="center" wrapText="1"/>
    </xf>
    <xf numFmtId="9" fontId="73" fillId="4" borderId="43" xfId="1" applyFont="1" applyFill="1" applyBorder="1" applyAlignment="1">
      <alignment horizontal="center" vertical="center" wrapText="1"/>
    </xf>
    <xf numFmtId="0" fontId="73" fillId="4" borderId="16" xfId="0" applyFont="1" applyFill="1" applyBorder="1" applyAlignment="1">
      <alignment horizontal="center" vertical="center" wrapText="1"/>
    </xf>
    <xf numFmtId="0" fontId="73" fillId="4" borderId="29" xfId="0" applyFont="1" applyFill="1" applyBorder="1" applyAlignment="1">
      <alignment horizontal="center" vertical="center" wrapText="1"/>
    </xf>
    <xf numFmtId="9" fontId="73" fillId="4" borderId="30" xfId="1" applyFont="1" applyFill="1" applyBorder="1" applyAlignment="1">
      <alignment horizontal="center" vertical="center" wrapText="1"/>
    </xf>
    <xf numFmtId="168" fontId="26" fillId="2" borderId="19" xfId="101" applyNumberFormat="1" applyFont="1" applyFill="1" applyBorder="1" applyAlignment="1">
      <alignment horizontal="center" vertical="center" wrapText="1"/>
    </xf>
    <xf numFmtId="168" fontId="26" fillId="2" borderId="95" xfId="0" applyNumberFormat="1" applyFont="1" applyFill="1" applyBorder="1" applyAlignment="1">
      <alignment vertical="center" wrapText="1"/>
    </xf>
    <xf numFmtId="168" fontId="26" fillId="2" borderId="107" xfId="0" applyNumberFormat="1" applyFont="1" applyFill="1" applyBorder="1" applyAlignment="1">
      <alignment vertical="center" wrapText="1"/>
    </xf>
    <xf numFmtId="0" fontId="27" fillId="2" borderId="108" xfId="0" applyFont="1" applyFill="1" applyBorder="1" applyAlignment="1" applyProtection="1">
      <alignment horizontal="right" vertical="center" wrapText="1"/>
      <protection hidden="1"/>
    </xf>
    <xf numFmtId="0" fontId="27" fillId="11" borderId="109" xfId="0" applyFont="1" applyFill="1" applyBorder="1" applyAlignment="1" applyProtection="1">
      <alignment horizontal="left" vertical="center" wrapText="1"/>
      <protection hidden="1"/>
    </xf>
    <xf numFmtId="168" fontId="26" fillId="4" borderId="43" xfId="0" applyNumberFormat="1" applyFont="1" applyFill="1" applyBorder="1" applyAlignment="1">
      <alignment vertical="center" wrapText="1"/>
    </xf>
    <xf numFmtId="0" fontId="27" fillId="11" borderId="110" xfId="0" applyFont="1" applyFill="1" applyBorder="1" applyAlignment="1" applyProtection="1">
      <alignment horizontal="left" vertical="center" wrapText="1"/>
      <protection hidden="1"/>
    </xf>
    <xf numFmtId="0" fontId="27" fillId="11" borderId="111" xfId="0" applyFont="1" applyFill="1" applyBorder="1" applyAlignment="1" applyProtection="1">
      <alignment horizontal="left" vertical="center" wrapText="1"/>
      <protection hidden="1"/>
    </xf>
    <xf numFmtId="168" fontId="26" fillId="4" borderId="30" xfId="0" applyNumberFormat="1" applyFont="1" applyFill="1" applyBorder="1" applyAlignment="1">
      <alignment vertical="center" wrapText="1"/>
    </xf>
    <xf numFmtId="0" fontId="75" fillId="10" borderId="2" xfId="0" applyFont="1" applyFill="1" applyBorder="1" applyAlignment="1">
      <alignment horizontal="center" vertical="center" wrapText="1"/>
    </xf>
    <xf numFmtId="0" fontId="2" fillId="6" borderId="0" xfId="0" applyFont="1" applyFill="1" applyAlignment="1" applyProtection="1">
      <alignment horizontal="left" vertical="center" wrapText="1"/>
      <protection hidden="1"/>
    </xf>
    <xf numFmtId="172" fontId="0" fillId="6" borderId="0" xfId="0" applyNumberFormat="1" applyFill="1" applyAlignment="1" applyProtection="1">
      <alignment horizontal="center" vertical="center"/>
      <protection hidden="1"/>
    </xf>
    <xf numFmtId="164" fontId="0" fillId="6" borderId="0" xfId="0" applyNumberFormat="1" applyFill="1" applyAlignment="1" applyProtection="1">
      <alignment horizontal="center" vertical="center"/>
      <protection hidden="1"/>
    </xf>
    <xf numFmtId="168" fontId="26" fillId="0" borderId="0" xfId="0" applyNumberFormat="1" applyFont="1" applyAlignment="1">
      <alignment vertical="center" wrapText="1"/>
    </xf>
    <xf numFmtId="0" fontId="59" fillId="0" borderId="0" xfId="0" applyFont="1" applyAlignment="1" applyProtection="1">
      <alignment horizontal="center" vertical="center" wrapText="1"/>
      <protection hidden="1"/>
    </xf>
    <xf numFmtId="164" fontId="59" fillId="0" borderId="0" xfId="0" applyNumberFormat="1" applyFont="1" applyAlignment="1">
      <alignment horizontal="right" vertical="center" wrapText="1"/>
    </xf>
    <xf numFmtId="9" fontId="2" fillId="0" borderId="0" xfId="1" applyFont="1" applyFill="1" applyBorder="1" applyAlignment="1">
      <alignment vertical="center"/>
    </xf>
    <xf numFmtId="0" fontId="82" fillId="0" borderId="69" xfId="0" applyFont="1" applyBorder="1" applyAlignment="1" applyProtection="1">
      <alignment horizontal="center" vertical="center"/>
      <protection locked="0"/>
    </xf>
    <xf numFmtId="0" fontId="85" fillId="10" borderId="14" xfId="0" applyFont="1" applyFill="1" applyBorder="1" applyAlignment="1">
      <alignment horizontal="center" vertical="center" wrapText="1"/>
    </xf>
    <xf numFmtId="0" fontId="85" fillId="10" borderId="43" xfId="0" applyFont="1" applyFill="1" applyBorder="1" applyAlignment="1">
      <alignment horizontal="center" vertical="center" wrapText="1"/>
    </xf>
    <xf numFmtId="0" fontId="87" fillId="10" borderId="11" xfId="0" applyFont="1" applyFill="1" applyBorder="1" applyAlignment="1">
      <alignment horizontal="center" vertical="center" wrapText="1"/>
    </xf>
    <xf numFmtId="0" fontId="85" fillId="10" borderId="11" xfId="0" applyFont="1" applyFill="1" applyBorder="1" applyAlignment="1">
      <alignment horizontal="center" vertical="center" wrapText="1"/>
    </xf>
    <xf numFmtId="0" fontId="91" fillId="3" borderId="22" xfId="0" applyFont="1" applyFill="1" applyBorder="1" applyAlignment="1">
      <alignment horizontal="center" vertical="center"/>
    </xf>
    <xf numFmtId="168" fontId="91" fillId="3" borderId="76" xfId="1" applyNumberFormat="1" applyFont="1" applyFill="1" applyBorder="1" applyAlignment="1">
      <alignment horizontal="center" vertical="center"/>
    </xf>
    <xf numFmtId="9" fontId="91" fillId="3" borderId="76" xfId="1" applyFont="1" applyFill="1" applyBorder="1" applyAlignment="1">
      <alignment horizontal="center" vertical="center"/>
    </xf>
    <xf numFmtId="168" fontId="90" fillId="4" borderId="69" xfId="1" applyNumberFormat="1" applyFont="1" applyFill="1" applyBorder="1" applyAlignment="1">
      <alignment horizontal="center" vertical="center"/>
    </xf>
    <xf numFmtId="0" fontId="25" fillId="0" borderId="83" xfId="0" applyFont="1" applyBorder="1" applyAlignment="1" applyProtection="1">
      <alignment horizontal="center" vertical="center"/>
      <protection locked="0"/>
    </xf>
    <xf numFmtId="0" fontId="82" fillId="0" borderId="85" xfId="0" applyFont="1" applyBorder="1" applyAlignment="1" applyProtection="1">
      <alignment horizontal="center" vertical="center"/>
      <protection locked="0"/>
    </xf>
    <xf numFmtId="0" fontId="25" fillId="0" borderId="86" xfId="0" applyFont="1" applyBorder="1" applyAlignment="1" applyProtection="1">
      <alignment horizontal="center" vertical="center"/>
      <protection locked="0"/>
    </xf>
    <xf numFmtId="164" fontId="91" fillId="3" borderId="51" xfId="0" applyNumberFormat="1" applyFont="1" applyFill="1" applyBorder="1" applyAlignment="1">
      <alignment horizontal="center" vertical="center"/>
    </xf>
    <xf numFmtId="168" fontId="82" fillId="0" borderId="124" xfId="0" applyNumberFormat="1" applyFont="1" applyBorder="1" applyAlignment="1">
      <alignment horizontal="center" vertical="center" wrapText="1"/>
    </xf>
    <xf numFmtId="164" fontId="25" fillId="0" borderId="124" xfId="0" applyNumberFormat="1" applyFont="1" applyBorder="1" applyAlignment="1">
      <alignment horizontal="center" vertical="center"/>
    </xf>
    <xf numFmtId="168" fontId="62" fillId="0" borderId="124" xfId="0" applyNumberFormat="1" applyFont="1" applyBorder="1" applyAlignment="1">
      <alignment horizontal="center" vertical="center" wrapText="1"/>
    </xf>
    <xf numFmtId="9" fontId="25" fillId="0" borderId="124" xfId="0" applyNumberFormat="1" applyFont="1" applyBorder="1" applyAlignment="1">
      <alignment horizontal="center" vertical="center"/>
    </xf>
    <xf numFmtId="168" fontId="25" fillId="0" borderId="124" xfId="0" applyNumberFormat="1" applyFont="1" applyBorder="1" applyAlignment="1">
      <alignment horizontal="center" vertical="center" wrapText="1"/>
    </xf>
    <xf numFmtId="0" fontId="2" fillId="0" borderId="0" xfId="0" applyFont="1" applyAlignment="1">
      <alignment vertical="center" wrapText="1"/>
    </xf>
    <xf numFmtId="0" fontId="82" fillId="0" borderId="0" xfId="0" applyFont="1"/>
    <xf numFmtId="0" fontId="82" fillId="0" borderId="0" xfId="0" applyFont="1" applyAlignment="1">
      <alignment vertical="center"/>
    </xf>
    <xf numFmtId="168" fontId="82" fillId="0" borderId="0" xfId="0" applyNumberFormat="1" applyFont="1"/>
    <xf numFmtId="9" fontId="82" fillId="0" borderId="0" xfId="1" applyFont="1" applyFill="1" applyBorder="1" applyAlignment="1" applyProtection="1">
      <alignment vertical="center"/>
      <protection hidden="1"/>
    </xf>
    <xf numFmtId="168" fontId="82" fillId="0" borderId="0" xfId="1" applyNumberFormat="1" applyFont="1" applyFill="1" applyBorder="1" applyAlignment="1" applyProtection="1">
      <alignment horizontal="right" vertical="center"/>
      <protection hidden="1"/>
    </xf>
    <xf numFmtId="10" fontId="82" fillId="0" borderId="0" xfId="0" applyNumberFormat="1" applyFont="1" applyAlignment="1" applyProtection="1">
      <alignment horizontal="center" vertical="center"/>
      <protection hidden="1"/>
    </xf>
    <xf numFmtId="164" fontId="82" fillId="4" borderId="69" xfId="0" applyNumberFormat="1" applyFont="1" applyFill="1" applyBorder="1" applyAlignment="1" applyProtection="1">
      <alignment horizontal="center" vertical="center"/>
      <protection hidden="1"/>
    </xf>
    <xf numFmtId="0" fontId="25" fillId="8" borderId="69" xfId="0" applyFont="1" applyFill="1" applyBorder="1" applyAlignment="1" applyProtection="1">
      <alignment horizontal="left" vertical="center" wrapText="1"/>
      <protection hidden="1"/>
    </xf>
    <xf numFmtId="0" fontId="25" fillId="0" borderId="0" xfId="0" applyFont="1" applyAlignment="1" applyProtection="1">
      <alignment vertical="center" wrapText="1"/>
      <protection hidden="1"/>
    </xf>
    <xf numFmtId="0" fontId="82" fillId="0" borderId="0" xfId="0" applyFont="1" applyAlignment="1">
      <alignment horizontal="center" vertical="center"/>
    </xf>
    <xf numFmtId="0" fontId="25" fillId="9" borderId="69" xfId="0" applyFont="1" applyFill="1" applyBorder="1" applyAlignment="1" applyProtection="1">
      <alignment horizontal="center" vertical="center" wrapText="1"/>
      <protection hidden="1"/>
    </xf>
    <xf numFmtId="0" fontId="82" fillId="0" borderId="0" xfId="0" applyFont="1" applyAlignment="1">
      <alignment horizontal="left" vertical="center" wrapText="1"/>
    </xf>
    <xf numFmtId="0" fontId="82" fillId="0" borderId="0" xfId="0" applyFont="1" applyAlignment="1">
      <alignment horizontal="left" vertical="center"/>
    </xf>
    <xf numFmtId="172" fontId="82" fillId="4" borderId="69" xfId="0" applyNumberFormat="1" applyFont="1" applyFill="1" applyBorder="1" applyAlignment="1" applyProtection="1">
      <alignment horizontal="center" vertical="center"/>
      <protection hidden="1"/>
    </xf>
    <xf numFmtId="0" fontId="97" fillId="0" borderId="0" xfId="0" applyFont="1" applyAlignment="1">
      <alignment horizontal="center" vertical="center" wrapText="1"/>
    </xf>
    <xf numFmtId="0" fontId="82" fillId="0" borderId="124" xfId="0" applyFont="1" applyBorder="1"/>
    <xf numFmtId="0" fontId="25" fillId="0" borderId="0" xfId="0" applyFont="1" applyAlignment="1">
      <alignment vertical="center" wrapText="1"/>
    </xf>
    <xf numFmtId="10" fontId="82" fillId="0" borderId="0" xfId="1" applyNumberFormat="1" applyFont="1" applyBorder="1" applyAlignment="1">
      <alignment vertical="center"/>
    </xf>
    <xf numFmtId="20" fontId="25" fillId="9" borderId="69" xfId="0" applyNumberFormat="1" applyFont="1" applyFill="1" applyBorder="1" applyAlignment="1">
      <alignment horizontal="center" vertical="center" wrapText="1"/>
    </xf>
    <xf numFmtId="20" fontId="25" fillId="8" borderId="69" xfId="0" applyNumberFormat="1" applyFont="1" applyFill="1" applyBorder="1" applyAlignment="1">
      <alignment horizontal="center" vertical="center" wrapText="1"/>
    </xf>
    <xf numFmtId="168" fontId="25" fillId="8" borderId="69" xfId="0" applyNumberFormat="1" applyFont="1" applyFill="1" applyBorder="1" applyAlignment="1">
      <alignment horizontal="center" vertical="center" wrapText="1"/>
    </xf>
    <xf numFmtId="168" fontId="62" fillId="4" borderId="69" xfId="0" applyNumberFormat="1" applyFont="1" applyFill="1" applyBorder="1" applyAlignment="1">
      <alignment horizontal="center" vertical="center" wrapText="1"/>
    </xf>
    <xf numFmtId="168" fontId="82" fillId="4" borderId="69" xfId="0" applyNumberFormat="1" applyFont="1" applyFill="1" applyBorder="1" applyAlignment="1">
      <alignment horizontal="center" vertical="center" wrapText="1"/>
    </xf>
    <xf numFmtId="9" fontId="25" fillId="4" borderId="69" xfId="0" applyNumberFormat="1" applyFont="1" applyFill="1" applyBorder="1" applyAlignment="1">
      <alignment horizontal="center" vertical="center"/>
    </xf>
    <xf numFmtId="168" fontId="25" fillId="4" borderId="69" xfId="0" applyNumberFormat="1" applyFont="1" applyFill="1" applyBorder="1" applyAlignment="1">
      <alignment horizontal="center" vertical="center" wrapText="1"/>
    </xf>
    <xf numFmtId="20" fontId="25" fillId="9" borderId="69" xfId="0" applyNumberFormat="1" applyFont="1" applyFill="1" applyBorder="1" applyAlignment="1">
      <alignment vertical="center" wrapText="1"/>
    </xf>
    <xf numFmtId="168" fontId="25" fillId="26" borderId="69" xfId="0" applyNumberFormat="1" applyFont="1" applyFill="1" applyBorder="1" applyAlignment="1">
      <alignment vertical="center" wrapText="1"/>
    </xf>
    <xf numFmtId="168" fontId="82" fillId="4" borderId="69" xfId="0" applyNumberFormat="1" applyFont="1" applyFill="1" applyBorder="1" applyAlignment="1">
      <alignment horizontal="center" vertical="center"/>
    </xf>
    <xf numFmtId="165" fontId="72" fillId="42" borderId="69" xfId="0" applyNumberFormat="1" applyFont="1" applyFill="1" applyBorder="1" applyAlignment="1">
      <alignment horizontal="center" vertical="center"/>
    </xf>
    <xf numFmtId="0" fontId="25" fillId="8" borderId="69" xfId="0" applyFont="1" applyFill="1" applyBorder="1" applyAlignment="1" applyProtection="1">
      <alignment horizontal="center" vertical="center" wrapText="1"/>
      <protection hidden="1"/>
    </xf>
    <xf numFmtId="10" fontId="82" fillId="4" borderId="69" xfId="1" applyNumberFormat="1" applyFont="1" applyFill="1" applyBorder="1" applyAlignment="1">
      <alignment horizontal="center" vertical="center"/>
    </xf>
    <xf numFmtId="168" fontId="82" fillId="4" borderId="69" xfId="0" applyNumberFormat="1" applyFont="1" applyFill="1" applyBorder="1" applyAlignment="1" applyProtection="1">
      <alignment horizontal="center" vertical="center"/>
      <protection hidden="1"/>
    </xf>
    <xf numFmtId="0" fontId="82" fillId="0" borderId="127" xfId="0" applyFont="1" applyBorder="1"/>
    <xf numFmtId="168" fontId="25" fillId="0" borderId="0" xfId="0" applyNumberFormat="1" applyFont="1" applyAlignment="1">
      <alignment vertical="center"/>
    </xf>
    <xf numFmtId="0" fontId="25" fillId="0" borderId="0" xfId="0" applyFont="1" applyAlignment="1">
      <alignment vertical="center"/>
    </xf>
    <xf numFmtId="0" fontId="25" fillId="0" borderId="0" xfId="0" applyFont="1" applyAlignment="1">
      <alignment horizontal="center" vertical="center" wrapText="1"/>
    </xf>
    <xf numFmtId="0" fontId="62" fillId="0" borderId="0" xfId="0" applyFont="1" applyAlignment="1">
      <alignment vertical="center" wrapText="1"/>
    </xf>
    <xf numFmtId="0" fontId="100" fillId="0" borderId="0" xfId="6" quotePrefix="1" applyFont="1" applyFill="1" applyBorder="1" applyAlignment="1">
      <alignment vertical="center"/>
    </xf>
    <xf numFmtId="0" fontId="82" fillId="0" borderId="128" xfId="0" applyFont="1" applyBorder="1"/>
    <xf numFmtId="20" fontId="25" fillId="8" borderId="129" xfId="0" applyNumberFormat="1" applyFont="1" applyFill="1" applyBorder="1" applyAlignment="1">
      <alignment horizontal="center" vertical="center" wrapText="1"/>
    </xf>
    <xf numFmtId="0" fontId="82" fillId="0" borderId="130" xfId="0" applyFont="1" applyBorder="1"/>
    <xf numFmtId="0" fontId="25" fillId="0" borderId="0" xfId="0" applyFont="1" applyAlignment="1" applyProtection="1">
      <alignment horizontal="center" vertical="center"/>
      <protection locked="0"/>
    </xf>
    <xf numFmtId="20" fontId="25" fillId="0" borderId="0" xfId="0" applyNumberFormat="1" applyFont="1" applyAlignment="1">
      <alignment vertical="center" wrapText="1"/>
    </xf>
    <xf numFmtId="168" fontId="82" fillId="0" borderId="0" xfId="0" applyNumberFormat="1" applyFont="1" applyAlignment="1" applyProtection="1">
      <alignment vertical="center"/>
      <protection hidden="1"/>
    </xf>
    <xf numFmtId="0" fontId="82" fillId="0" borderId="0" xfId="0" applyFont="1" applyAlignment="1" applyProtection="1">
      <alignment vertical="center"/>
      <protection hidden="1"/>
    </xf>
    <xf numFmtId="0" fontId="82" fillId="0" borderId="132" xfId="0" applyFont="1" applyBorder="1"/>
    <xf numFmtId="168" fontId="82" fillId="0" borderId="133" xfId="0" applyNumberFormat="1" applyFont="1" applyBorder="1"/>
    <xf numFmtId="0" fontId="82" fillId="0" borderId="133" xfId="0" applyFont="1" applyBorder="1"/>
    <xf numFmtId="10" fontId="82" fillId="0" borderId="133" xfId="1" applyNumberFormat="1" applyFont="1" applyFill="1" applyBorder="1" applyAlignment="1" applyProtection="1">
      <alignment horizontal="center" vertical="center"/>
    </xf>
    <xf numFmtId="10" fontId="82" fillId="0" borderId="133" xfId="1" applyNumberFormat="1" applyFont="1" applyFill="1" applyBorder="1" applyAlignment="1" applyProtection="1">
      <alignment vertical="center"/>
      <protection locked="0"/>
    </xf>
    <xf numFmtId="0" fontId="82" fillId="0" borderId="133" xfId="0" applyFont="1" applyBorder="1" applyAlignment="1">
      <alignment vertical="center"/>
    </xf>
    <xf numFmtId="0" fontId="82" fillId="0" borderId="134" xfId="0" applyFont="1" applyBorder="1"/>
    <xf numFmtId="20" fontId="99" fillId="0" borderId="0" xfId="0" applyNumberFormat="1" applyFont="1" applyAlignment="1">
      <alignment vertical="center" wrapText="1"/>
    </xf>
    <xf numFmtId="20" fontId="99" fillId="0" borderId="128" xfId="0" applyNumberFormat="1" applyFont="1" applyBorder="1" applyAlignment="1">
      <alignment vertical="center" wrapText="1"/>
    </xf>
    <xf numFmtId="168" fontId="26" fillId="4" borderId="2" xfId="0" applyNumberFormat="1" applyFont="1" applyFill="1" applyBorder="1" applyAlignment="1">
      <alignment vertical="center" wrapText="1"/>
    </xf>
    <xf numFmtId="168" fontId="26" fillId="4" borderId="44" xfId="0" applyNumberFormat="1" applyFont="1" applyFill="1" applyBorder="1" applyAlignment="1">
      <alignment vertical="center" wrapText="1"/>
    </xf>
    <xf numFmtId="168" fontId="26" fillId="4" borderId="14" xfId="0" applyNumberFormat="1" applyFont="1" applyFill="1" applyBorder="1" applyAlignment="1">
      <alignment vertical="center" wrapText="1"/>
    </xf>
    <xf numFmtId="166" fontId="82" fillId="4" borderId="129" xfId="0" applyNumberFormat="1" applyFont="1" applyFill="1" applyBorder="1" applyAlignment="1">
      <alignment horizontal="center" vertical="center" wrapText="1"/>
    </xf>
    <xf numFmtId="168" fontId="25" fillId="4" borderId="69" xfId="0" applyNumberFormat="1" applyFont="1" applyFill="1" applyBorder="1" applyAlignment="1">
      <alignment horizontal="center" vertical="center"/>
    </xf>
    <xf numFmtId="9" fontId="26" fillId="4" borderId="83" xfId="1" applyFont="1" applyFill="1" applyBorder="1" applyAlignment="1">
      <alignment vertical="center" wrapText="1"/>
    </xf>
    <xf numFmtId="0" fontId="19" fillId="0" borderId="0" xfId="0" applyFont="1" applyAlignment="1">
      <alignment vertical="center" wrapText="1"/>
    </xf>
    <xf numFmtId="9" fontId="26" fillId="0" borderId="0" xfId="1" applyFont="1" applyFill="1" applyBorder="1" applyAlignment="1">
      <alignment vertical="center" wrapText="1"/>
    </xf>
    <xf numFmtId="0" fontId="27" fillId="0" borderId="0" xfId="0" applyFont="1" applyAlignment="1" applyProtection="1">
      <alignment horizontal="right" vertical="center" wrapText="1"/>
      <protection hidden="1"/>
    </xf>
    <xf numFmtId="0" fontId="102" fillId="11" borderId="82" xfId="0" applyFont="1" applyFill="1" applyBorder="1" applyAlignment="1">
      <alignment horizontal="right" vertical="center" wrapText="1"/>
    </xf>
    <xf numFmtId="168" fontId="102" fillId="4" borderId="83" xfId="0" applyNumberFormat="1" applyFont="1" applyFill="1" applyBorder="1" applyAlignment="1">
      <alignment vertical="center" wrapText="1"/>
    </xf>
    <xf numFmtId="0" fontId="103" fillId="11" borderId="82" xfId="0" applyFont="1" applyFill="1" applyBorder="1" applyAlignment="1">
      <alignment horizontal="right" vertical="center" wrapText="1"/>
    </xf>
    <xf numFmtId="0" fontId="27" fillId="2" borderId="84" xfId="0" applyFont="1" applyFill="1" applyBorder="1" applyAlignment="1" applyProtection="1">
      <alignment horizontal="right" vertical="center" wrapText="1"/>
      <protection hidden="1"/>
    </xf>
    <xf numFmtId="168" fontId="26" fillId="2" borderId="86" xfId="0" applyNumberFormat="1" applyFont="1" applyFill="1" applyBorder="1" applyAlignment="1">
      <alignment vertical="center" wrapText="1"/>
    </xf>
    <xf numFmtId="0" fontId="26" fillId="11" borderId="135" xfId="0" applyFont="1" applyFill="1" applyBorder="1" applyAlignment="1">
      <alignment vertical="center" wrapText="1"/>
    </xf>
    <xf numFmtId="168" fontId="26" fillId="4" borderId="136" xfId="0" applyNumberFormat="1" applyFont="1" applyFill="1" applyBorder="1" applyAlignment="1">
      <alignment vertical="center" wrapText="1"/>
    </xf>
    <xf numFmtId="0" fontId="0" fillId="0" borderId="0" xfId="0" applyAlignment="1">
      <alignment horizontal="center" vertical="center"/>
    </xf>
    <xf numFmtId="168" fontId="25" fillId="3" borderId="120" xfId="1" applyNumberFormat="1" applyFont="1" applyFill="1" applyBorder="1" applyAlignment="1">
      <alignment horizontal="center" vertical="center"/>
    </xf>
    <xf numFmtId="0" fontId="25" fillId="2" borderId="118" xfId="0" applyFont="1" applyFill="1" applyBorder="1" applyAlignment="1">
      <alignment horizontal="center" vertical="center" wrapText="1"/>
    </xf>
    <xf numFmtId="168" fontId="82" fillId="4" borderId="114" xfId="0" applyNumberFormat="1" applyFont="1" applyFill="1" applyBorder="1" applyAlignment="1">
      <alignment vertical="center" wrapText="1"/>
    </xf>
    <xf numFmtId="168" fontId="82" fillId="4" borderId="115" xfId="0" applyNumberFormat="1" applyFont="1" applyFill="1" applyBorder="1" applyAlignment="1">
      <alignment vertical="center" wrapText="1"/>
    </xf>
    <xf numFmtId="0" fontId="97" fillId="8" borderId="69" xfId="0" applyFont="1" applyFill="1" applyBorder="1" applyAlignment="1" applyProtection="1">
      <alignment horizontal="center" vertical="center" wrapText="1"/>
      <protection hidden="1"/>
    </xf>
    <xf numFmtId="0" fontId="97" fillId="8" borderId="69" xfId="0" applyFont="1" applyFill="1" applyBorder="1" applyAlignment="1">
      <alignment horizontal="center" vertical="center" wrapText="1"/>
    </xf>
    <xf numFmtId="0" fontId="97" fillId="9" borderId="69" xfId="0" applyFont="1" applyFill="1" applyBorder="1" applyAlignment="1">
      <alignment horizontal="center" vertical="center" wrapText="1"/>
    </xf>
    <xf numFmtId="0" fontId="106" fillId="9" borderId="69" xfId="0" applyFont="1" applyFill="1" applyBorder="1" applyAlignment="1">
      <alignment horizontal="center" vertical="center" wrapText="1"/>
    </xf>
    <xf numFmtId="0" fontId="107" fillId="8" borderId="69" xfId="0" applyFont="1" applyFill="1" applyBorder="1" applyAlignment="1">
      <alignment horizontal="center" vertical="center" wrapText="1"/>
    </xf>
    <xf numFmtId="0" fontId="107" fillId="0" borderId="0" xfId="0" applyFont="1" applyAlignment="1">
      <alignment horizontal="center" vertical="center" wrapText="1"/>
    </xf>
    <xf numFmtId="9" fontId="4" fillId="0" borderId="1" xfId="1" applyFont="1" applyFill="1" applyBorder="1" applyAlignment="1" applyProtection="1">
      <alignment horizontal="center" vertical="center" wrapText="1"/>
      <protection locked="0"/>
    </xf>
    <xf numFmtId="10" fontId="71" fillId="4" borderId="1" xfId="1" applyNumberFormat="1" applyFont="1" applyFill="1" applyBorder="1" applyAlignment="1">
      <alignment horizontal="center" vertical="center"/>
    </xf>
    <xf numFmtId="0" fontId="89" fillId="4" borderId="142" xfId="0" applyFont="1" applyFill="1" applyBorder="1" applyAlignment="1" applyProtection="1">
      <alignment horizontal="center" vertical="center" wrapText="1"/>
      <protection locked="0"/>
    </xf>
    <xf numFmtId="168" fontId="90" fillId="4" borderId="143" xfId="1" applyNumberFormat="1" applyFont="1" applyFill="1" applyBorder="1" applyAlignment="1">
      <alignment horizontal="center" vertical="center"/>
    </xf>
    <xf numFmtId="164" fontId="90" fillId="4" borderId="144" xfId="0" applyNumberFormat="1" applyFont="1" applyFill="1" applyBorder="1" applyAlignment="1">
      <alignment horizontal="center" vertical="center"/>
    </xf>
    <xf numFmtId="164" fontId="90" fillId="4" borderId="143" xfId="0" applyNumberFormat="1" applyFont="1" applyFill="1" applyBorder="1" applyAlignment="1">
      <alignment horizontal="center" vertical="center"/>
    </xf>
    <xf numFmtId="10" fontId="90" fillId="4" borderId="145" xfId="1" applyNumberFormat="1" applyFont="1" applyFill="1" applyBorder="1" applyAlignment="1">
      <alignment horizontal="center" vertical="center"/>
    </xf>
    <xf numFmtId="0" fontId="89" fillId="4" borderId="146" xfId="0" applyFont="1" applyFill="1" applyBorder="1" applyAlignment="1" applyProtection="1">
      <alignment horizontal="center" vertical="center" wrapText="1"/>
      <protection locked="0"/>
    </xf>
    <xf numFmtId="0" fontId="89" fillId="4" borderId="147" xfId="0" applyFont="1" applyFill="1" applyBorder="1" applyAlignment="1" applyProtection="1">
      <alignment horizontal="center" vertical="center" wrapText="1"/>
      <protection locked="0"/>
    </xf>
    <xf numFmtId="168" fontId="90" fillId="4" borderId="148" xfId="1" applyNumberFormat="1" applyFont="1" applyFill="1" applyBorder="1" applyAlignment="1">
      <alignment horizontal="center" vertical="center"/>
    </xf>
    <xf numFmtId="164" fontId="90" fillId="4" borderId="148" xfId="0" applyNumberFormat="1" applyFont="1" applyFill="1" applyBorder="1" applyAlignment="1">
      <alignment horizontal="center" vertical="center"/>
    </xf>
    <xf numFmtId="164" fontId="90" fillId="4" borderId="1" xfId="0" applyNumberFormat="1" applyFont="1" applyFill="1" applyBorder="1" applyAlignment="1">
      <alignment horizontal="center" vertical="center"/>
    </xf>
    <xf numFmtId="168" fontId="90" fillId="4" borderId="1" xfId="0" applyNumberFormat="1" applyFont="1" applyFill="1" applyBorder="1" applyAlignment="1">
      <alignment horizontal="center" vertical="center"/>
    </xf>
    <xf numFmtId="164" fontId="90" fillId="4" borderId="43" xfId="0" applyNumberFormat="1" applyFont="1" applyFill="1" applyBorder="1" applyAlignment="1">
      <alignment horizontal="center" vertical="center"/>
    </xf>
    <xf numFmtId="168" fontId="90" fillId="4" borderId="43" xfId="0" applyNumberFormat="1" applyFont="1" applyFill="1" applyBorder="1" applyAlignment="1">
      <alignment horizontal="center" vertical="center"/>
    </xf>
    <xf numFmtId="164" fontId="90" fillId="4" borderId="30" xfId="0" applyNumberFormat="1" applyFont="1" applyFill="1" applyBorder="1" applyAlignment="1">
      <alignment horizontal="center" vertical="center"/>
    </xf>
    <xf numFmtId="168" fontId="90" fillId="4" borderId="30" xfId="0" applyNumberFormat="1" applyFont="1" applyFill="1" applyBorder="1" applyAlignment="1">
      <alignment horizontal="center" vertical="center"/>
    </xf>
    <xf numFmtId="168" fontId="0" fillId="0" borderId="0" xfId="0" applyNumberFormat="1" applyAlignment="1">
      <alignment vertical="center"/>
    </xf>
    <xf numFmtId="168" fontId="90" fillId="4" borderId="156" xfId="0" applyNumberFormat="1" applyFont="1" applyFill="1" applyBorder="1" applyAlignment="1">
      <alignment horizontal="center" vertical="center"/>
    </xf>
    <xf numFmtId="168" fontId="90" fillId="4" borderId="72" xfId="0" applyNumberFormat="1" applyFont="1" applyFill="1" applyBorder="1" applyAlignment="1">
      <alignment horizontal="center" vertical="center"/>
    </xf>
    <xf numFmtId="168" fontId="90" fillId="4" borderId="157" xfId="0" applyNumberFormat="1" applyFont="1" applyFill="1" applyBorder="1" applyAlignment="1">
      <alignment horizontal="center" vertical="center"/>
    </xf>
    <xf numFmtId="168" fontId="90" fillId="4" borderId="43" xfId="1" applyNumberFormat="1" applyFont="1" applyFill="1" applyBorder="1" applyAlignment="1" applyProtection="1">
      <alignment horizontal="center" vertical="center"/>
    </xf>
    <xf numFmtId="164" fontId="82" fillId="0" borderId="0" xfId="0" applyNumberFormat="1" applyFont="1"/>
    <xf numFmtId="166" fontId="25" fillId="2" borderId="159" xfId="0" applyNumberFormat="1" applyFont="1" applyFill="1" applyBorder="1" applyAlignment="1">
      <alignment horizontal="right" vertical="center"/>
    </xf>
    <xf numFmtId="0" fontId="26" fillId="4" borderId="1" xfId="0" applyFont="1" applyFill="1" applyBorder="1" applyAlignment="1">
      <alignment vertical="center" wrapText="1"/>
    </xf>
    <xf numFmtId="0" fontId="26" fillId="4" borderId="1" xfId="0" applyFont="1" applyFill="1" applyBorder="1" applyAlignment="1">
      <alignment horizontal="center" vertical="center" wrapText="1"/>
    </xf>
    <xf numFmtId="168" fontId="82" fillId="4" borderId="69" xfId="0" applyNumberFormat="1" applyFont="1" applyFill="1" applyBorder="1" applyAlignment="1" applyProtection="1">
      <alignment horizontal="center" vertical="center"/>
      <protection locked="0"/>
    </xf>
    <xf numFmtId="168" fontId="82" fillId="4" borderId="131" xfId="0" applyNumberFormat="1" applyFont="1" applyFill="1" applyBorder="1" applyAlignment="1" applyProtection="1">
      <alignment horizontal="center" vertical="center"/>
      <protection locked="0"/>
    </xf>
    <xf numFmtId="0" fontId="25" fillId="8" borderId="125" xfId="0" applyFont="1" applyFill="1" applyBorder="1" applyAlignment="1" applyProtection="1">
      <alignment horizontal="center" vertical="center" wrapText="1"/>
      <protection hidden="1"/>
    </xf>
    <xf numFmtId="168" fontId="82" fillId="4" borderId="141" xfId="0" applyNumberFormat="1" applyFont="1" applyFill="1" applyBorder="1" applyAlignment="1" applyProtection="1">
      <alignment horizontal="center" vertical="center"/>
      <protection hidden="1"/>
    </xf>
    <xf numFmtId="0" fontId="77" fillId="10" borderId="164" xfId="0" applyFont="1" applyFill="1" applyBorder="1" applyAlignment="1">
      <alignment horizontal="center" vertical="center" wrapText="1"/>
    </xf>
    <xf numFmtId="0" fontId="81" fillId="10" borderId="52" xfId="0" applyFont="1" applyFill="1" applyBorder="1" applyAlignment="1">
      <alignment horizontal="center" vertical="center" wrapText="1"/>
    </xf>
    <xf numFmtId="168" fontId="82" fillId="0" borderId="112" xfId="0" applyNumberFormat="1" applyFont="1" applyBorder="1" applyAlignment="1" applyProtection="1">
      <alignment horizontal="center" vertical="center"/>
      <protection locked="0"/>
    </xf>
    <xf numFmtId="168" fontId="82" fillId="0" borderId="165" xfId="0" applyNumberFormat="1" applyFont="1" applyBorder="1" applyAlignment="1" applyProtection="1">
      <alignment horizontal="center" vertical="center"/>
      <protection locked="0"/>
    </xf>
    <xf numFmtId="0" fontId="77" fillId="12" borderId="46" xfId="0" applyFont="1" applyFill="1" applyBorder="1" applyAlignment="1">
      <alignment horizontal="center" vertical="center" wrapText="1"/>
    </xf>
    <xf numFmtId="0" fontId="79" fillId="12" borderId="17" xfId="0" applyFont="1" applyFill="1" applyBorder="1" applyAlignment="1">
      <alignment horizontal="center" vertical="center" wrapText="1"/>
    </xf>
    <xf numFmtId="168" fontId="82" fillId="0" borderId="146" xfId="0" applyNumberFormat="1" applyFont="1" applyBorder="1" applyAlignment="1" applyProtection="1">
      <alignment horizontal="center" vertical="center"/>
      <protection locked="0"/>
    </xf>
    <xf numFmtId="0" fontId="25" fillId="0" borderId="166" xfId="0" applyFont="1" applyBorder="1" applyAlignment="1" applyProtection="1">
      <alignment horizontal="center" vertical="center"/>
      <protection locked="0"/>
    </xf>
    <xf numFmtId="168" fontId="82" fillId="0" borderId="147" xfId="0" applyNumberFormat="1" applyFont="1" applyBorder="1" applyAlignment="1" applyProtection="1">
      <alignment horizontal="center" vertical="center"/>
      <protection locked="0"/>
    </xf>
    <xf numFmtId="0" fontId="82" fillId="0" borderId="148" xfId="0" applyFont="1" applyBorder="1" applyAlignment="1" applyProtection="1">
      <alignment horizontal="center" vertical="center"/>
      <protection locked="0"/>
    </xf>
    <xf numFmtId="0" fontId="25" fillId="0" borderId="167" xfId="0" applyFont="1" applyBorder="1" applyAlignment="1" applyProtection="1">
      <alignment horizontal="center" vertical="center"/>
      <protection locked="0"/>
    </xf>
    <xf numFmtId="0" fontId="85" fillId="10" borderId="168" xfId="0" applyFont="1" applyFill="1" applyBorder="1" applyAlignment="1">
      <alignment horizontal="center" vertical="center" wrapText="1"/>
    </xf>
    <xf numFmtId="0" fontId="86" fillId="10" borderId="169" xfId="0" applyFont="1" applyFill="1" applyBorder="1" applyAlignment="1">
      <alignment horizontal="center" vertical="center" wrapText="1"/>
    </xf>
    <xf numFmtId="168" fontId="90" fillId="4" borderId="144" xfId="1" applyNumberFormat="1" applyFont="1" applyFill="1" applyBorder="1" applyAlignment="1">
      <alignment horizontal="center" vertical="center"/>
    </xf>
    <xf numFmtId="168" fontId="90" fillId="4" borderId="141" xfId="1" applyNumberFormat="1" applyFont="1" applyFill="1" applyBorder="1" applyAlignment="1">
      <alignment horizontal="center" vertical="center"/>
    </xf>
    <xf numFmtId="168" fontId="90" fillId="4" borderId="149" xfId="1" applyNumberFormat="1" applyFont="1" applyFill="1" applyBorder="1" applyAlignment="1">
      <alignment horizontal="center" vertical="center"/>
    </xf>
    <xf numFmtId="10" fontId="90" fillId="4" borderId="142" xfId="1" applyNumberFormat="1" applyFont="1" applyFill="1" applyBorder="1" applyAlignment="1">
      <alignment horizontal="center" vertical="center"/>
    </xf>
    <xf numFmtId="10" fontId="90" fillId="4" borderId="147" xfId="1" applyNumberFormat="1" applyFont="1" applyFill="1" applyBorder="1" applyAlignment="1">
      <alignment horizontal="center" vertical="center"/>
    </xf>
    <xf numFmtId="168" fontId="26" fillId="4" borderId="1" xfId="0" applyNumberFormat="1" applyFont="1" applyFill="1" applyBorder="1" applyAlignment="1">
      <alignment horizontal="center" vertical="center" wrapText="1"/>
    </xf>
    <xf numFmtId="168" fontId="82" fillId="4" borderId="1" xfId="0" applyNumberFormat="1" applyFont="1" applyFill="1" applyBorder="1" applyAlignment="1">
      <alignment horizontal="center" vertical="center"/>
    </xf>
    <xf numFmtId="0" fontId="4" fillId="6" borderId="11" xfId="101" applyNumberFormat="1" applyFont="1" applyFill="1" applyBorder="1" applyAlignment="1" applyProtection="1">
      <alignment horizontal="center" vertical="center" wrapText="1"/>
      <protection locked="0"/>
    </xf>
    <xf numFmtId="0" fontId="0" fillId="6" borderId="1" xfId="0" applyFill="1" applyBorder="1" applyAlignment="1" applyProtection="1">
      <alignment horizontal="center" vertical="center" wrapText="1"/>
      <protection locked="0"/>
    </xf>
    <xf numFmtId="0" fontId="13" fillId="0" borderId="1" xfId="0" applyFont="1" applyBorder="1" applyAlignment="1" applyProtection="1">
      <alignment horizontal="center" vertical="center"/>
      <protection locked="0"/>
    </xf>
    <xf numFmtId="0" fontId="13" fillId="0" borderId="1" xfId="0" applyFont="1" applyBorder="1" applyAlignment="1" applyProtection="1">
      <alignment horizontal="center" vertical="center" wrapText="1"/>
      <protection locked="0"/>
    </xf>
    <xf numFmtId="168" fontId="90" fillId="4" borderId="44" xfId="0" applyNumberFormat="1" applyFont="1" applyFill="1" applyBorder="1" applyAlignment="1">
      <alignment horizontal="center" vertical="center"/>
    </xf>
    <xf numFmtId="168" fontId="91" fillId="3" borderId="77" xfId="0" applyNumberFormat="1" applyFont="1" applyFill="1" applyBorder="1" applyAlignment="1">
      <alignment horizontal="center" vertical="center"/>
    </xf>
    <xf numFmtId="0" fontId="25" fillId="8" borderId="141" xfId="0" applyFont="1" applyFill="1" applyBorder="1" applyAlignment="1" applyProtection="1">
      <alignment horizontal="center" vertical="center" wrapText="1"/>
      <protection hidden="1"/>
    </xf>
    <xf numFmtId="0" fontId="97" fillId="8" borderId="112" xfId="0" applyFont="1" applyFill="1" applyBorder="1" applyAlignment="1">
      <alignment horizontal="center" vertical="center" wrapText="1"/>
    </xf>
    <xf numFmtId="168" fontId="82" fillId="4" borderId="148" xfId="0" applyNumberFormat="1" applyFont="1" applyFill="1" applyBorder="1" applyAlignment="1" applyProtection="1">
      <alignment horizontal="center" vertical="center"/>
      <protection hidden="1"/>
    </xf>
    <xf numFmtId="168" fontId="82" fillId="4" borderId="148" xfId="1" applyNumberFormat="1" applyFont="1" applyFill="1" applyBorder="1" applyAlignment="1" applyProtection="1">
      <alignment horizontal="center" vertical="center"/>
      <protection hidden="1"/>
    </xf>
    <xf numFmtId="168" fontId="82" fillId="4" borderId="149" xfId="0" applyNumberFormat="1" applyFont="1" applyFill="1" applyBorder="1" applyAlignment="1" applyProtection="1">
      <alignment horizontal="center" vertical="center"/>
      <protection hidden="1"/>
    </xf>
    <xf numFmtId="9" fontId="90" fillId="4" borderId="20" xfId="1" applyFont="1" applyFill="1" applyBorder="1" applyAlignment="1" applyProtection="1">
      <alignment horizontal="center" vertical="center"/>
    </xf>
    <xf numFmtId="9" fontId="90" fillId="4" borderId="15" xfId="1" applyFont="1" applyFill="1" applyBorder="1" applyAlignment="1">
      <alignment horizontal="center" vertical="center"/>
    </xf>
    <xf numFmtId="9" fontId="90" fillId="4" borderId="23" xfId="1" applyFont="1" applyFill="1" applyBorder="1" applyAlignment="1">
      <alignment horizontal="center" vertical="center"/>
    </xf>
    <xf numFmtId="0" fontId="104" fillId="8" borderId="125" xfId="0" applyFont="1" applyFill="1" applyBorder="1" applyAlignment="1" applyProtection="1">
      <alignment horizontal="center" vertical="center" wrapText="1"/>
      <protection hidden="1"/>
    </xf>
    <xf numFmtId="0" fontId="106" fillId="8" borderId="125" xfId="0" applyFont="1" applyFill="1" applyBorder="1" applyAlignment="1" applyProtection="1">
      <alignment horizontal="center" vertical="center" wrapText="1"/>
      <protection hidden="1"/>
    </xf>
    <xf numFmtId="0" fontId="106" fillId="8" borderId="174" xfId="0" applyFont="1" applyFill="1" applyBorder="1" applyAlignment="1" applyProtection="1">
      <alignment horizontal="center" vertical="center" wrapText="1"/>
      <protection hidden="1"/>
    </xf>
    <xf numFmtId="0" fontId="106" fillId="8" borderId="160" xfId="0" applyFont="1" applyFill="1" applyBorder="1" applyAlignment="1">
      <alignment horizontal="center" vertical="center" wrapText="1"/>
    </xf>
    <xf numFmtId="0" fontId="95" fillId="8" borderId="125" xfId="0" applyFont="1" applyFill="1" applyBorder="1" applyAlignment="1" applyProtection="1">
      <alignment horizontal="center" vertical="center" wrapText="1"/>
      <protection hidden="1"/>
    </xf>
    <xf numFmtId="0" fontId="83" fillId="8" borderId="125" xfId="0" quotePrefix="1" applyFont="1" applyFill="1" applyBorder="1" applyAlignment="1" applyProtection="1">
      <alignment horizontal="center" vertical="center" wrapText="1"/>
      <protection hidden="1"/>
    </xf>
    <xf numFmtId="0" fontId="83" fillId="8" borderId="125" xfId="0" applyFont="1" applyFill="1" applyBorder="1" applyAlignment="1" applyProtection="1">
      <alignment horizontal="center" vertical="center" wrapText="1"/>
      <protection hidden="1"/>
    </xf>
    <xf numFmtId="0" fontId="107" fillId="8" borderId="125" xfId="0" applyFont="1" applyFill="1" applyBorder="1" applyAlignment="1" applyProtection="1">
      <alignment horizontal="center" vertical="center" wrapText="1"/>
      <protection hidden="1"/>
    </xf>
    <xf numFmtId="0" fontId="96" fillId="4" borderId="142" xfId="0" applyFont="1" applyFill="1" applyBorder="1" applyAlignment="1" applyProtection="1">
      <alignment horizontal="center" vertical="center" wrapText="1"/>
      <protection locked="0"/>
    </xf>
    <xf numFmtId="10" fontId="82" fillId="4" borderId="143" xfId="1" applyNumberFormat="1" applyFont="1" applyFill="1" applyBorder="1" applyAlignment="1">
      <alignment horizontal="center" vertical="center"/>
    </xf>
    <xf numFmtId="10" fontId="71" fillId="4" borderId="161" xfId="1" applyNumberFormat="1" applyFont="1" applyFill="1" applyBorder="1" applyAlignment="1">
      <alignment horizontal="center" vertical="center"/>
    </xf>
    <xf numFmtId="168" fontId="82" fillId="4" borderId="143" xfId="0" applyNumberFormat="1" applyFont="1" applyFill="1" applyBorder="1" applyAlignment="1" applyProtection="1">
      <alignment horizontal="center" vertical="center"/>
      <protection hidden="1"/>
    </xf>
    <xf numFmtId="168" fontId="82" fillId="4" borderId="143" xfId="1" applyNumberFormat="1" applyFont="1" applyFill="1" applyBorder="1" applyAlignment="1" applyProtection="1">
      <alignment horizontal="center" vertical="center"/>
      <protection hidden="1"/>
    </xf>
    <xf numFmtId="168" fontId="82" fillId="4" borderId="144" xfId="0" applyNumberFormat="1" applyFont="1" applyFill="1" applyBorder="1" applyAlignment="1" applyProtection="1">
      <alignment horizontal="center" vertical="center"/>
      <protection hidden="1"/>
    </xf>
    <xf numFmtId="168" fontId="82" fillId="4" borderId="145" xfId="0" applyNumberFormat="1" applyFont="1" applyFill="1" applyBorder="1" applyAlignment="1" applyProtection="1">
      <alignment horizontal="center" vertical="center"/>
      <protection hidden="1"/>
    </xf>
    <xf numFmtId="0" fontId="71" fillId="4" borderId="175" xfId="0" applyFont="1" applyFill="1" applyBorder="1" applyAlignment="1">
      <alignment horizontal="center" vertical="center" wrapText="1"/>
    </xf>
    <xf numFmtId="0" fontId="71" fillId="4" borderId="51" xfId="0" applyFont="1" applyFill="1" applyBorder="1" applyAlignment="1">
      <alignment horizontal="center" vertical="center" wrapText="1"/>
    </xf>
    <xf numFmtId="9" fontId="71" fillId="4" borderId="51" xfId="1" applyFont="1" applyFill="1" applyBorder="1" applyAlignment="1">
      <alignment horizontal="center" vertical="center" wrapText="1"/>
    </xf>
    <xf numFmtId="168" fontId="26" fillId="4" borderId="76" xfId="101" applyNumberFormat="1" applyFont="1" applyFill="1" applyBorder="1" applyAlignment="1">
      <alignment horizontal="center" vertical="center" wrapText="1"/>
    </xf>
    <xf numFmtId="168" fontId="4" fillId="4" borderId="3" xfId="101" applyNumberFormat="1" applyFont="1" applyFill="1" applyBorder="1" applyAlignment="1">
      <alignment horizontal="center" vertical="center" wrapText="1"/>
    </xf>
    <xf numFmtId="164" fontId="90" fillId="4" borderId="11" xfId="0" applyNumberFormat="1" applyFont="1" applyFill="1" applyBorder="1" applyAlignment="1">
      <alignment horizontal="center" vertical="center"/>
    </xf>
    <xf numFmtId="164" fontId="90" fillId="4" borderId="176" xfId="0" applyNumberFormat="1" applyFont="1" applyFill="1" applyBorder="1" applyAlignment="1">
      <alignment horizontal="center" vertical="center"/>
    </xf>
    <xf numFmtId="164" fontId="90" fillId="4" borderId="44" xfId="0" applyNumberFormat="1" applyFont="1" applyFill="1" applyBorder="1" applyAlignment="1">
      <alignment horizontal="center" vertical="center"/>
    </xf>
    <xf numFmtId="10" fontId="71" fillId="4" borderId="44" xfId="1" applyNumberFormat="1" applyFont="1" applyFill="1" applyBorder="1" applyAlignment="1">
      <alignment horizontal="center" vertical="center"/>
    </xf>
    <xf numFmtId="10" fontId="71" fillId="4" borderId="177" xfId="1" applyNumberFormat="1" applyFont="1" applyFill="1" applyBorder="1" applyAlignment="1">
      <alignment horizontal="center" vertical="center"/>
    </xf>
    <xf numFmtId="164" fontId="90" fillId="4" borderId="112" xfId="0" applyNumberFormat="1" applyFont="1" applyFill="1" applyBorder="1" applyAlignment="1">
      <alignment horizontal="center" vertical="center"/>
    </xf>
    <xf numFmtId="168" fontId="14" fillId="4" borderId="1" xfId="0" applyNumberFormat="1" applyFont="1" applyFill="1" applyBorder="1" applyAlignment="1">
      <alignment horizontal="center" vertical="center" wrapText="1"/>
    </xf>
    <xf numFmtId="166" fontId="0" fillId="4" borderId="1" xfId="101" applyFont="1" applyFill="1" applyBorder="1" applyAlignment="1">
      <alignment horizontal="center" vertical="center" wrapText="1"/>
    </xf>
    <xf numFmtId="10" fontId="14" fillId="11" borderId="1" xfId="0" applyNumberFormat="1" applyFont="1" applyFill="1" applyBorder="1" applyAlignment="1">
      <alignment horizontal="center" vertical="center" wrapText="1"/>
    </xf>
    <xf numFmtId="0" fontId="98" fillId="27" borderId="16" xfId="0" applyFont="1" applyFill="1" applyBorder="1" applyAlignment="1">
      <alignment horizontal="center" vertical="center" wrapText="1"/>
    </xf>
    <xf numFmtId="168" fontId="82" fillId="4" borderId="15" xfId="0" applyNumberFormat="1" applyFont="1" applyFill="1" applyBorder="1" applyAlignment="1">
      <alignment horizontal="center" vertical="center"/>
    </xf>
    <xf numFmtId="0" fontId="98" fillId="27" borderId="29" xfId="0" applyFont="1" applyFill="1" applyBorder="1" applyAlignment="1">
      <alignment horizontal="center" vertical="center" wrapText="1"/>
    </xf>
    <xf numFmtId="0" fontId="96" fillId="4" borderId="173" xfId="0" applyFont="1" applyFill="1" applyBorder="1" applyAlignment="1" applyProtection="1">
      <alignment horizontal="center" vertical="center" wrapText="1"/>
      <protection locked="0"/>
    </xf>
    <xf numFmtId="168" fontId="82" fillId="4" borderId="183" xfId="1" applyNumberFormat="1" applyFont="1" applyFill="1" applyBorder="1" applyAlignment="1">
      <alignment horizontal="center" vertical="center"/>
    </xf>
    <xf numFmtId="10" fontId="82" fillId="4" borderId="125" xfId="1" applyNumberFormat="1" applyFont="1" applyFill="1" applyBorder="1" applyAlignment="1">
      <alignment horizontal="center" vertical="center"/>
    </xf>
    <xf numFmtId="0" fontId="96" fillId="4" borderId="110" xfId="0" applyFont="1" applyFill="1" applyBorder="1" applyAlignment="1" applyProtection="1">
      <alignment horizontal="center" vertical="center" wrapText="1"/>
      <protection locked="0"/>
    </xf>
    <xf numFmtId="168" fontId="82" fillId="4" borderId="126" xfId="1" applyNumberFormat="1" applyFont="1" applyFill="1" applyBorder="1" applyAlignment="1">
      <alignment horizontal="center" vertical="center"/>
    </xf>
    <xf numFmtId="168" fontId="82" fillId="4" borderId="1" xfId="1" applyNumberFormat="1" applyFont="1" applyFill="1" applyBorder="1" applyAlignment="1">
      <alignment horizontal="center" vertical="center"/>
    </xf>
    <xf numFmtId="168" fontId="82" fillId="4" borderId="112" xfId="1" applyNumberFormat="1" applyFont="1" applyFill="1" applyBorder="1" applyAlignment="1" applyProtection="1">
      <alignment horizontal="center" vertical="center"/>
      <protection hidden="1"/>
    </xf>
    <xf numFmtId="168" fontId="82" fillId="4" borderId="183" xfId="0" applyNumberFormat="1" applyFont="1" applyFill="1" applyBorder="1" applyAlignment="1" applyProtection="1">
      <alignment horizontal="center" vertical="center"/>
      <protection hidden="1"/>
    </xf>
    <xf numFmtId="0" fontId="14" fillId="8" borderId="16" xfId="0" applyFont="1" applyFill="1" applyBorder="1" applyAlignment="1">
      <alignment horizontal="center" vertical="center" wrapText="1"/>
    </xf>
    <xf numFmtId="0" fontId="14" fillId="8" borderId="187" xfId="0" applyFont="1" applyFill="1" applyBorder="1" applyAlignment="1">
      <alignment horizontal="center" vertical="center" wrapText="1"/>
    </xf>
    <xf numFmtId="0" fontId="4" fillId="11" borderId="16" xfId="0" applyFont="1" applyFill="1" applyBorder="1" applyAlignment="1">
      <alignment horizontal="center" vertical="center" wrapText="1"/>
    </xf>
    <xf numFmtId="168" fontId="4" fillId="11" borderId="34" xfId="0" applyNumberFormat="1" applyFont="1" applyFill="1" applyBorder="1" applyAlignment="1">
      <alignment horizontal="center" vertical="center" wrapText="1"/>
    </xf>
    <xf numFmtId="168" fontId="4" fillId="4" borderId="188" xfId="0" applyNumberFormat="1" applyFont="1" applyFill="1" applyBorder="1" applyAlignment="1">
      <alignment vertical="center"/>
    </xf>
    <xf numFmtId="168" fontId="52" fillId="11" borderId="48" xfId="0" applyNumberFormat="1" applyFont="1" applyFill="1" applyBorder="1" applyAlignment="1">
      <alignment vertical="center" wrapText="1"/>
    </xf>
    <xf numFmtId="0" fontId="4" fillId="11" borderId="30" xfId="0" applyFont="1" applyFill="1" applyBorder="1" applyAlignment="1">
      <alignment horizontal="center" vertical="center" wrapText="1"/>
    </xf>
    <xf numFmtId="0" fontId="52" fillId="11" borderId="30" xfId="0" applyFont="1" applyFill="1" applyBorder="1" applyAlignment="1">
      <alignment vertical="center" wrapText="1"/>
    </xf>
    <xf numFmtId="168" fontId="52" fillId="11" borderId="31" xfId="0" applyNumberFormat="1" applyFont="1" applyFill="1" applyBorder="1" applyAlignment="1">
      <alignment vertical="center" wrapText="1"/>
    </xf>
    <xf numFmtId="0" fontId="14" fillId="10" borderId="16" xfId="0" applyFont="1" applyFill="1" applyBorder="1" applyAlignment="1">
      <alignment horizontal="center" vertical="center" wrapText="1"/>
    </xf>
    <xf numFmtId="0" fontId="14" fillId="10" borderId="15" xfId="0" applyFont="1" applyFill="1" applyBorder="1" applyAlignment="1">
      <alignment horizontal="center" vertical="center" wrapText="1"/>
    </xf>
    <xf numFmtId="0" fontId="4" fillId="11" borderId="15" xfId="0" applyFont="1" applyFill="1" applyBorder="1" applyAlignment="1">
      <alignment horizontal="center" vertical="center" wrapText="1"/>
    </xf>
    <xf numFmtId="2" fontId="4" fillId="0" borderId="188" xfId="0" applyNumberFormat="1" applyFont="1" applyBorder="1" applyAlignment="1" applyProtection="1">
      <alignment horizontal="center" vertical="center" wrapText="1"/>
      <protection locked="0"/>
    </xf>
    <xf numFmtId="2" fontId="52" fillId="11" borderId="31" xfId="0" applyNumberFormat="1" applyFont="1" applyFill="1" applyBorder="1" applyAlignment="1">
      <alignment horizontal="center" vertical="center" wrapText="1"/>
    </xf>
    <xf numFmtId="0" fontId="52" fillId="10" borderId="32" xfId="0" applyFont="1" applyFill="1" applyBorder="1" applyAlignment="1">
      <alignment horizontal="center" vertical="center" wrapText="1"/>
    </xf>
    <xf numFmtId="0" fontId="52" fillId="10" borderId="187" xfId="0" applyFont="1" applyFill="1" applyBorder="1" applyAlignment="1">
      <alignment horizontal="center" vertical="center" wrapText="1"/>
    </xf>
    <xf numFmtId="0" fontId="52" fillId="8" borderId="32" xfId="0" applyFont="1" applyFill="1" applyBorder="1" applyAlignment="1">
      <alignment horizontal="center" vertical="center" wrapText="1"/>
    </xf>
    <xf numFmtId="0" fontId="52" fillId="8" borderId="187" xfId="0" applyFont="1" applyFill="1" applyBorder="1" applyAlignment="1">
      <alignment horizontal="center" vertical="center" wrapText="1"/>
    </xf>
    <xf numFmtId="9" fontId="4" fillId="11" borderId="1" xfId="1" applyFont="1" applyFill="1" applyBorder="1" applyAlignment="1" applyProtection="1">
      <alignment horizontal="center" vertical="center" wrapText="1"/>
      <protection locked="0"/>
    </xf>
    <xf numFmtId="2" fontId="4" fillId="6" borderId="1" xfId="0" applyNumberFormat="1" applyFont="1" applyFill="1" applyBorder="1" applyAlignment="1">
      <alignment horizontal="center" vertical="center" wrapText="1"/>
    </xf>
    <xf numFmtId="2" fontId="4" fillId="4" borderId="1" xfId="0" applyNumberFormat="1" applyFont="1" applyFill="1" applyBorder="1" applyAlignment="1">
      <alignment horizontal="center" vertical="center" wrapText="1"/>
    </xf>
    <xf numFmtId="10" fontId="82" fillId="4" borderId="112" xfId="1" applyNumberFormat="1" applyFont="1" applyFill="1" applyBorder="1" applyAlignment="1">
      <alignment horizontal="center" vertical="center"/>
    </xf>
    <xf numFmtId="10" fontId="90" fillId="4" borderId="110" xfId="1" applyNumberFormat="1" applyFont="1" applyFill="1" applyBorder="1" applyAlignment="1">
      <alignment horizontal="center" vertical="center"/>
    </xf>
    <xf numFmtId="10" fontId="90" fillId="0" borderId="183" xfId="1" applyNumberFormat="1" applyFont="1" applyFill="1" applyBorder="1" applyAlignment="1" applyProtection="1">
      <alignment horizontal="center" vertical="center"/>
      <protection locked="0"/>
    </xf>
    <xf numFmtId="10" fontId="90" fillId="0" borderId="90" xfId="1" applyNumberFormat="1" applyFont="1" applyFill="1" applyBorder="1" applyAlignment="1" applyProtection="1">
      <alignment horizontal="center" vertical="center"/>
      <protection locked="0"/>
    </xf>
    <xf numFmtId="10" fontId="90" fillId="0" borderId="1" xfId="1" applyNumberFormat="1" applyFont="1" applyFill="1" applyBorder="1" applyAlignment="1" applyProtection="1">
      <alignment horizontal="center" vertical="center"/>
      <protection locked="0"/>
    </xf>
    <xf numFmtId="164" fontId="90" fillId="4" borderId="74" xfId="0" applyNumberFormat="1" applyFont="1" applyFill="1" applyBorder="1" applyAlignment="1">
      <alignment horizontal="center" vertical="center"/>
    </xf>
    <xf numFmtId="10" fontId="90" fillId="4" borderId="1" xfId="1" applyNumberFormat="1" applyFont="1" applyFill="1" applyBorder="1" applyAlignment="1">
      <alignment horizontal="center" vertical="center"/>
    </xf>
    <xf numFmtId="10" fontId="90" fillId="4" borderId="153" xfId="1" applyNumberFormat="1" applyFont="1" applyFill="1" applyBorder="1" applyAlignment="1">
      <alignment horizontal="center" vertical="center"/>
    </xf>
    <xf numFmtId="166" fontId="2" fillId="2" borderId="35" xfId="0" applyNumberFormat="1" applyFont="1" applyFill="1" applyBorder="1" applyAlignment="1" applyProtection="1">
      <alignment horizontal="center" vertical="center"/>
      <protection locked="0"/>
    </xf>
    <xf numFmtId="166" fontId="2" fillId="2" borderId="0" xfId="0" applyNumberFormat="1" applyFont="1" applyFill="1" applyAlignment="1" applyProtection="1">
      <alignment horizontal="center" vertical="center"/>
      <protection locked="0"/>
    </xf>
    <xf numFmtId="0" fontId="25" fillId="4" borderId="191" xfId="0" applyFont="1" applyFill="1" applyBorder="1" applyAlignment="1">
      <alignment horizontal="center" vertical="center" wrapText="1"/>
    </xf>
    <xf numFmtId="0" fontId="25" fillId="4" borderId="192" xfId="0" applyFont="1" applyFill="1" applyBorder="1" applyAlignment="1">
      <alignment horizontal="center" vertical="center" wrapText="1"/>
    </xf>
    <xf numFmtId="0" fontId="25" fillId="9" borderId="194" xfId="0" applyFont="1" applyFill="1" applyBorder="1" applyAlignment="1">
      <alignment horizontal="center" vertical="center" wrapText="1"/>
    </xf>
    <xf numFmtId="0" fontId="25" fillId="9" borderId="195" xfId="0" applyFont="1" applyFill="1" applyBorder="1" applyAlignment="1">
      <alignment horizontal="center" vertical="center" wrapText="1"/>
    </xf>
    <xf numFmtId="168" fontId="25" fillId="4" borderId="191" xfId="0" applyNumberFormat="1" applyFont="1" applyFill="1" applyBorder="1" applyAlignment="1">
      <alignment horizontal="center" vertical="center" wrapText="1"/>
    </xf>
    <xf numFmtId="0" fontId="25" fillId="9" borderId="196" xfId="0" applyFont="1" applyFill="1" applyBorder="1" applyAlignment="1">
      <alignment horizontal="center" vertical="center" wrapText="1"/>
    </xf>
    <xf numFmtId="0" fontId="25" fillId="9" borderId="197" xfId="0" applyFont="1" applyFill="1" applyBorder="1" applyAlignment="1">
      <alignment horizontal="center" vertical="center" wrapText="1"/>
    </xf>
    <xf numFmtId="0" fontId="25" fillId="4" borderId="198" xfId="0" applyFont="1" applyFill="1" applyBorder="1" applyAlignment="1">
      <alignment horizontal="center" vertical="center" wrapText="1"/>
    </xf>
    <xf numFmtId="0" fontId="25" fillId="4" borderId="192" xfId="0" applyFont="1" applyFill="1" applyBorder="1" applyAlignment="1" applyProtection="1">
      <alignment horizontal="center" vertical="center" wrapText="1"/>
      <protection hidden="1"/>
    </xf>
    <xf numFmtId="10" fontId="101" fillId="43" borderId="144" xfId="0" applyNumberFormat="1" applyFont="1" applyFill="1" applyBorder="1" applyAlignment="1" applyProtection="1">
      <alignment horizontal="center" vertical="center"/>
      <protection hidden="1"/>
    </xf>
    <xf numFmtId="10" fontId="101" fillId="43" borderId="141" xfId="0" applyNumberFormat="1" applyFont="1" applyFill="1" applyBorder="1" applyAlignment="1" applyProtection="1">
      <alignment horizontal="center" vertical="center"/>
      <protection hidden="1"/>
    </xf>
    <xf numFmtId="10" fontId="101" fillId="43" borderId="149" xfId="0" applyNumberFormat="1" applyFont="1" applyFill="1" applyBorder="1" applyAlignment="1" applyProtection="1">
      <alignment horizontal="center" vertical="center"/>
      <protection hidden="1"/>
    </xf>
    <xf numFmtId="165" fontId="72" fillId="42" borderId="184" xfId="0" applyNumberFormat="1" applyFont="1" applyFill="1" applyBorder="1" applyAlignment="1">
      <alignment horizontal="center" vertical="center"/>
    </xf>
    <xf numFmtId="165" fontId="72" fillId="42" borderId="185" xfId="0" applyNumberFormat="1" applyFont="1" applyFill="1" applyBorder="1" applyAlignment="1">
      <alignment horizontal="center" vertical="center"/>
    </xf>
    <xf numFmtId="168" fontId="91" fillId="3" borderId="18" xfId="0" applyNumberFormat="1" applyFont="1" applyFill="1" applyBorder="1" applyAlignment="1">
      <alignment horizontal="center" vertical="center"/>
    </xf>
    <xf numFmtId="10" fontId="72" fillId="42" borderId="186" xfId="1" applyNumberFormat="1" applyFont="1" applyFill="1" applyBorder="1" applyAlignment="1">
      <alignment horizontal="center" vertical="center"/>
    </xf>
    <xf numFmtId="164" fontId="90" fillId="4" borderId="202" xfId="0" applyNumberFormat="1" applyFont="1" applyFill="1" applyBorder="1" applyAlignment="1">
      <alignment horizontal="center" vertical="center"/>
    </xf>
    <xf numFmtId="164" fontId="90" fillId="4" borderId="35" xfId="0" applyNumberFormat="1" applyFont="1" applyFill="1" applyBorder="1" applyAlignment="1">
      <alignment horizontal="center" vertical="center"/>
    </xf>
    <xf numFmtId="10" fontId="71" fillId="4" borderId="11" xfId="1" applyNumberFormat="1" applyFont="1" applyFill="1" applyBorder="1" applyAlignment="1">
      <alignment horizontal="center" vertical="center"/>
    </xf>
    <xf numFmtId="0" fontId="25" fillId="3" borderId="203" xfId="0" applyFont="1" applyFill="1" applyBorder="1" applyAlignment="1">
      <alignment horizontal="center" vertical="center"/>
    </xf>
    <xf numFmtId="164" fontId="25" fillId="3" borderId="204" xfId="0" applyNumberFormat="1" applyFont="1" applyFill="1" applyBorder="1" applyAlignment="1">
      <alignment horizontal="center" vertical="center"/>
    </xf>
    <xf numFmtId="9" fontId="25" fillId="3" borderId="204" xfId="1" applyFont="1" applyFill="1" applyBorder="1" applyAlignment="1">
      <alignment horizontal="center" vertical="center"/>
    </xf>
    <xf numFmtId="10" fontId="25" fillId="3" borderId="204" xfId="1" applyNumberFormat="1" applyFont="1" applyFill="1" applyBorder="1" applyAlignment="1">
      <alignment horizontal="center" vertical="center"/>
    </xf>
    <xf numFmtId="168" fontId="91" fillId="3" borderId="204" xfId="1" applyNumberFormat="1" applyFont="1" applyFill="1" applyBorder="1" applyAlignment="1">
      <alignment horizontal="center" vertical="center"/>
    </xf>
    <xf numFmtId="168" fontId="91" fillId="3" borderId="205" xfId="1" applyNumberFormat="1" applyFont="1" applyFill="1" applyBorder="1" applyAlignment="1">
      <alignment horizontal="center" vertical="center"/>
    </xf>
    <xf numFmtId="168" fontId="91" fillId="3" borderId="206" xfId="1" applyNumberFormat="1" applyFont="1" applyFill="1" applyBorder="1" applyAlignment="1">
      <alignment horizontal="center" vertical="center"/>
    </xf>
    <xf numFmtId="10" fontId="25" fillId="3" borderId="203" xfId="1" applyNumberFormat="1" applyFont="1" applyFill="1" applyBorder="1" applyAlignment="1">
      <alignment horizontal="center" vertical="center"/>
    </xf>
    <xf numFmtId="0" fontId="110" fillId="10" borderId="11" xfId="0" applyFont="1" applyFill="1" applyBorder="1" applyAlignment="1">
      <alignment horizontal="center" vertical="center" wrapText="1"/>
    </xf>
    <xf numFmtId="2" fontId="4" fillId="6" borderId="188" xfId="0" applyNumberFormat="1" applyFont="1" applyFill="1" applyBorder="1" applyAlignment="1" applyProtection="1">
      <alignment horizontal="center" vertical="center" wrapText="1"/>
      <protection locked="0"/>
    </xf>
    <xf numFmtId="0" fontId="52" fillId="8" borderId="207" xfId="0" applyFont="1" applyFill="1" applyBorder="1" applyAlignment="1">
      <alignment horizontal="center" vertical="center" wrapText="1"/>
    </xf>
    <xf numFmtId="2" fontId="4" fillId="6" borderId="208" xfId="0" applyNumberFormat="1" applyFont="1" applyFill="1" applyBorder="1" applyAlignment="1">
      <alignment horizontal="center" vertical="center" wrapText="1"/>
    </xf>
    <xf numFmtId="2" fontId="4" fillId="6" borderId="31" xfId="0" applyNumberFormat="1" applyFont="1" applyFill="1" applyBorder="1" applyAlignment="1">
      <alignment horizontal="center" vertical="center" wrapText="1"/>
    </xf>
    <xf numFmtId="14" fontId="4" fillId="6" borderId="188" xfId="0" applyNumberFormat="1" applyFont="1" applyFill="1" applyBorder="1" applyAlignment="1" applyProtection="1">
      <alignment horizontal="center" vertical="center" wrapText="1"/>
      <protection locked="0"/>
    </xf>
    <xf numFmtId="0" fontId="4" fillId="6" borderId="188" xfId="0" applyFont="1" applyFill="1" applyBorder="1" applyAlignment="1" applyProtection="1">
      <alignment horizontal="center" vertical="center" wrapText="1"/>
      <protection locked="0"/>
    </xf>
    <xf numFmtId="0" fontId="52" fillId="8" borderId="46" xfId="0" applyFont="1" applyFill="1" applyBorder="1" applyAlignment="1" applyProtection="1">
      <alignment horizontal="center" vertical="center" wrapText="1"/>
      <protection locked="0"/>
    </xf>
    <xf numFmtId="0" fontId="52" fillId="8" borderId="43" xfId="0" applyFont="1" applyFill="1" applyBorder="1" applyAlignment="1" applyProtection="1">
      <alignment horizontal="center" vertical="center" wrapText="1"/>
      <protection locked="0"/>
    </xf>
    <xf numFmtId="0" fontId="52" fillId="8" borderId="43" xfId="0" applyFont="1" applyFill="1" applyBorder="1" applyAlignment="1">
      <alignment horizontal="center" vertical="center" wrapText="1"/>
    </xf>
    <xf numFmtId="0" fontId="52" fillId="8" borderId="47" xfId="0" applyFont="1" applyFill="1" applyBorder="1" applyAlignment="1" applyProtection="1">
      <alignment horizontal="center" vertical="center" wrapText="1"/>
      <protection locked="0"/>
    </xf>
    <xf numFmtId="0" fontId="14" fillId="8" borderId="15" xfId="0" applyFont="1" applyFill="1" applyBorder="1" applyAlignment="1" applyProtection="1">
      <alignment horizontal="center" vertical="center" wrapText="1"/>
      <protection locked="0"/>
    </xf>
    <xf numFmtId="0" fontId="4" fillId="0" borderId="69" xfId="0" applyFont="1" applyBorder="1" applyAlignment="1" applyProtection="1">
      <alignment horizontal="center" vertical="center" wrapText="1"/>
      <protection locked="0"/>
    </xf>
    <xf numFmtId="0" fontId="4" fillId="4" borderId="69" xfId="0" applyFont="1" applyFill="1" applyBorder="1" applyAlignment="1">
      <alignment horizontal="center" vertical="center" wrapText="1"/>
    </xf>
    <xf numFmtId="0" fontId="4" fillId="4" borderId="26" xfId="0" applyFont="1" applyFill="1" applyBorder="1" applyAlignment="1">
      <alignment horizontal="center" vertical="center" wrapText="1"/>
    </xf>
    <xf numFmtId="0" fontId="14" fillId="8" borderId="69" xfId="0" applyFont="1" applyFill="1" applyBorder="1" applyAlignment="1">
      <alignment horizontal="center" vertical="center" wrapText="1"/>
    </xf>
    <xf numFmtId="168" fontId="4" fillId="4" borderId="3" xfId="0" applyNumberFormat="1" applyFont="1" applyFill="1" applyBorder="1" applyAlignment="1">
      <alignment horizontal="center" vertical="center" wrapText="1"/>
    </xf>
    <xf numFmtId="0" fontId="52" fillId="8" borderId="217" xfId="0" applyFont="1" applyFill="1" applyBorder="1" applyAlignment="1">
      <alignment horizontal="center" vertical="center" wrapText="1"/>
    </xf>
    <xf numFmtId="0" fontId="52" fillId="8" borderId="218" xfId="0" applyFont="1" applyFill="1" applyBorder="1" applyAlignment="1">
      <alignment horizontal="center" vertical="center" wrapText="1"/>
    </xf>
    <xf numFmtId="0" fontId="14" fillId="8" borderId="219" xfId="0" applyFont="1" applyFill="1" applyBorder="1" applyAlignment="1">
      <alignment horizontal="center" vertical="center" wrapText="1"/>
    </xf>
    <xf numFmtId="0" fontId="14" fillId="11" borderId="219" xfId="0" applyFont="1" applyFill="1" applyBorder="1" applyAlignment="1">
      <alignment horizontal="center" vertical="center" wrapText="1"/>
    </xf>
    <xf numFmtId="0" fontId="14" fillId="11" borderId="69" xfId="0" applyFont="1" applyFill="1" applyBorder="1" applyAlignment="1">
      <alignment horizontal="center" vertical="center" wrapText="1"/>
    </xf>
    <xf numFmtId="0" fontId="4" fillId="4" borderId="219" xfId="0" applyFont="1" applyFill="1" applyBorder="1" applyAlignment="1">
      <alignment horizontal="center" vertical="center" wrapText="1"/>
    </xf>
    <xf numFmtId="0" fontId="4" fillId="4" borderId="220" xfId="0" applyFont="1" applyFill="1" applyBorder="1" applyAlignment="1">
      <alignment horizontal="center" vertical="center" wrapText="1"/>
    </xf>
    <xf numFmtId="0" fontId="4" fillId="4" borderId="221" xfId="0" applyFont="1" applyFill="1" applyBorder="1" applyAlignment="1">
      <alignment horizontal="center" vertical="center" wrapText="1"/>
    </xf>
    <xf numFmtId="9" fontId="4" fillId="4" borderId="138" xfId="0" applyNumberFormat="1"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41" xfId="0" applyFont="1" applyFill="1" applyBorder="1" applyAlignment="1">
      <alignment horizontal="center" vertical="center" wrapText="1"/>
    </xf>
    <xf numFmtId="168" fontId="4" fillId="4" borderId="224" xfId="0" applyNumberFormat="1" applyFont="1" applyFill="1" applyBorder="1" applyAlignment="1">
      <alignment horizontal="center" vertical="center"/>
    </xf>
    <xf numFmtId="0" fontId="4" fillId="4" borderId="71" xfId="0" applyFont="1" applyFill="1" applyBorder="1" applyAlignment="1">
      <alignment horizontal="center" vertical="center" wrapText="1"/>
    </xf>
    <xf numFmtId="0" fontId="4" fillId="4" borderId="225" xfId="0" applyFont="1" applyFill="1" applyBorder="1" applyAlignment="1">
      <alignment horizontal="center" vertical="center" wrapText="1"/>
    </xf>
    <xf numFmtId="0" fontId="4" fillId="0" borderId="71" xfId="0" applyFont="1" applyBorder="1" applyAlignment="1" applyProtection="1">
      <alignment horizontal="center" vertical="center"/>
      <protection locked="0"/>
    </xf>
    <xf numFmtId="168" fontId="4" fillId="4" borderId="71" xfId="0" applyNumberFormat="1" applyFont="1" applyFill="1" applyBorder="1" applyAlignment="1">
      <alignment horizontal="center" vertical="center"/>
    </xf>
    <xf numFmtId="168" fontId="4" fillId="6" borderId="71" xfId="102" applyNumberFormat="1" applyFont="1" applyFill="1" applyBorder="1" applyAlignment="1" applyProtection="1">
      <alignment horizontal="center" vertical="center" wrapText="1"/>
      <protection locked="0"/>
    </xf>
    <xf numFmtId="0" fontId="52" fillId="4" borderId="71" xfId="0" applyFont="1" applyFill="1" applyBorder="1" applyAlignment="1">
      <alignment horizontal="center" vertical="center" wrapText="1"/>
    </xf>
    <xf numFmtId="168" fontId="4" fillId="4" borderId="227" xfId="0" applyNumberFormat="1" applyFont="1" applyFill="1" applyBorder="1" applyAlignment="1">
      <alignment horizontal="center" vertical="center"/>
    </xf>
    <xf numFmtId="0" fontId="4" fillId="4" borderId="228" xfId="0" applyFont="1" applyFill="1" applyBorder="1" applyAlignment="1">
      <alignment horizontal="center" vertical="center" wrapText="1"/>
    </xf>
    <xf numFmtId="0" fontId="4" fillId="4" borderId="224" xfId="0" applyFont="1" applyFill="1" applyBorder="1" applyAlignment="1">
      <alignment horizontal="center" vertical="center" wrapText="1"/>
    </xf>
    <xf numFmtId="0" fontId="14" fillId="8" borderId="25" xfId="0" applyFont="1" applyFill="1" applyBorder="1" applyAlignment="1" applyProtection="1">
      <alignment horizontal="center" vertical="center" wrapText="1"/>
      <protection locked="0"/>
    </xf>
    <xf numFmtId="0" fontId="14" fillId="8" borderId="11" xfId="0" applyFont="1" applyFill="1" applyBorder="1" applyAlignment="1" applyProtection="1">
      <alignment horizontal="center" vertical="center" wrapText="1"/>
      <protection locked="0"/>
    </xf>
    <xf numFmtId="0" fontId="14" fillId="8" borderId="61" xfId="0" applyFont="1" applyFill="1" applyBorder="1" applyAlignment="1" applyProtection="1">
      <alignment horizontal="center" vertical="center" wrapText="1"/>
      <protection locked="0"/>
    </xf>
    <xf numFmtId="0" fontId="14" fillId="8" borderId="214" xfId="0" applyFont="1" applyFill="1" applyBorder="1" applyAlignment="1">
      <alignment horizontal="center" vertical="center" wrapText="1"/>
    </xf>
    <xf numFmtId="0" fontId="14" fillId="8" borderId="212" xfId="0" applyFont="1" applyFill="1" applyBorder="1" applyAlignment="1">
      <alignment horizontal="center" vertical="center" wrapText="1"/>
    </xf>
    <xf numFmtId="0" fontId="14" fillId="8" borderId="222" xfId="0" applyFont="1" applyFill="1" applyBorder="1" applyAlignment="1" applyProtection="1">
      <alignment horizontal="center" vertical="center" wrapText="1"/>
      <protection locked="0"/>
    </xf>
    <xf numFmtId="0" fontId="14" fillId="8" borderId="52" xfId="0" applyFont="1" applyFill="1" applyBorder="1" applyAlignment="1" applyProtection="1">
      <alignment horizontal="center" vertical="center" wrapText="1"/>
      <protection locked="0"/>
    </xf>
    <xf numFmtId="168" fontId="4" fillId="4" borderId="5" xfId="0" applyNumberFormat="1" applyFont="1" applyFill="1" applyBorder="1" applyAlignment="1">
      <alignment horizontal="center" vertical="center" wrapText="1"/>
    </xf>
    <xf numFmtId="168" fontId="4" fillId="4" borderId="26" xfId="101" applyNumberFormat="1" applyFont="1" applyFill="1" applyBorder="1" applyAlignment="1">
      <alignment horizontal="center" vertical="center" wrapText="1"/>
    </xf>
    <xf numFmtId="168" fontId="4" fillId="4" borderId="53" xfId="0" applyNumberFormat="1" applyFont="1" applyFill="1" applyBorder="1" applyAlignment="1">
      <alignment horizontal="center" vertical="center" wrapText="1"/>
    </xf>
    <xf numFmtId="168" fontId="4" fillId="4" borderId="54" xfId="0" applyNumberFormat="1" applyFont="1" applyFill="1" applyBorder="1" applyAlignment="1">
      <alignment horizontal="center" vertical="center" wrapText="1"/>
    </xf>
    <xf numFmtId="0" fontId="4" fillId="0" borderId="14" xfId="0" applyFont="1" applyBorder="1" applyAlignment="1" applyProtection="1">
      <alignment horizontal="center" vertical="center"/>
      <protection locked="0"/>
    </xf>
    <xf numFmtId="168" fontId="4" fillId="4" borderId="14" xfId="0" applyNumberFormat="1" applyFont="1" applyFill="1" applyBorder="1" applyAlignment="1">
      <alignment horizontal="center" vertical="center"/>
    </xf>
    <xf numFmtId="168" fontId="4" fillId="4" borderId="69" xfId="101" applyNumberFormat="1" applyFont="1" applyFill="1" applyBorder="1" applyAlignment="1">
      <alignment horizontal="center" vertical="center" wrapText="1"/>
    </xf>
    <xf numFmtId="168" fontId="4" fillId="4" borderId="69" xfId="0" applyNumberFormat="1" applyFont="1" applyFill="1" applyBorder="1" applyAlignment="1">
      <alignment horizontal="center" vertical="center" wrapText="1"/>
    </xf>
    <xf numFmtId="9" fontId="4" fillId="4" borderId="69" xfId="0" applyNumberFormat="1" applyFont="1" applyFill="1" applyBorder="1" applyAlignment="1">
      <alignment horizontal="center" vertical="center" wrapText="1"/>
    </xf>
    <xf numFmtId="168" fontId="4" fillId="6" borderId="14" xfId="102" applyNumberFormat="1" applyFont="1" applyFill="1" applyBorder="1" applyAlignment="1" applyProtection="1">
      <alignment horizontal="center" vertical="center" wrapText="1"/>
      <protection locked="0"/>
    </xf>
    <xf numFmtId="0" fontId="52" fillId="4" borderId="14" xfId="0" applyFont="1" applyFill="1" applyBorder="1" applyAlignment="1">
      <alignment horizontal="center" vertical="center" wrapText="1"/>
    </xf>
    <xf numFmtId="168" fontId="4" fillId="4" borderId="230" xfId="0" applyNumberFormat="1" applyFont="1" applyFill="1" applyBorder="1" applyAlignment="1">
      <alignment horizontal="center" vertical="center"/>
    </xf>
    <xf numFmtId="0" fontId="4" fillId="0" borderId="69" xfId="0" applyFont="1" applyBorder="1" applyAlignment="1" applyProtection="1">
      <alignment horizontal="center" vertical="center"/>
      <protection locked="0"/>
    </xf>
    <xf numFmtId="168" fontId="4" fillId="4" borderId="69" xfId="0" applyNumberFormat="1" applyFont="1" applyFill="1" applyBorder="1" applyAlignment="1">
      <alignment horizontal="center" vertical="center"/>
    </xf>
    <xf numFmtId="168" fontId="4" fillId="6" borderId="69" xfId="102" applyNumberFormat="1" applyFont="1" applyFill="1" applyBorder="1" applyAlignment="1" applyProtection="1">
      <alignment horizontal="center" vertical="center" wrapText="1"/>
      <protection locked="0"/>
    </xf>
    <xf numFmtId="0" fontId="52" fillId="4" borderId="69" xfId="0" applyFont="1" applyFill="1" applyBorder="1" applyAlignment="1">
      <alignment horizontal="center" vertical="center" wrapText="1"/>
    </xf>
    <xf numFmtId="0" fontId="14" fillId="10" borderId="25" xfId="0" applyFont="1" applyFill="1" applyBorder="1" applyAlignment="1" applyProtection="1">
      <alignment horizontal="center" vertical="center" wrapText="1"/>
      <protection locked="0"/>
    </xf>
    <xf numFmtId="0" fontId="14" fillId="10" borderId="11" xfId="0" applyFont="1" applyFill="1" applyBorder="1" applyAlignment="1" applyProtection="1">
      <alignment horizontal="center" vertical="center" wrapText="1"/>
      <protection locked="0"/>
    </xf>
    <xf numFmtId="0" fontId="14" fillId="10" borderId="35" xfId="0" applyFont="1" applyFill="1" applyBorder="1" applyAlignment="1" applyProtection="1">
      <alignment horizontal="center" vertical="center" wrapText="1"/>
      <protection locked="0"/>
    </xf>
    <xf numFmtId="0" fontId="14" fillId="10" borderId="61" xfId="0" applyFont="1" applyFill="1" applyBorder="1" applyAlignment="1" applyProtection="1">
      <alignment horizontal="center" vertical="center" wrapText="1"/>
      <protection locked="0"/>
    </xf>
    <xf numFmtId="0" fontId="14" fillId="10" borderId="212" xfId="0" applyFont="1" applyFill="1" applyBorder="1" applyAlignment="1">
      <alignment horizontal="center" vertical="center" wrapText="1"/>
    </xf>
    <xf numFmtId="0" fontId="14" fillId="10" borderId="62" xfId="0" applyFont="1" applyFill="1" applyBorder="1" applyAlignment="1">
      <alignment horizontal="center" vertical="center" wrapText="1"/>
    </xf>
    <xf numFmtId="0" fontId="14" fillId="10" borderId="222" xfId="0" applyFont="1" applyFill="1" applyBorder="1" applyAlignment="1" applyProtection="1">
      <alignment horizontal="center" vertical="center" wrapText="1"/>
      <protection locked="0"/>
    </xf>
    <xf numFmtId="0" fontId="14" fillId="10" borderId="231" xfId="0" applyFont="1" applyFill="1" applyBorder="1" applyAlignment="1" applyProtection="1">
      <alignment horizontal="center" vertical="center" wrapText="1"/>
      <protection locked="0"/>
    </xf>
    <xf numFmtId="0" fontId="14" fillId="10" borderId="125" xfId="0" applyFont="1" applyFill="1" applyBorder="1" applyAlignment="1" applyProtection="1">
      <alignment horizontal="center" vertical="center" wrapText="1"/>
      <protection locked="0"/>
    </xf>
    <xf numFmtId="0" fontId="14" fillId="10" borderId="232" xfId="0" applyFont="1" applyFill="1" applyBorder="1" applyAlignment="1" applyProtection="1">
      <alignment horizontal="center" vertical="center" wrapText="1"/>
      <protection locked="0"/>
    </xf>
    <xf numFmtId="0" fontId="14" fillId="8" borderId="11" xfId="0" applyFont="1" applyFill="1" applyBorder="1" applyAlignment="1">
      <alignment horizontal="center" vertical="center" wrapText="1"/>
    </xf>
    <xf numFmtId="9" fontId="4" fillId="0" borderId="5" xfId="0" applyNumberFormat="1" applyFont="1" applyBorder="1" applyAlignment="1" applyProtection="1">
      <alignment horizontal="center" vertical="center" wrapText="1"/>
      <protection locked="0"/>
    </xf>
    <xf numFmtId="2" fontId="0" fillId="6" borderId="14" xfId="0" applyNumberFormat="1" applyFill="1" applyBorder="1" applyAlignment="1" applyProtection="1">
      <alignment horizontal="center" vertical="center" wrapText="1"/>
      <protection locked="0"/>
    </xf>
    <xf numFmtId="168" fontId="14" fillId="4" borderId="55" xfId="0" applyNumberFormat="1" applyFont="1" applyFill="1" applyBorder="1" applyAlignment="1">
      <alignment horizontal="center" vertical="center"/>
    </xf>
    <xf numFmtId="168" fontId="14" fillId="4" borderId="14" xfId="0" applyNumberFormat="1" applyFont="1" applyFill="1" applyBorder="1" applyAlignment="1">
      <alignment horizontal="center" vertical="center"/>
    </xf>
    <xf numFmtId="168" fontId="55" fillId="4" borderId="56" xfId="0" applyNumberFormat="1" applyFont="1" applyFill="1" applyBorder="1" applyAlignment="1">
      <alignment horizontal="center" vertical="center"/>
    </xf>
    <xf numFmtId="0" fontId="4" fillId="4" borderId="90" xfId="0" applyFont="1" applyFill="1" applyBorder="1" applyAlignment="1">
      <alignment horizontal="center" vertical="center" wrapText="1"/>
    </xf>
    <xf numFmtId="0" fontId="4" fillId="0" borderId="90" xfId="0" applyFont="1" applyBorder="1" applyAlignment="1" applyProtection="1">
      <alignment horizontal="center" vertical="center"/>
      <protection locked="0"/>
    </xf>
    <xf numFmtId="168" fontId="4" fillId="4" borderId="90" xfId="0" applyNumberFormat="1" applyFont="1" applyFill="1" applyBorder="1" applyAlignment="1">
      <alignment horizontal="center" vertical="center"/>
    </xf>
    <xf numFmtId="168" fontId="9" fillId="4" borderId="90" xfId="0" applyNumberFormat="1" applyFont="1" applyFill="1" applyBorder="1" applyAlignment="1">
      <alignment horizontal="center" vertical="center" wrapText="1"/>
    </xf>
    <xf numFmtId="168" fontId="4" fillId="6" borderId="90" xfId="102" applyNumberFormat="1" applyFont="1" applyFill="1" applyBorder="1" applyAlignment="1" applyProtection="1">
      <alignment horizontal="center" vertical="center" wrapText="1"/>
      <protection locked="0"/>
    </xf>
    <xf numFmtId="0" fontId="52" fillId="4" borderId="90" xfId="0" applyFont="1" applyFill="1" applyBorder="1" applyAlignment="1">
      <alignment horizontal="center" vertical="center" wrapText="1"/>
    </xf>
    <xf numFmtId="0" fontId="4" fillId="11" borderId="69" xfId="0" applyFont="1" applyFill="1" applyBorder="1" applyAlignment="1">
      <alignment horizontal="center" vertical="center" wrapText="1"/>
    </xf>
    <xf numFmtId="10" fontId="4" fillId="11" borderId="69" xfId="0" applyNumberFormat="1" applyFont="1" applyFill="1" applyBorder="1" applyAlignment="1">
      <alignment horizontal="center" vertical="center" wrapText="1"/>
    </xf>
    <xf numFmtId="0" fontId="4" fillId="11" borderId="69" xfId="0" applyFont="1" applyFill="1" applyBorder="1" applyAlignment="1" applyProtection="1">
      <alignment horizontal="center" vertical="center" wrapText="1"/>
      <protection locked="0"/>
    </xf>
    <xf numFmtId="2" fontId="4" fillId="11" borderId="69" xfId="0" applyNumberFormat="1" applyFont="1" applyFill="1" applyBorder="1" applyAlignment="1">
      <alignment horizontal="center" vertical="center" wrapText="1"/>
    </xf>
    <xf numFmtId="0" fontId="14" fillId="11" borderId="69" xfId="0" applyFont="1" applyFill="1" applyBorder="1" applyAlignment="1" applyProtection="1">
      <alignment horizontal="center" vertical="center" wrapText="1"/>
      <protection locked="0"/>
    </xf>
    <xf numFmtId="168" fontId="4" fillId="11" borderId="69" xfId="0" applyNumberFormat="1" applyFont="1" applyFill="1" applyBorder="1" applyAlignment="1">
      <alignment horizontal="center" vertical="center"/>
    </xf>
    <xf numFmtId="168" fontId="4" fillId="11" borderId="69" xfId="0" applyNumberFormat="1" applyFont="1" applyFill="1" applyBorder="1" applyAlignment="1">
      <alignment horizontal="center" vertical="center" wrapText="1"/>
    </xf>
    <xf numFmtId="9" fontId="4" fillId="11" borderId="69" xfId="0" applyNumberFormat="1" applyFont="1" applyFill="1" applyBorder="1" applyAlignment="1">
      <alignment horizontal="center" vertical="center" wrapText="1"/>
    </xf>
    <xf numFmtId="0" fontId="4" fillId="11" borderId="69" xfId="0" applyFont="1" applyFill="1" applyBorder="1" applyAlignment="1" applyProtection="1">
      <alignment horizontal="center" vertical="center"/>
      <protection locked="0"/>
    </xf>
    <xf numFmtId="168" fontId="9" fillId="11" borderId="69" xfId="0" applyNumberFormat="1" applyFont="1" applyFill="1" applyBorder="1" applyAlignment="1">
      <alignment horizontal="center" vertical="center" wrapText="1"/>
    </xf>
    <xf numFmtId="168" fontId="4" fillId="11" borderId="69" xfId="102" applyNumberFormat="1" applyFont="1" applyFill="1" applyBorder="1" applyAlignment="1" applyProtection="1">
      <alignment horizontal="center" vertical="center" wrapText="1"/>
      <protection locked="0"/>
    </xf>
    <xf numFmtId="0" fontId="52" fillId="11" borderId="69" xfId="0" applyFont="1" applyFill="1" applyBorder="1" applyAlignment="1">
      <alignment horizontal="center" vertical="center" wrapText="1"/>
    </xf>
    <xf numFmtId="0" fontId="4" fillId="11" borderId="141" xfId="0" applyFont="1" applyFill="1" applyBorder="1" applyAlignment="1">
      <alignment horizontal="center" vertical="center" wrapText="1"/>
    </xf>
    <xf numFmtId="0" fontId="4" fillId="6" borderId="234" xfId="0" applyFont="1" applyFill="1" applyBorder="1" applyAlignment="1" applyProtection="1">
      <alignment horizontal="center" vertical="center" wrapText="1"/>
      <protection locked="0"/>
    </xf>
    <xf numFmtId="0" fontId="4" fillId="6" borderId="72" xfId="0" applyFont="1" applyFill="1" applyBorder="1" applyAlignment="1" applyProtection="1">
      <alignment horizontal="center" vertical="center" wrapText="1"/>
      <protection locked="0"/>
    </xf>
    <xf numFmtId="168" fontId="4" fillId="0" borderId="69" xfId="0" applyNumberFormat="1" applyFont="1" applyBorder="1" applyAlignment="1" applyProtection="1">
      <alignment horizontal="center" vertical="center"/>
      <protection locked="0"/>
    </xf>
    <xf numFmtId="168" fontId="4" fillId="0" borderId="69" xfId="0" applyNumberFormat="1" applyFont="1" applyBorder="1" applyAlignment="1" applyProtection="1">
      <alignment horizontal="center" vertical="center" wrapText="1"/>
      <protection locked="0"/>
    </xf>
    <xf numFmtId="1" fontId="0" fillId="6" borderId="141" xfId="0" applyNumberFormat="1" applyFill="1" applyBorder="1" applyAlignment="1" applyProtection="1">
      <alignment horizontal="center" vertical="center" wrapText="1"/>
      <protection locked="0"/>
    </xf>
    <xf numFmtId="0" fontId="4" fillId="0" borderId="219" xfId="0" applyFont="1" applyBorder="1" applyAlignment="1" applyProtection="1">
      <alignment horizontal="center" vertical="center" wrapText="1"/>
      <protection locked="0"/>
    </xf>
    <xf numFmtId="0" fontId="4" fillId="0" borderId="220" xfId="0" applyFont="1" applyBorder="1" applyAlignment="1" applyProtection="1">
      <alignment horizontal="center" vertical="center" wrapText="1"/>
      <protection locked="0"/>
    </xf>
    <xf numFmtId="0" fontId="4" fillId="0" borderId="221" xfId="0" applyFont="1" applyBorder="1" applyAlignment="1" applyProtection="1">
      <alignment horizontal="center" vertical="center" wrapText="1"/>
      <protection locked="0"/>
    </xf>
    <xf numFmtId="168" fontId="4" fillId="0" borderId="221" xfId="0" applyNumberFormat="1" applyFont="1" applyBorder="1" applyAlignment="1" applyProtection="1">
      <alignment horizontal="center" vertical="center"/>
      <protection locked="0"/>
    </xf>
    <xf numFmtId="168" fontId="4" fillId="0" borderId="221" xfId="0" applyNumberFormat="1" applyFont="1" applyBorder="1" applyAlignment="1" applyProtection="1">
      <alignment horizontal="center" vertical="center" wrapText="1"/>
      <protection locked="0"/>
    </xf>
    <xf numFmtId="1" fontId="4" fillId="11" borderId="141" xfId="0" applyNumberFormat="1"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226" xfId="0" applyFont="1" applyFill="1" applyBorder="1" applyAlignment="1">
      <alignment horizontal="center" vertical="center" wrapText="1"/>
    </xf>
    <xf numFmtId="0" fontId="4" fillId="4" borderId="119" xfId="0" applyFont="1" applyFill="1" applyBorder="1" applyAlignment="1">
      <alignment horizontal="center" vertical="center" wrapText="1"/>
    </xf>
    <xf numFmtId="0" fontId="4" fillId="11" borderId="219" xfId="0" applyFont="1" applyFill="1" applyBorder="1" applyAlignment="1">
      <alignment horizontal="center" vertical="center" wrapText="1"/>
    </xf>
    <xf numFmtId="0" fontId="4" fillId="4" borderId="235" xfId="0" applyFont="1" applyFill="1" applyBorder="1" applyAlignment="1">
      <alignment horizontal="center" vertical="center" wrapText="1"/>
    </xf>
    <xf numFmtId="0" fontId="4" fillId="4" borderId="233" xfId="0" applyFont="1" applyFill="1" applyBorder="1" applyAlignment="1">
      <alignment horizontal="center" vertical="center" wrapText="1"/>
    </xf>
    <xf numFmtId="0" fontId="4" fillId="4" borderId="209" xfId="0" applyFont="1" applyFill="1" applyBorder="1" applyAlignment="1">
      <alignment horizontal="center" vertical="center" wrapText="1"/>
    </xf>
    <xf numFmtId="0" fontId="4" fillId="4" borderId="210" xfId="0" applyFont="1" applyFill="1" applyBorder="1" applyAlignment="1">
      <alignment horizontal="center" vertical="center" wrapText="1"/>
    </xf>
    <xf numFmtId="168" fontId="4" fillId="4" borderId="211" xfId="0" applyNumberFormat="1" applyFont="1" applyFill="1" applyBorder="1" applyAlignment="1">
      <alignment horizontal="center" vertical="center" wrapText="1"/>
    </xf>
    <xf numFmtId="168" fontId="4" fillId="11" borderId="141" xfId="0" applyNumberFormat="1" applyFont="1" applyFill="1" applyBorder="1" applyAlignment="1">
      <alignment horizontal="center" vertical="center" wrapText="1"/>
    </xf>
    <xf numFmtId="168" fontId="4" fillId="4" borderId="141" xfId="0" applyNumberFormat="1" applyFont="1" applyFill="1" applyBorder="1" applyAlignment="1">
      <alignment horizontal="center" vertical="center" wrapText="1"/>
    </xf>
    <xf numFmtId="168" fontId="4" fillId="4" borderId="236" xfId="0" applyNumberFormat="1" applyFont="1" applyFill="1" applyBorder="1" applyAlignment="1">
      <alignment horizontal="center" vertical="center" wrapText="1"/>
    </xf>
    <xf numFmtId="0" fontId="14" fillId="11" borderId="237" xfId="0" applyFont="1" applyFill="1" applyBorder="1" applyAlignment="1">
      <alignment horizontal="center" vertical="center" wrapText="1"/>
    </xf>
    <xf numFmtId="0" fontId="4" fillId="0" borderId="237" xfId="0" applyFont="1" applyBorder="1" applyAlignment="1" applyProtection="1">
      <alignment horizontal="center" vertical="center" wrapText="1"/>
      <protection locked="0"/>
    </xf>
    <xf numFmtId="0" fontId="4" fillId="0" borderId="238" xfId="0" applyFont="1" applyBorder="1" applyAlignment="1" applyProtection="1">
      <alignment horizontal="center" vertical="center" wrapText="1"/>
      <protection locked="0"/>
    </xf>
    <xf numFmtId="0" fontId="4" fillId="0" borderId="239" xfId="0" applyFont="1" applyBorder="1" applyAlignment="1" applyProtection="1">
      <alignment horizontal="center" vertical="center" wrapText="1"/>
      <protection locked="0"/>
    </xf>
    <xf numFmtId="168" fontId="4" fillId="0" borderId="239" xfId="0" applyNumberFormat="1" applyFont="1" applyBorder="1" applyAlignment="1" applyProtection="1">
      <alignment horizontal="center" vertical="center" wrapText="1"/>
      <protection locked="0"/>
    </xf>
    <xf numFmtId="168" fontId="4" fillId="4" borderId="228" xfId="0" applyNumberFormat="1" applyFont="1" applyFill="1" applyBorder="1" applyAlignment="1">
      <alignment horizontal="center" vertical="center" wrapText="1"/>
    </xf>
    <xf numFmtId="168" fontId="4" fillId="4" borderId="240" xfId="0" applyNumberFormat="1" applyFont="1" applyFill="1" applyBorder="1" applyAlignment="1">
      <alignment horizontal="center" vertical="center" wrapText="1"/>
    </xf>
    <xf numFmtId="168" fontId="4" fillId="11" borderId="237" xfId="0" applyNumberFormat="1" applyFont="1" applyFill="1" applyBorder="1" applyAlignment="1">
      <alignment horizontal="center" vertical="center" wrapText="1"/>
    </xf>
    <xf numFmtId="0" fontId="4" fillId="4" borderId="241" xfId="0" applyFont="1" applyFill="1" applyBorder="1" applyAlignment="1">
      <alignment horizontal="center" vertical="center" wrapText="1"/>
    </xf>
    <xf numFmtId="168" fontId="4" fillId="4" borderId="237" xfId="101" applyNumberFormat="1" applyFont="1" applyFill="1" applyBorder="1" applyAlignment="1">
      <alignment horizontal="center" vertical="center" wrapText="1"/>
    </xf>
    <xf numFmtId="168" fontId="4" fillId="4" borderId="242" xfId="101" applyNumberFormat="1" applyFont="1" applyFill="1" applyBorder="1" applyAlignment="1">
      <alignment horizontal="center" vertical="center" wrapText="1"/>
    </xf>
    <xf numFmtId="168" fontId="4" fillId="4" borderId="243" xfId="101" applyNumberFormat="1" applyFont="1" applyFill="1" applyBorder="1" applyAlignment="1">
      <alignment horizontal="center" vertical="center" wrapText="1"/>
    </xf>
    <xf numFmtId="168" fontId="4" fillId="4" borderId="213" xfId="101" applyNumberFormat="1" applyFont="1" applyFill="1" applyBorder="1" applyAlignment="1">
      <alignment horizontal="center" vertical="center" wrapText="1"/>
    </xf>
    <xf numFmtId="168" fontId="4" fillId="4" borderId="245" xfId="0" applyNumberFormat="1" applyFont="1" applyFill="1" applyBorder="1" applyAlignment="1">
      <alignment horizontal="center" vertical="center" wrapText="1"/>
    </xf>
    <xf numFmtId="168" fontId="4" fillId="4" borderId="246" xfId="0" applyNumberFormat="1" applyFont="1" applyFill="1" applyBorder="1" applyAlignment="1" applyProtection="1">
      <alignment horizontal="center" vertical="center" wrapText="1"/>
      <protection locked="0"/>
    </xf>
    <xf numFmtId="2" fontId="4" fillId="11" borderId="112" xfId="0" applyNumberFormat="1" applyFont="1" applyFill="1" applyBorder="1" applyAlignment="1">
      <alignment horizontal="center" vertical="center"/>
    </xf>
    <xf numFmtId="0" fontId="14" fillId="11" borderId="247" xfId="0" applyFont="1" applyFill="1" applyBorder="1" applyAlignment="1">
      <alignment horizontal="center" vertical="center" wrapText="1"/>
    </xf>
    <xf numFmtId="168" fontId="4" fillId="11" borderId="248" xfId="0" applyNumberFormat="1" applyFont="1" applyFill="1" applyBorder="1" applyAlignment="1">
      <alignment horizontal="center" vertical="center"/>
    </xf>
    <xf numFmtId="0" fontId="4" fillId="0" borderId="247" xfId="0" applyFont="1" applyBorder="1" applyAlignment="1" applyProtection="1">
      <alignment horizontal="center" vertical="center" wrapText="1"/>
      <protection locked="0"/>
    </xf>
    <xf numFmtId="168" fontId="0" fillId="4" borderId="248" xfId="0" applyNumberFormat="1" applyFill="1" applyBorder="1" applyAlignment="1">
      <alignment horizontal="center" vertical="center"/>
    </xf>
    <xf numFmtId="0" fontId="4" fillId="0" borderId="249" xfId="0" applyFont="1" applyBorder="1" applyAlignment="1" applyProtection="1">
      <alignment horizontal="center" vertical="center" wrapText="1"/>
      <protection locked="0"/>
    </xf>
    <xf numFmtId="0" fontId="4" fillId="0" borderId="250" xfId="0" applyFont="1" applyBorder="1" applyAlignment="1" applyProtection="1">
      <alignment horizontal="center" vertical="center" wrapText="1"/>
      <protection locked="0"/>
    </xf>
    <xf numFmtId="168" fontId="4" fillId="0" borderId="250" xfId="0" applyNumberFormat="1" applyFont="1" applyBorder="1" applyAlignment="1" applyProtection="1">
      <alignment horizontal="center" vertical="center" wrapText="1"/>
      <protection locked="0"/>
    </xf>
    <xf numFmtId="168" fontId="4" fillId="4" borderId="251" xfId="0" applyNumberFormat="1" applyFont="1" applyFill="1" applyBorder="1" applyAlignment="1" applyProtection="1">
      <alignment horizontal="center" vertical="center" wrapText="1"/>
      <protection locked="0"/>
    </xf>
    <xf numFmtId="168" fontId="4" fillId="4" borderId="252" xfId="0" applyNumberFormat="1" applyFont="1" applyFill="1" applyBorder="1" applyAlignment="1">
      <alignment horizontal="center" vertical="center" wrapText="1"/>
    </xf>
    <xf numFmtId="0" fontId="4" fillId="4" borderId="112" xfId="0" applyFont="1" applyFill="1" applyBorder="1" applyAlignment="1">
      <alignment horizontal="center" vertical="center" wrapText="1"/>
    </xf>
    <xf numFmtId="0" fontId="14" fillId="8" borderId="253" xfId="0" applyFont="1" applyFill="1" applyBorder="1" applyAlignment="1">
      <alignment horizontal="center" vertical="center" wrapText="1"/>
    </xf>
    <xf numFmtId="168" fontId="4" fillId="11" borderId="247" xfId="0" applyNumberFormat="1" applyFont="1" applyFill="1" applyBorder="1" applyAlignment="1">
      <alignment horizontal="center" vertical="center" wrapText="1"/>
    </xf>
    <xf numFmtId="168" fontId="4" fillId="11" borderId="248" xfId="0" applyNumberFormat="1" applyFont="1" applyFill="1" applyBorder="1" applyAlignment="1">
      <alignment horizontal="center" vertical="center" wrapText="1"/>
    </xf>
    <xf numFmtId="0" fontId="4" fillId="4" borderId="254" xfId="0" applyFont="1" applyFill="1" applyBorder="1" applyAlignment="1">
      <alignment horizontal="center" vertical="center" wrapText="1"/>
    </xf>
    <xf numFmtId="168" fontId="4" fillId="4" borderId="255" xfId="0" applyNumberFormat="1" applyFont="1" applyFill="1" applyBorder="1" applyAlignment="1">
      <alignment horizontal="center" vertical="center" wrapText="1"/>
    </xf>
    <xf numFmtId="168" fontId="4" fillId="4" borderId="247" xfId="101" applyNumberFormat="1" applyFont="1" applyFill="1" applyBorder="1" applyAlignment="1">
      <alignment horizontal="center" vertical="center" wrapText="1"/>
    </xf>
    <xf numFmtId="168" fontId="4" fillId="4" borderId="248" xfId="0" applyNumberFormat="1" applyFont="1" applyFill="1" applyBorder="1" applyAlignment="1">
      <alignment horizontal="center" vertical="center" wrapText="1"/>
    </xf>
    <xf numFmtId="168" fontId="4" fillId="4" borderId="53" xfId="101" applyNumberFormat="1" applyFont="1" applyFill="1" applyBorder="1" applyAlignment="1">
      <alignment horizontal="center" vertical="center" wrapText="1"/>
    </xf>
    <xf numFmtId="168" fontId="4" fillId="4" borderId="57" xfId="101" applyNumberFormat="1" applyFont="1" applyFill="1" applyBorder="1" applyAlignment="1">
      <alignment horizontal="center" vertical="center" wrapText="1"/>
    </xf>
    <xf numFmtId="168" fontId="4" fillId="4" borderId="65" xfId="101" applyNumberFormat="1" applyFont="1" applyFill="1" applyBorder="1" applyAlignment="1">
      <alignment horizontal="center" vertical="center" wrapText="1"/>
    </xf>
    <xf numFmtId="168" fontId="4" fillId="4" borderId="216" xfId="101" applyNumberFormat="1" applyFont="1" applyFill="1" applyBorder="1" applyAlignment="1">
      <alignment horizontal="center" vertical="center" wrapText="1"/>
    </xf>
    <xf numFmtId="168" fontId="4" fillId="4" borderId="65" xfId="0" applyNumberFormat="1" applyFont="1" applyFill="1" applyBorder="1" applyAlignment="1">
      <alignment horizontal="center" vertical="center" wrapText="1"/>
    </xf>
    <xf numFmtId="168" fontId="4" fillId="4" borderId="66" xfId="0" applyNumberFormat="1" applyFont="1" applyFill="1" applyBorder="1" applyAlignment="1">
      <alignment horizontal="center" vertical="center" wrapText="1"/>
    </xf>
    <xf numFmtId="168" fontId="4" fillId="4" borderId="256" xfId="0" applyNumberFormat="1" applyFont="1" applyFill="1" applyBorder="1" applyAlignment="1">
      <alignment horizontal="center" vertical="center" wrapText="1"/>
    </xf>
    <xf numFmtId="0" fontId="4" fillId="0" borderId="141" xfId="0" applyFont="1" applyBorder="1" applyAlignment="1" applyProtection="1">
      <alignment horizontal="center" vertical="center" wrapText="1"/>
      <protection locked="0"/>
    </xf>
    <xf numFmtId="168" fontId="4" fillId="0" borderId="112" xfId="0" applyNumberFormat="1" applyFont="1" applyBorder="1" applyAlignment="1" applyProtection="1">
      <alignment horizontal="center" vertical="center" wrapText="1"/>
      <protection locked="0"/>
    </xf>
    <xf numFmtId="168" fontId="4" fillId="0" borderId="125" xfId="0" applyNumberFormat="1" applyFont="1" applyBorder="1" applyAlignment="1" applyProtection="1">
      <alignment horizontal="center" vertical="center"/>
      <protection locked="0"/>
    </xf>
    <xf numFmtId="0" fontId="14" fillId="10" borderId="214" xfId="0" applyFont="1" applyFill="1" applyBorder="1" applyAlignment="1">
      <alignment horizontal="center" vertical="center" wrapText="1"/>
    </xf>
    <xf numFmtId="0" fontId="14" fillId="10" borderId="52" xfId="0" applyFont="1" applyFill="1" applyBorder="1" applyAlignment="1" applyProtection="1">
      <alignment horizontal="center" vertical="center" wrapText="1"/>
      <protection locked="0"/>
    </xf>
    <xf numFmtId="0" fontId="14" fillId="10" borderId="69" xfId="0" applyFont="1" applyFill="1" applyBorder="1" applyAlignment="1">
      <alignment horizontal="center" vertical="center" wrapText="1"/>
    </xf>
    <xf numFmtId="0" fontId="14" fillId="10" borderId="227" xfId="0" applyFont="1" applyFill="1" applyBorder="1" applyAlignment="1">
      <alignment horizontal="center" vertical="center" wrapText="1"/>
    </xf>
    <xf numFmtId="0" fontId="14" fillId="8" borderId="257" xfId="0" applyFont="1" applyFill="1" applyBorder="1" applyAlignment="1">
      <alignment horizontal="center" vertical="center" wrapText="1"/>
    </xf>
    <xf numFmtId="168" fontId="4" fillId="4" borderId="26" xfId="0" applyNumberFormat="1" applyFont="1" applyFill="1" applyBorder="1" applyAlignment="1">
      <alignment horizontal="center" vertical="center" wrapText="1"/>
    </xf>
    <xf numFmtId="168" fontId="4" fillId="4" borderId="244" xfId="0" applyNumberFormat="1" applyFont="1" applyFill="1" applyBorder="1" applyAlignment="1">
      <alignment horizontal="center" vertical="center" wrapText="1"/>
    </xf>
    <xf numFmtId="168" fontId="4" fillId="4" borderId="223" xfId="101" applyNumberFormat="1" applyFont="1" applyFill="1" applyBorder="1" applyAlignment="1">
      <alignment horizontal="center" vertical="center" wrapText="1"/>
    </xf>
    <xf numFmtId="168" fontId="4" fillId="4" borderId="224" xfId="101" applyNumberFormat="1" applyFont="1" applyFill="1" applyBorder="1" applyAlignment="1">
      <alignment horizontal="center" vertical="center" wrapText="1"/>
    </xf>
    <xf numFmtId="168" fontId="4" fillId="4" borderId="258" xfId="101" applyNumberFormat="1" applyFont="1" applyFill="1" applyBorder="1" applyAlignment="1">
      <alignment horizontal="center" vertical="center" wrapText="1"/>
    </xf>
    <xf numFmtId="168" fontId="4" fillId="4" borderId="215" xfId="0" applyNumberFormat="1" applyFont="1" applyFill="1" applyBorder="1" applyAlignment="1">
      <alignment horizontal="center" vertical="center" wrapText="1"/>
    </xf>
    <xf numFmtId="0" fontId="4" fillId="4" borderId="223" xfId="0" applyFont="1" applyFill="1" applyBorder="1" applyAlignment="1">
      <alignment horizontal="center" vertical="center" wrapText="1"/>
    </xf>
    <xf numFmtId="0" fontId="4" fillId="4" borderId="259" xfId="0" applyFont="1" applyFill="1" applyBorder="1" applyAlignment="1">
      <alignment horizontal="center" vertical="center" wrapText="1"/>
    </xf>
    <xf numFmtId="168" fontId="4" fillId="0" borderId="160" xfId="0" applyNumberFormat="1" applyFont="1" applyBorder="1" applyAlignment="1" applyProtection="1">
      <alignment horizontal="center" vertical="center" wrapText="1"/>
      <protection locked="0"/>
    </xf>
    <xf numFmtId="0" fontId="14" fillId="10" borderId="229" xfId="0" applyFont="1" applyFill="1" applyBorder="1" applyAlignment="1" applyProtection="1">
      <alignment horizontal="center" vertical="center" wrapText="1"/>
      <protection locked="0"/>
    </xf>
    <xf numFmtId="168" fontId="0" fillId="11" borderId="229" xfId="0" applyNumberFormat="1" applyFill="1" applyBorder="1" applyAlignment="1">
      <alignment horizontal="center" vertical="center"/>
    </xf>
    <xf numFmtId="168" fontId="4" fillId="4" borderId="229" xfId="0" applyNumberFormat="1" applyFont="1" applyFill="1" applyBorder="1" applyAlignment="1">
      <alignment horizontal="center" vertical="center"/>
    </xf>
    <xf numFmtId="0" fontId="52" fillId="10" borderId="69" xfId="0" applyFont="1" applyFill="1" applyBorder="1" applyAlignment="1" applyProtection="1">
      <alignment horizontal="center" vertical="center" wrapText="1"/>
      <protection locked="0"/>
    </xf>
    <xf numFmtId="1" fontId="14" fillId="11" borderId="69" xfId="0" applyNumberFormat="1" applyFont="1" applyFill="1" applyBorder="1" applyAlignment="1" applyProtection="1">
      <alignment horizontal="center" vertical="center" wrapText="1"/>
      <protection locked="0"/>
    </xf>
    <xf numFmtId="2" fontId="14" fillId="11" borderId="69" xfId="0" applyNumberFormat="1" applyFont="1" applyFill="1" applyBorder="1" applyAlignment="1" applyProtection="1">
      <alignment horizontal="center" vertical="center" wrapText="1"/>
      <protection locked="0"/>
    </xf>
    <xf numFmtId="168" fontId="14" fillId="11" borderId="69" xfId="0" applyNumberFormat="1" applyFont="1" applyFill="1" applyBorder="1" applyAlignment="1" applyProtection="1">
      <alignment horizontal="center" vertical="center"/>
      <protection locked="0"/>
    </xf>
    <xf numFmtId="168" fontId="14" fillId="11" borderId="69" xfId="0" applyNumberFormat="1" applyFont="1" applyFill="1" applyBorder="1" applyAlignment="1" applyProtection="1">
      <alignment horizontal="center" vertical="center" wrapText="1"/>
      <protection locked="0"/>
    </xf>
    <xf numFmtId="2" fontId="4" fillId="0" borderId="69" xfId="0" applyNumberFormat="1" applyFont="1" applyBorder="1" applyAlignment="1" applyProtection="1">
      <alignment horizontal="center" vertical="center" wrapText="1"/>
      <protection locked="0"/>
    </xf>
    <xf numFmtId="0" fontId="4" fillId="11" borderId="9"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14" fillId="8" borderId="69" xfId="0" applyFont="1" applyFill="1" applyBorder="1" applyAlignment="1" applyProtection="1">
      <alignment horizontal="center" vertical="center" wrapText="1"/>
      <protection locked="0"/>
    </xf>
    <xf numFmtId="168" fontId="4" fillId="11" borderId="69" xfId="0" applyNumberFormat="1" applyFont="1" applyFill="1" applyBorder="1" applyAlignment="1" applyProtection="1">
      <alignment horizontal="center" vertical="center" wrapText="1"/>
      <protection locked="0"/>
    </xf>
    <xf numFmtId="0" fontId="52" fillId="10" borderId="141" xfId="0" applyFont="1" applyFill="1" applyBorder="1" applyAlignment="1" applyProtection="1">
      <alignment horizontal="center" vertical="center" wrapText="1"/>
      <protection locked="0"/>
    </xf>
    <xf numFmtId="0" fontId="14" fillId="10" borderId="141" xfId="0" applyFont="1" applyFill="1" applyBorder="1" applyAlignment="1" applyProtection="1">
      <alignment horizontal="center" vertical="center" wrapText="1"/>
      <protection locked="0"/>
    </xf>
    <xf numFmtId="0" fontId="14" fillId="11" borderId="141" xfId="0" applyFont="1" applyFill="1" applyBorder="1" applyAlignment="1" applyProtection="1">
      <alignment horizontal="center" vertical="center" wrapText="1"/>
      <protection locked="0"/>
    </xf>
    <xf numFmtId="2" fontId="4" fillId="0" borderId="141" xfId="0" applyNumberFormat="1" applyFont="1" applyBorder="1" applyAlignment="1" applyProtection="1">
      <alignment horizontal="center" vertical="center" wrapText="1"/>
      <protection locked="0"/>
    </xf>
    <xf numFmtId="0" fontId="52" fillId="10" borderId="217" xfId="0" applyFont="1" applyFill="1" applyBorder="1" applyAlignment="1">
      <alignment horizontal="center" vertical="center" wrapText="1"/>
    </xf>
    <xf numFmtId="0" fontId="52" fillId="10" borderId="218" xfId="0" applyFont="1" applyFill="1" applyBorder="1" applyAlignment="1">
      <alignment horizontal="center" vertical="center" wrapText="1"/>
    </xf>
    <xf numFmtId="0" fontId="52" fillId="10" borderId="218" xfId="0" applyFont="1" applyFill="1" applyBorder="1" applyAlignment="1" applyProtection="1">
      <alignment horizontal="center" vertical="center" wrapText="1"/>
      <protection locked="0"/>
    </xf>
    <xf numFmtId="0" fontId="14" fillId="10" borderId="219" xfId="0" applyFont="1" applyFill="1" applyBorder="1" applyAlignment="1">
      <alignment horizontal="center" vertical="center" wrapText="1"/>
    </xf>
    <xf numFmtId="0" fontId="52" fillId="8" borderId="141" xfId="0" applyFont="1" applyFill="1" applyBorder="1" applyAlignment="1" applyProtection="1">
      <alignment horizontal="center" vertical="center" wrapText="1"/>
      <protection locked="0"/>
    </xf>
    <xf numFmtId="0" fontId="14" fillId="8" borderId="141" xfId="0" applyFont="1" applyFill="1" applyBorder="1" applyAlignment="1" applyProtection="1">
      <alignment horizontal="center" vertical="center" wrapText="1"/>
      <protection locked="0"/>
    </xf>
    <xf numFmtId="0" fontId="52" fillId="8" borderId="218" xfId="0" applyFont="1" applyFill="1" applyBorder="1" applyAlignment="1" applyProtection="1">
      <alignment horizontal="center" vertical="center" wrapText="1"/>
      <protection locked="0"/>
    </xf>
    <xf numFmtId="168" fontId="4" fillId="4" borderId="221" xfId="101" applyNumberFormat="1" applyFont="1" applyFill="1" applyBorder="1" applyAlignment="1">
      <alignment horizontal="center" vertical="center" wrapText="1"/>
    </xf>
    <xf numFmtId="0" fontId="52" fillId="10" borderId="260" xfId="0" applyFont="1" applyFill="1" applyBorder="1" applyAlignment="1" applyProtection="1">
      <alignment horizontal="center" vertical="center" wrapText="1"/>
      <protection locked="0"/>
    </xf>
    <xf numFmtId="0" fontId="52" fillId="10" borderId="261" xfId="0" applyFont="1" applyFill="1" applyBorder="1" applyAlignment="1">
      <alignment horizontal="center" vertical="center" wrapText="1"/>
    </xf>
    <xf numFmtId="0" fontId="52" fillId="10" borderId="262" xfId="0" applyFont="1" applyFill="1" applyBorder="1" applyAlignment="1">
      <alignment horizontal="center" vertical="center" wrapText="1"/>
    </xf>
    <xf numFmtId="0" fontId="52" fillId="10" borderId="262" xfId="0" applyFont="1" applyFill="1" applyBorder="1" applyAlignment="1" applyProtection="1">
      <alignment horizontal="center" vertical="center" wrapText="1"/>
      <protection locked="0"/>
    </xf>
    <xf numFmtId="0" fontId="14" fillId="10" borderId="237" xfId="0" applyFont="1" applyFill="1" applyBorder="1" applyAlignment="1">
      <alignment horizontal="center" vertical="center" wrapText="1"/>
    </xf>
    <xf numFmtId="0" fontId="52" fillId="8" borderId="260" xfId="0" applyFont="1" applyFill="1" applyBorder="1" applyAlignment="1" applyProtection="1">
      <alignment horizontal="center" vertical="center" wrapText="1"/>
      <protection locked="0"/>
    </xf>
    <xf numFmtId="0" fontId="52" fillId="8" borderId="261" xfId="0" applyFont="1" applyFill="1" applyBorder="1" applyAlignment="1">
      <alignment horizontal="center" vertical="center" wrapText="1"/>
    </xf>
    <xf numFmtId="0" fontId="52" fillId="8" borderId="262" xfId="0" applyFont="1" applyFill="1" applyBorder="1" applyAlignment="1">
      <alignment horizontal="center" vertical="center" wrapText="1"/>
    </xf>
    <xf numFmtId="0" fontId="52" fillId="8" borderId="262" xfId="0" applyFont="1" applyFill="1" applyBorder="1" applyAlignment="1" applyProtection="1">
      <alignment horizontal="center" vertical="center" wrapText="1"/>
      <protection locked="0"/>
    </xf>
    <xf numFmtId="0" fontId="14" fillId="8" borderId="237" xfId="0" applyFont="1" applyFill="1" applyBorder="1" applyAlignment="1">
      <alignment horizontal="center" vertical="center" wrapText="1"/>
    </xf>
    <xf numFmtId="168" fontId="4" fillId="4" borderId="238" xfId="101" applyNumberFormat="1" applyFont="1" applyFill="1" applyBorder="1" applyAlignment="1">
      <alignment horizontal="center" vertical="center" wrapText="1"/>
    </xf>
    <xf numFmtId="168" fontId="4" fillId="4" borderId="239" xfId="101" applyNumberFormat="1" applyFont="1" applyFill="1" applyBorder="1" applyAlignment="1">
      <alignment horizontal="center" vertical="center" wrapText="1"/>
    </xf>
    <xf numFmtId="0" fontId="52" fillId="10" borderId="263" xfId="0" applyFont="1" applyFill="1" applyBorder="1" applyAlignment="1" applyProtection="1">
      <alignment horizontal="center" vertical="center" wrapText="1"/>
      <protection locked="0"/>
    </xf>
    <xf numFmtId="0" fontId="52" fillId="10" borderId="264" xfId="0" applyFont="1" applyFill="1" applyBorder="1" applyAlignment="1">
      <alignment horizontal="center" vertical="center" wrapText="1"/>
    </xf>
    <xf numFmtId="0" fontId="52" fillId="10" borderId="265" xfId="0" applyFont="1" applyFill="1" applyBorder="1" applyAlignment="1">
      <alignment horizontal="center" vertical="center" wrapText="1"/>
    </xf>
    <xf numFmtId="0" fontId="52" fillId="10" borderId="265" xfId="0" applyFont="1" applyFill="1" applyBorder="1" applyAlignment="1" applyProtection="1">
      <alignment horizontal="center" vertical="center" wrapText="1"/>
      <protection locked="0"/>
    </xf>
    <xf numFmtId="0" fontId="52" fillId="10" borderId="266" xfId="0" applyFont="1" applyFill="1" applyBorder="1" applyAlignment="1" applyProtection="1">
      <alignment horizontal="center" vertical="center" wrapText="1"/>
      <protection locked="0"/>
    </xf>
    <xf numFmtId="0" fontId="14" fillId="10" borderId="247" xfId="0" applyFont="1" applyFill="1" applyBorder="1" applyAlignment="1">
      <alignment horizontal="center" vertical="center" wrapText="1"/>
    </xf>
    <xf numFmtId="168" fontId="4" fillId="4" borderId="267" xfId="0" applyNumberFormat="1" applyFont="1" applyFill="1" applyBorder="1" applyAlignment="1" applyProtection="1">
      <alignment horizontal="center" vertical="center" wrapText="1"/>
      <protection locked="0"/>
    </xf>
    <xf numFmtId="0" fontId="52" fillId="8" borderId="263" xfId="0" applyFont="1" applyFill="1" applyBorder="1" applyAlignment="1" applyProtection="1">
      <alignment horizontal="center" vertical="center" wrapText="1"/>
      <protection locked="0"/>
    </xf>
    <xf numFmtId="168" fontId="4" fillId="4" borderId="141" xfId="101" applyNumberFormat="1" applyFont="1" applyFill="1" applyBorder="1" applyAlignment="1">
      <alignment horizontal="center" vertical="center" wrapText="1"/>
    </xf>
    <xf numFmtId="168" fontId="4" fillId="4" borderId="246" xfId="101" applyNumberFormat="1" applyFont="1" applyFill="1" applyBorder="1" applyAlignment="1">
      <alignment horizontal="center" vertical="center" wrapText="1"/>
    </xf>
    <xf numFmtId="0" fontId="52" fillId="8" borderId="264" xfId="0" applyFont="1" applyFill="1" applyBorder="1" applyAlignment="1">
      <alignment horizontal="center" vertical="center" wrapText="1"/>
    </xf>
    <xf numFmtId="0" fontId="52" fillId="8" borderId="265" xfId="0" applyFont="1" applyFill="1" applyBorder="1" applyAlignment="1">
      <alignment horizontal="center" vertical="center" wrapText="1"/>
    </xf>
    <xf numFmtId="0" fontId="52" fillId="8" borderId="265" xfId="0" applyFont="1" applyFill="1" applyBorder="1" applyAlignment="1" applyProtection="1">
      <alignment horizontal="center" vertical="center" wrapText="1"/>
      <protection locked="0"/>
    </xf>
    <xf numFmtId="0" fontId="52" fillId="8" borderId="268" xfId="0" applyFont="1" applyFill="1" applyBorder="1" applyAlignment="1" applyProtection="1">
      <alignment horizontal="center" vertical="center" wrapText="1"/>
      <protection locked="0"/>
    </xf>
    <xf numFmtId="0" fontId="14" fillId="8" borderId="247" xfId="0" applyFont="1" applyFill="1" applyBorder="1" applyAlignment="1">
      <alignment horizontal="center" vertical="center" wrapText="1"/>
    </xf>
    <xf numFmtId="0" fontId="14" fillId="8" borderId="248" xfId="0" applyFont="1" applyFill="1" applyBorder="1" applyAlignment="1" applyProtection="1">
      <alignment horizontal="center" vertical="center" wrapText="1"/>
      <protection locked="0"/>
    </xf>
    <xf numFmtId="168" fontId="4" fillId="4" borderId="249" xfId="101" applyNumberFormat="1" applyFont="1" applyFill="1" applyBorder="1" applyAlignment="1">
      <alignment horizontal="center" vertical="center" wrapText="1"/>
    </xf>
    <xf numFmtId="168" fontId="4" fillId="4" borderId="250" xfId="101" applyNumberFormat="1" applyFont="1" applyFill="1" applyBorder="1" applyAlignment="1">
      <alignment horizontal="center" vertical="center" wrapText="1"/>
    </xf>
    <xf numFmtId="168" fontId="4" fillId="4" borderId="251" xfId="0" applyNumberFormat="1" applyFont="1" applyFill="1" applyBorder="1" applyAlignment="1">
      <alignment horizontal="center" vertical="center" wrapText="1"/>
    </xf>
    <xf numFmtId="0" fontId="4" fillId="4" borderId="63" xfId="0" applyFont="1" applyFill="1" applyBorder="1" applyAlignment="1">
      <alignment horizontal="center" vertical="center" wrapText="1"/>
    </xf>
    <xf numFmtId="0" fontId="4" fillId="4" borderId="24" xfId="0" applyFont="1" applyFill="1" applyBorder="1" applyAlignment="1">
      <alignment horizontal="center" vertical="center" wrapText="1"/>
    </xf>
    <xf numFmtId="0" fontId="61" fillId="10" borderId="14" xfId="0" applyFont="1" applyFill="1" applyBorder="1" applyAlignment="1">
      <alignment horizontal="center" vertical="center" wrapText="1"/>
    </xf>
    <xf numFmtId="3" fontId="4" fillId="4" borderId="14" xfId="102" applyNumberFormat="1" applyFont="1" applyFill="1" applyBorder="1" applyAlignment="1" applyProtection="1">
      <alignment horizontal="center" vertical="center" wrapText="1"/>
      <protection locked="0"/>
    </xf>
    <xf numFmtId="0" fontId="61" fillId="8" borderId="14" xfId="0" applyFont="1" applyFill="1" applyBorder="1" applyAlignment="1">
      <alignment horizontal="center" vertical="center" wrapText="1"/>
    </xf>
    <xf numFmtId="0" fontId="4" fillId="0" borderId="14" xfId="0" applyFont="1" applyBorder="1" applyAlignment="1" applyProtection="1">
      <alignment vertical="top" wrapText="1"/>
      <protection locked="0"/>
    </xf>
    <xf numFmtId="0" fontId="61" fillId="8" borderId="26" xfId="0" applyFont="1" applyFill="1" applyBorder="1" applyAlignment="1">
      <alignment horizontal="center" vertical="center" wrapText="1"/>
    </xf>
    <xf numFmtId="168" fontId="73" fillId="4" borderId="47" xfId="0" applyNumberFormat="1" applyFont="1" applyFill="1" applyBorder="1" applyAlignment="1">
      <alignment horizontal="center" vertical="center" wrapText="1"/>
    </xf>
    <xf numFmtId="168" fontId="73" fillId="4" borderId="15" xfId="0" applyNumberFormat="1" applyFont="1" applyFill="1" applyBorder="1" applyAlignment="1">
      <alignment horizontal="center" vertical="center" wrapText="1"/>
    </xf>
    <xf numFmtId="168" fontId="73" fillId="4" borderId="31" xfId="0" applyNumberFormat="1" applyFont="1" applyFill="1" applyBorder="1" applyAlignment="1">
      <alignment horizontal="center" vertical="center" wrapText="1"/>
    </xf>
    <xf numFmtId="9" fontId="73" fillId="4" borderId="45" xfId="1" applyFont="1" applyFill="1" applyBorder="1" applyAlignment="1">
      <alignment horizontal="center" vertical="center" wrapText="1"/>
    </xf>
    <xf numFmtId="9" fontId="73" fillId="4" borderId="15" xfId="1" applyFont="1" applyFill="1" applyBorder="1" applyAlignment="1">
      <alignment horizontal="center" vertical="center" wrapText="1"/>
    </xf>
    <xf numFmtId="9" fontId="73" fillId="4" borderId="76" xfId="1" applyFont="1" applyFill="1" applyBorder="1" applyAlignment="1">
      <alignment horizontal="center" vertical="center" wrapText="1"/>
    </xf>
    <xf numFmtId="168" fontId="71" fillId="4" borderId="45" xfId="1" applyNumberFormat="1" applyFont="1" applyFill="1" applyBorder="1" applyAlignment="1">
      <alignment horizontal="center" vertical="center" wrapText="1"/>
    </xf>
    <xf numFmtId="168" fontId="71" fillId="4" borderId="15" xfId="1" applyNumberFormat="1" applyFont="1" applyFill="1" applyBorder="1" applyAlignment="1">
      <alignment horizontal="center" vertical="center" wrapText="1"/>
    </xf>
    <xf numFmtId="168" fontId="71" fillId="4" borderId="76" xfId="1" applyNumberFormat="1" applyFont="1" applyFill="1" applyBorder="1" applyAlignment="1">
      <alignment horizontal="center" vertical="center" wrapText="1"/>
    </xf>
    <xf numFmtId="0" fontId="52" fillId="10" borderId="270" xfId="0" applyFont="1" applyFill="1" applyBorder="1" applyAlignment="1" applyProtection="1">
      <alignment horizontal="center" vertical="center" wrapText="1"/>
      <protection locked="0"/>
    </xf>
    <xf numFmtId="0" fontId="52" fillId="10" borderId="271" xfId="0" applyFont="1" applyFill="1" applyBorder="1" applyAlignment="1" applyProtection="1">
      <alignment horizontal="center" vertical="center" wrapText="1"/>
      <protection locked="0"/>
    </xf>
    <xf numFmtId="0" fontId="52" fillId="10" borderId="272" xfId="0" applyFont="1" applyFill="1" applyBorder="1" applyAlignment="1" applyProtection="1">
      <alignment horizontal="center" vertical="center" wrapText="1"/>
      <protection locked="0"/>
    </xf>
    <xf numFmtId="0" fontId="52" fillId="10" borderId="273" xfId="0" applyFont="1" applyFill="1" applyBorder="1" applyAlignment="1">
      <alignment horizontal="center" vertical="center" wrapText="1"/>
    </xf>
    <xf numFmtId="0" fontId="52" fillId="10" borderId="274" xfId="0" applyFont="1" applyFill="1" applyBorder="1" applyAlignment="1">
      <alignment horizontal="center" vertical="center" wrapText="1"/>
    </xf>
    <xf numFmtId="0" fontId="52" fillId="10" borderId="275" xfId="0" applyFont="1" applyFill="1" applyBorder="1" applyAlignment="1" applyProtection="1">
      <alignment horizontal="center" vertical="center" wrapText="1"/>
      <protection locked="0"/>
    </xf>
    <xf numFmtId="0" fontId="52" fillId="10" borderId="276" xfId="0" applyFont="1" applyFill="1" applyBorder="1" applyAlignment="1">
      <alignment horizontal="center" vertical="center" wrapText="1"/>
    </xf>
    <xf numFmtId="0" fontId="52" fillId="10" borderId="277" xfId="0" applyFont="1" applyFill="1" applyBorder="1" applyAlignment="1">
      <alignment horizontal="center" vertical="center" wrapText="1"/>
    </xf>
    <xf numFmtId="0" fontId="52" fillId="10" borderId="278" xfId="0" applyFont="1" applyFill="1" applyBorder="1" applyAlignment="1" applyProtection="1">
      <alignment horizontal="center" vertical="center" wrapText="1"/>
      <protection locked="0"/>
    </xf>
    <xf numFmtId="0" fontId="52" fillId="10" borderId="279" xfId="0" applyFont="1" applyFill="1" applyBorder="1" applyAlignment="1">
      <alignment horizontal="center" vertical="center" wrapText="1"/>
    </xf>
    <xf numFmtId="0" fontId="52" fillId="10" borderId="280" xfId="0" applyFont="1" applyFill="1" applyBorder="1" applyAlignment="1">
      <alignment horizontal="center" vertical="center" wrapText="1"/>
    </xf>
    <xf numFmtId="0" fontId="52" fillId="10" borderId="281" xfId="0" applyFont="1" applyFill="1" applyBorder="1" applyAlignment="1" applyProtection="1">
      <alignment horizontal="center" vertical="center" wrapText="1"/>
      <protection locked="0"/>
    </xf>
    <xf numFmtId="0" fontId="52" fillId="10" borderId="282" xfId="0" applyFont="1" applyFill="1" applyBorder="1" applyAlignment="1" applyProtection="1">
      <alignment horizontal="center" vertical="center" wrapText="1"/>
      <protection locked="0"/>
    </xf>
    <xf numFmtId="0" fontId="52" fillId="10" borderId="283" xfId="0" applyFont="1" applyFill="1" applyBorder="1" applyAlignment="1" applyProtection="1">
      <alignment horizontal="center" vertical="center" wrapText="1"/>
      <protection locked="0"/>
    </xf>
    <xf numFmtId="0" fontId="52" fillId="10" borderId="88" xfId="0" applyFont="1" applyFill="1" applyBorder="1" applyAlignment="1" applyProtection="1">
      <alignment horizontal="center" vertical="center" wrapText="1"/>
      <protection locked="0"/>
    </xf>
    <xf numFmtId="0" fontId="52" fillId="10" borderId="284" xfId="0" applyFont="1" applyFill="1" applyBorder="1" applyAlignment="1" applyProtection="1">
      <alignment horizontal="center" vertical="center" wrapText="1"/>
      <protection locked="0"/>
    </xf>
    <xf numFmtId="0" fontId="52" fillId="10" borderId="285" xfId="0" applyFont="1" applyFill="1" applyBorder="1" applyAlignment="1" applyProtection="1">
      <alignment horizontal="center" vertical="center" wrapText="1"/>
      <protection locked="0"/>
    </xf>
    <xf numFmtId="0" fontId="52" fillId="10" borderId="113" xfId="0" applyFont="1" applyFill="1" applyBorder="1" applyAlignment="1" applyProtection="1">
      <alignment horizontal="center" vertical="center" wrapText="1"/>
      <protection locked="0"/>
    </xf>
    <xf numFmtId="0" fontId="14" fillId="10" borderId="0" xfId="0" applyFont="1" applyFill="1" applyAlignment="1" applyProtection="1">
      <alignment horizontal="center" vertical="center" wrapText="1"/>
      <protection locked="0"/>
    </xf>
    <xf numFmtId="0" fontId="14" fillId="10" borderId="98" xfId="0" applyFont="1" applyFill="1" applyBorder="1" applyAlignment="1" applyProtection="1">
      <alignment horizontal="center" vertical="center" wrapText="1"/>
      <protection locked="0"/>
    </xf>
    <xf numFmtId="0" fontId="52" fillId="11" borderId="180" xfId="0" applyFont="1" applyFill="1" applyBorder="1" applyAlignment="1">
      <alignment horizontal="center" vertical="center"/>
    </xf>
    <xf numFmtId="49" fontId="52" fillId="11" borderId="83" xfId="0" applyNumberFormat="1" applyFont="1" applyFill="1" applyBorder="1" applyAlignment="1">
      <alignment horizontal="center" vertical="center" wrapText="1"/>
    </xf>
    <xf numFmtId="0" fontId="0" fillId="7" borderId="286" xfId="0" applyFill="1" applyBorder="1" applyAlignment="1">
      <alignment horizontal="center" vertical="center"/>
    </xf>
    <xf numFmtId="0" fontId="4" fillId="6" borderId="287" xfId="102" applyFont="1" applyFill="1" applyBorder="1" applyAlignment="1" applyProtection="1">
      <alignment horizontal="center" vertical="center" wrapText="1"/>
      <protection locked="0"/>
    </xf>
    <xf numFmtId="168" fontId="48" fillId="2" borderId="288" xfId="0" applyNumberFormat="1" applyFont="1" applyFill="1" applyBorder="1" applyAlignment="1" applyProtection="1">
      <alignment vertical="center"/>
      <protection locked="0"/>
    </xf>
    <xf numFmtId="166" fontId="2" fillId="2" borderId="289" xfId="0" applyNumberFormat="1" applyFont="1" applyFill="1" applyBorder="1" applyAlignment="1" applyProtection="1">
      <alignment vertical="center"/>
      <protection locked="0"/>
    </xf>
    <xf numFmtId="0" fontId="52" fillId="8" borderId="290" xfId="0" applyFont="1" applyFill="1" applyBorder="1" applyAlignment="1">
      <alignment horizontal="center" vertical="center" wrapText="1"/>
    </xf>
    <xf numFmtId="0" fontId="52" fillId="8" borderId="269" xfId="0" applyFont="1" applyFill="1" applyBorder="1" applyAlignment="1">
      <alignment horizontal="center" vertical="center" wrapText="1"/>
    </xf>
    <xf numFmtId="0" fontId="52" fillId="8" borderId="291" xfId="0" applyFont="1" applyFill="1" applyBorder="1" applyAlignment="1">
      <alignment horizontal="center" vertical="center" wrapText="1"/>
    </xf>
    <xf numFmtId="0" fontId="52" fillId="8" borderId="35" xfId="0" applyFont="1" applyFill="1" applyBorder="1" applyAlignment="1">
      <alignment horizontal="center" vertical="center" wrapText="1"/>
    </xf>
    <xf numFmtId="0" fontId="52" fillId="8" borderId="292" xfId="0" applyFont="1" applyFill="1" applyBorder="1" applyAlignment="1" applyProtection="1">
      <alignment horizontal="center" vertical="center" wrapText="1"/>
      <protection locked="0"/>
    </xf>
    <xf numFmtId="0" fontId="52" fillId="8" borderId="293" xfId="0" applyFont="1" applyFill="1" applyBorder="1" applyAlignment="1">
      <alignment horizontal="center" vertical="center" wrapText="1"/>
    </xf>
    <xf numFmtId="0" fontId="52" fillId="8" borderId="230" xfId="0" applyFont="1" applyFill="1" applyBorder="1" applyAlignment="1">
      <alignment horizontal="center" vertical="center" wrapText="1"/>
    </xf>
    <xf numFmtId="0" fontId="52" fillId="8" borderId="54" xfId="0" applyFont="1" applyFill="1" applyBorder="1" applyAlignment="1" applyProtection="1">
      <alignment horizontal="center" vertical="center" wrapText="1"/>
      <protection locked="0"/>
    </xf>
    <xf numFmtId="0" fontId="52" fillId="8" borderId="113" xfId="0" applyFont="1" applyFill="1" applyBorder="1" applyAlignment="1" applyProtection="1">
      <alignment horizontal="center" vertical="center" wrapText="1"/>
      <protection locked="0"/>
    </xf>
    <xf numFmtId="0" fontId="52" fillId="8" borderId="294" xfId="0" applyFont="1" applyFill="1" applyBorder="1" applyAlignment="1" applyProtection="1">
      <alignment horizontal="center" vertical="center" wrapText="1"/>
      <protection locked="0"/>
    </xf>
    <xf numFmtId="0" fontId="14" fillId="8" borderId="104" xfId="0" applyFont="1" applyFill="1" applyBorder="1" applyAlignment="1" applyProtection="1">
      <alignment horizontal="center" vertical="center" wrapText="1"/>
      <protection locked="0"/>
    </xf>
    <xf numFmtId="0" fontId="14" fillId="8" borderId="295" xfId="0" applyFont="1" applyFill="1" applyBorder="1" applyAlignment="1" applyProtection="1">
      <alignment horizontal="center" vertical="center" wrapText="1"/>
      <protection locked="0"/>
    </xf>
    <xf numFmtId="0" fontId="4" fillId="11" borderId="82" xfId="0" applyFont="1" applyFill="1" applyBorder="1" applyAlignment="1">
      <alignment horizontal="center" vertical="center" wrapText="1"/>
    </xf>
    <xf numFmtId="168" fontId="4" fillId="11" borderId="83" xfId="0" applyNumberFormat="1" applyFont="1" applyFill="1" applyBorder="1" applyAlignment="1">
      <alignment horizontal="center" vertical="center"/>
    </xf>
    <xf numFmtId="0" fontId="4" fillId="4" borderId="135" xfId="0" applyFont="1" applyFill="1" applyBorder="1" applyAlignment="1">
      <alignment horizontal="center" vertical="center" wrapText="1"/>
    </xf>
    <xf numFmtId="168" fontId="4" fillId="4" borderId="136" xfId="0" applyNumberFormat="1" applyFont="1" applyFill="1" applyBorder="1" applyAlignment="1">
      <alignment horizontal="center" vertical="center"/>
    </xf>
    <xf numFmtId="0" fontId="4" fillId="4" borderId="82" xfId="0" applyFont="1" applyFill="1" applyBorder="1" applyAlignment="1">
      <alignment horizontal="center" vertical="center" wrapText="1"/>
    </xf>
    <xf numFmtId="168" fontId="4" fillId="4" borderId="83" xfId="0" applyNumberFormat="1" applyFont="1" applyFill="1" applyBorder="1" applyAlignment="1">
      <alignment horizontal="center" vertical="center"/>
    </xf>
    <xf numFmtId="0" fontId="4" fillId="4" borderId="296" xfId="0" applyFont="1" applyFill="1" applyBorder="1" applyAlignment="1">
      <alignment horizontal="center" vertical="center" wrapText="1"/>
    </xf>
    <xf numFmtId="168" fontId="4" fillId="4" borderId="287" xfId="0" applyNumberFormat="1" applyFont="1" applyFill="1" applyBorder="1" applyAlignment="1">
      <alignment horizontal="center" vertical="center"/>
    </xf>
    <xf numFmtId="0" fontId="4" fillId="4" borderId="297" xfId="0" applyFont="1" applyFill="1" applyBorder="1" applyAlignment="1">
      <alignment horizontal="center" vertical="center" wrapText="1"/>
    </xf>
    <xf numFmtId="168" fontId="4" fillId="4" borderId="298" xfId="0" applyNumberFormat="1" applyFont="1" applyFill="1" applyBorder="1" applyAlignment="1">
      <alignment horizontal="center" vertical="center"/>
    </xf>
    <xf numFmtId="166" fontId="2" fillId="2" borderId="299" xfId="0" applyNumberFormat="1" applyFont="1" applyFill="1" applyBorder="1" applyAlignment="1" applyProtection="1">
      <alignment vertical="center"/>
      <protection locked="0"/>
    </xf>
    <xf numFmtId="0" fontId="0" fillId="2" borderId="95" xfId="0" applyFill="1" applyBorder="1" applyProtection="1">
      <protection locked="0"/>
    </xf>
    <xf numFmtId="0" fontId="0" fillId="2" borderId="95" xfId="0" applyFill="1" applyBorder="1" applyAlignment="1" applyProtection="1">
      <alignment horizontal="center"/>
      <protection locked="0"/>
    </xf>
    <xf numFmtId="168" fontId="48" fillId="2" borderId="289" xfId="0" applyNumberFormat="1" applyFont="1" applyFill="1" applyBorder="1" applyAlignment="1" applyProtection="1">
      <alignment vertical="center"/>
      <protection locked="0"/>
    </xf>
    <xf numFmtId="0" fontId="4" fillId="6" borderId="26" xfId="0" applyFont="1" applyFill="1" applyBorder="1" applyAlignment="1" applyProtection="1">
      <alignment horizontal="center" vertical="center" wrapText="1"/>
      <protection locked="0"/>
    </xf>
    <xf numFmtId="0" fontId="4" fillId="0" borderId="69" xfId="0" applyFont="1" applyBorder="1" applyAlignment="1">
      <alignment horizontal="center" vertical="center" wrapText="1"/>
    </xf>
    <xf numFmtId="14" fontId="4" fillId="4" borderId="26" xfId="0" applyNumberFormat="1" applyFont="1" applyFill="1" applyBorder="1" applyAlignment="1">
      <alignment horizontal="center" vertical="center" wrapText="1"/>
    </xf>
    <xf numFmtId="0" fontId="14" fillId="11" borderId="17" xfId="102" applyFont="1" applyFill="1" applyBorder="1" applyAlignment="1">
      <alignment horizontal="center" vertical="center" wrapText="1"/>
    </xf>
    <xf numFmtId="0" fontId="14" fillId="11" borderId="11" xfId="102" applyFont="1" applyFill="1" applyBorder="1" applyAlignment="1">
      <alignment horizontal="center" vertical="center" wrapText="1"/>
    </xf>
    <xf numFmtId="9" fontId="14" fillId="11" borderId="11" xfId="1" applyFont="1" applyFill="1" applyBorder="1" applyAlignment="1" applyProtection="1">
      <alignment horizontal="center" vertical="center" wrapText="1"/>
    </xf>
    <xf numFmtId="14" fontId="4" fillId="4" borderId="69" xfId="0" applyNumberFormat="1" applyFont="1" applyFill="1" applyBorder="1" applyAlignment="1">
      <alignment horizontal="center" vertical="center" wrapText="1"/>
    </xf>
    <xf numFmtId="1" fontId="14" fillId="11" borderId="11" xfId="102" applyNumberFormat="1" applyFont="1" applyFill="1" applyBorder="1" applyAlignment="1">
      <alignment horizontal="center" vertical="center" wrapText="1"/>
    </xf>
    <xf numFmtId="49" fontId="14" fillId="11" borderId="11" xfId="102" applyNumberFormat="1" applyFont="1" applyFill="1" applyBorder="1" applyAlignment="1">
      <alignment horizontal="center" vertical="center" wrapText="1"/>
    </xf>
    <xf numFmtId="168" fontId="14" fillId="11" borderId="11" xfId="102" applyNumberFormat="1" applyFont="1" applyFill="1" applyBorder="1" applyAlignment="1">
      <alignment horizontal="center" vertical="center" wrapText="1"/>
    </xf>
    <xf numFmtId="168" fontId="48" fillId="11" borderId="11" xfId="0" applyNumberFormat="1" applyFont="1" applyFill="1" applyBorder="1" applyAlignment="1">
      <alignment horizontal="right" vertical="center" wrapText="1"/>
    </xf>
    <xf numFmtId="0" fontId="55" fillId="11" borderId="11" xfId="0" applyFont="1" applyFill="1" applyBorder="1" applyAlignment="1">
      <alignment horizontal="center" vertical="center" wrapText="1"/>
    </xf>
    <xf numFmtId="168" fontId="48" fillId="11" borderId="188" xfId="0" applyNumberFormat="1" applyFont="1" applyFill="1" applyBorder="1" applyAlignment="1">
      <alignment horizontal="right" vertical="center" wrapText="1"/>
    </xf>
    <xf numFmtId="14" fontId="4" fillId="4" borderId="101" xfId="0" applyNumberFormat="1" applyFont="1" applyFill="1" applyBorder="1" applyAlignment="1">
      <alignment horizontal="center" vertical="center" wrapText="1"/>
    </xf>
    <xf numFmtId="14" fontId="4" fillId="4" borderId="88" xfId="0" applyNumberFormat="1" applyFont="1" applyFill="1" applyBorder="1" applyAlignment="1">
      <alignment horizontal="center" vertical="center" wrapText="1"/>
    </xf>
    <xf numFmtId="14" fontId="4" fillId="4" borderId="282" xfId="0" applyNumberFormat="1" applyFont="1" applyFill="1" applyBorder="1" applyAlignment="1">
      <alignment horizontal="center" vertical="center" wrapText="1"/>
    </xf>
    <xf numFmtId="2" fontId="4" fillId="4" borderId="271" xfId="0" applyNumberFormat="1" applyFont="1" applyFill="1" applyBorder="1" applyAlignment="1">
      <alignment horizontal="center" vertical="center" wrapText="1"/>
    </xf>
    <xf numFmtId="14" fontId="4" fillId="4" borderId="271" xfId="0" applyNumberFormat="1" applyFont="1" applyFill="1" applyBorder="1" applyAlignment="1">
      <alignment horizontal="center" vertical="center" wrapText="1"/>
    </xf>
    <xf numFmtId="3" fontId="4" fillId="4" borderId="271" xfId="102" applyNumberFormat="1" applyFont="1" applyFill="1" applyBorder="1" applyAlignment="1" applyProtection="1">
      <alignment horizontal="center" vertical="center" wrapText="1"/>
      <protection locked="0"/>
    </xf>
    <xf numFmtId="168" fontId="4" fillId="4" borderId="271" xfId="0" applyNumberFormat="1" applyFont="1" applyFill="1" applyBorder="1" applyAlignment="1">
      <alignment horizontal="center" vertical="center" wrapText="1"/>
    </xf>
    <xf numFmtId="0" fontId="4" fillId="0" borderId="271" xfId="0" applyFont="1" applyBorder="1" applyAlignment="1">
      <alignment horizontal="center" vertical="center" wrapText="1"/>
    </xf>
    <xf numFmtId="168" fontId="52" fillId="4" borderId="271" xfId="0" applyNumberFormat="1" applyFont="1" applyFill="1" applyBorder="1" applyAlignment="1">
      <alignment horizontal="center" vertical="center" wrapText="1"/>
    </xf>
    <xf numFmtId="0" fontId="4" fillId="0" borderId="271" xfId="0" applyFont="1" applyBorder="1" applyAlignment="1" applyProtection="1">
      <alignment vertical="top" wrapText="1"/>
      <protection locked="0"/>
    </xf>
    <xf numFmtId="0" fontId="52" fillId="4" borderId="271" xfId="0" applyFont="1" applyFill="1" applyBorder="1" applyAlignment="1">
      <alignment horizontal="center" vertical="center" wrapText="1"/>
    </xf>
    <xf numFmtId="168" fontId="4" fillId="4" borderId="301" xfId="0" applyNumberFormat="1" applyFont="1" applyFill="1" applyBorder="1" applyAlignment="1">
      <alignment horizontal="center" vertical="center" wrapText="1"/>
    </xf>
    <xf numFmtId="14" fontId="4" fillId="4" borderId="82" xfId="0" applyNumberFormat="1" applyFont="1" applyFill="1" applyBorder="1" applyAlignment="1">
      <alignment horizontal="center" vertical="center" wrapText="1"/>
    </xf>
    <xf numFmtId="168" fontId="4" fillId="4" borderId="294" xfId="0" applyNumberFormat="1" applyFont="1" applyFill="1" applyBorder="1" applyAlignment="1">
      <alignment horizontal="center" vertical="center" wrapText="1"/>
    </xf>
    <xf numFmtId="14" fontId="4" fillId="4" borderId="84" xfId="0" applyNumberFormat="1" applyFont="1" applyFill="1" applyBorder="1" applyAlignment="1">
      <alignment horizontal="center" vertical="center" wrapText="1"/>
    </xf>
    <xf numFmtId="14" fontId="4" fillId="4" borderId="85" xfId="0" applyNumberFormat="1" applyFont="1" applyFill="1" applyBorder="1" applyAlignment="1">
      <alignment horizontal="center" vertical="center" wrapText="1"/>
    </xf>
    <xf numFmtId="14" fontId="4" fillId="4" borderId="302" xfId="0" applyNumberFormat="1" applyFont="1" applyFill="1" applyBorder="1" applyAlignment="1">
      <alignment horizontal="center" vertical="center" wrapText="1"/>
    </xf>
    <xf numFmtId="2" fontId="4" fillId="4" borderId="288" xfId="0" applyNumberFormat="1" applyFont="1" applyFill="1" applyBorder="1" applyAlignment="1">
      <alignment horizontal="center" vertical="center" wrapText="1"/>
    </xf>
    <xf numFmtId="14" fontId="4" fillId="4" borderId="288" xfId="0" applyNumberFormat="1" applyFont="1" applyFill="1" applyBorder="1" applyAlignment="1">
      <alignment horizontal="center" vertical="center" wrapText="1"/>
    </xf>
    <xf numFmtId="3" fontId="4" fillId="4" borderId="288" xfId="102" applyNumberFormat="1" applyFont="1" applyFill="1" applyBorder="1" applyAlignment="1" applyProtection="1">
      <alignment horizontal="center" vertical="center" wrapText="1"/>
      <protection locked="0"/>
    </xf>
    <xf numFmtId="168" fontId="4" fillId="4" borderId="288" xfId="0" applyNumberFormat="1" applyFont="1" applyFill="1" applyBorder="1" applyAlignment="1">
      <alignment horizontal="center" vertical="center" wrapText="1"/>
    </xf>
    <xf numFmtId="0" fontId="4" fillId="0" borderId="288" xfId="0" applyFont="1" applyBorder="1" applyAlignment="1">
      <alignment horizontal="center" vertical="center" wrapText="1"/>
    </xf>
    <xf numFmtId="168" fontId="52" fillId="4" borderId="303" xfId="0" applyNumberFormat="1" applyFont="1" applyFill="1" applyBorder="1" applyAlignment="1">
      <alignment horizontal="center" vertical="center" wrapText="1"/>
    </xf>
    <xf numFmtId="0" fontId="4" fillId="0" borderId="288" xfId="0" applyFont="1" applyBorder="1" applyProtection="1">
      <protection locked="0"/>
    </xf>
    <xf numFmtId="0" fontId="52" fillId="4" borderId="303" xfId="0" applyFont="1" applyFill="1" applyBorder="1" applyAlignment="1">
      <alignment horizontal="center" vertical="center" wrapText="1"/>
    </xf>
    <xf numFmtId="168" fontId="4" fillId="4" borderId="304" xfId="0" applyNumberFormat="1" applyFont="1" applyFill="1" applyBorder="1" applyAlignment="1">
      <alignment horizontal="center" vertical="center" wrapText="1"/>
    </xf>
    <xf numFmtId="0" fontId="4" fillId="7" borderId="5" xfId="0" applyFont="1" applyFill="1" applyBorder="1" applyAlignment="1" applyProtection="1">
      <alignment horizontal="center" vertical="center"/>
      <protection locked="0"/>
    </xf>
    <xf numFmtId="0" fontId="4" fillId="7" borderId="2" xfId="0" applyFont="1" applyFill="1" applyBorder="1" applyAlignment="1" applyProtection="1">
      <alignment horizontal="center" vertical="center"/>
      <protection locked="0"/>
    </xf>
    <xf numFmtId="49" fontId="4" fillId="11" borderId="11" xfId="0" applyNumberFormat="1" applyFont="1" applyFill="1" applyBorder="1" applyAlignment="1" applyProtection="1">
      <alignment horizontal="center" vertical="center" wrapText="1"/>
      <protection locked="0"/>
    </xf>
    <xf numFmtId="9" fontId="14" fillId="11" borderId="11" xfId="102" applyNumberFormat="1" applyFont="1" applyFill="1" applyBorder="1" applyAlignment="1">
      <alignment horizontal="center" vertical="center" wrapText="1"/>
    </xf>
    <xf numFmtId="168" fontId="14" fillId="11" borderId="11" xfId="1" applyNumberFormat="1" applyFont="1" applyFill="1" applyBorder="1" applyAlignment="1" applyProtection="1">
      <alignment horizontal="right" vertical="center" wrapText="1"/>
    </xf>
    <xf numFmtId="168" fontId="9" fillId="11" borderId="25" xfId="101" applyNumberFormat="1" applyFont="1" applyFill="1" applyBorder="1" applyAlignment="1">
      <alignment horizontal="right" vertical="center" wrapText="1"/>
    </xf>
    <xf numFmtId="49" fontId="14" fillId="11" borderId="11" xfId="1" applyNumberFormat="1" applyFont="1" applyFill="1" applyBorder="1" applyAlignment="1" applyProtection="1">
      <alignment horizontal="center" vertical="center" wrapText="1"/>
    </xf>
    <xf numFmtId="0" fontId="14" fillId="11" borderId="61" xfId="0" applyFont="1" applyFill="1" applyBorder="1" applyAlignment="1">
      <alignment horizontal="center" vertical="center" wrapText="1"/>
    </xf>
    <xf numFmtId="0" fontId="4" fillId="6" borderId="305" xfId="0" applyFont="1" applyFill="1" applyBorder="1" applyAlignment="1" applyProtection="1">
      <alignment horizontal="center" vertical="center" wrapText="1"/>
      <protection locked="0"/>
    </xf>
    <xf numFmtId="0" fontId="4" fillId="0" borderId="306" xfId="0" applyFont="1" applyBorder="1" applyAlignment="1">
      <alignment horizontal="center" vertical="center" wrapText="1"/>
    </xf>
    <xf numFmtId="0" fontId="4" fillId="0" borderId="271" xfId="0" applyFont="1" applyBorder="1" applyAlignment="1" applyProtection="1">
      <alignment horizontal="center" vertical="center" wrapText="1"/>
      <protection locked="0"/>
    </xf>
    <xf numFmtId="0" fontId="4" fillId="6" borderId="271" xfId="0" applyFont="1" applyFill="1" applyBorder="1" applyAlignment="1" applyProtection="1">
      <alignment horizontal="center" vertical="center" wrapText="1"/>
      <protection locked="0"/>
    </xf>
    <xf numFmtId="9" fontId="4" fillId="0" borderId="271" xfId="0" applyNumberFormat="1" applyFont="1" applyBorder="1" applyAlignment="1" applyProtection="1">
      <alignment horizontal="center" vertical="center" wrapText="1"/>
      <protection locked="0"/>
    </xf>
    <xf numFmtId="3" fontId="4" fillId="6" borderId="271" xfId="102" applyNumberFormat="1" applyFont="1" applyFill="1" applyBorder="1" applyAlignment="1" applyProtection="1">
      <alignment horizontal="center" vertical="center" wrapText="1"/>
      <protection locked="0"/>
    </xf>
    <xf numFmtId="14" fontId="4" fillId="6" borderId="271" xfId="0" applyNumberFormat="1" applyFont="1" applyFill="1" applyBorder="1" applyAlignment="1" applyProtection="1">
      <alignment horizontal="center" vertical="center" wrapText="1"/>
      <protection locked="0"/>
    </xf>
    <xf numFmtId="168" fontId="4" fillId="6" borderId="271" xfId="101" applyNumberFormat="1" applyFont="1" applyFill="1" applyBorder="1" applyAlignment="1" applyProtection="1">
      <alignment horizontal="right" vertical="center" wrapText="1"/>
      <protection locked="0"/>
    </xf>
    <xf numFmtId="168" fontId="52" fillId="4" borderId="271" xfId="101" applyNumberFormat="1" applyFont="1" applyFill="1" applyBorder="1" applyAlignment="1">
      <alignment horizontal="right" vertical="center" wrapText="1"/>
    </xf>
    <xf numFmtId="0" fontId="4" fillId="0" borderId="301" xfId="0" applyFont="1" applyBorder="1" applyAlignment="1" applyProtection="1">
      <alignment horizontal="center" vertical="center" wrapText="1"/>
      <protection locked="0"/>
    </xf>
    <xf numFmtId="0" fontId="4" fillId="6" borderId="307" xfId="0" applyFont="1" applyFill="1" applyBorder="1" applyAlignment="1" applyProtection="1">
      <alignment horizontal="center" vertical="center" wrapText="1"/>
      <protection locked="0"/>
    </xf>
    <xf numFmtId="0" fontId="4" fillId="0" borderId="308" xfId="0" applyFont="1" applyBorder="1" applyAlignment="1" applyProtection="1">
      <alignment horizontal="center" vertical="center" wrapText="1"/>
      <protection locked="0"/>
    </xf>
    <xf numFmtId="0" fontId="4" fillId="6" borderId="113" xfId="0" applyFont="1" applyFill="1" applyBorder="1" applyAlignment="1" applyProtection="1">
      <alignment horizontal="center" vertical="center" wrapText="1"/>
      <protection locked="0"/>
    </xf>
    <xf numFmtId="0" fontId="4" fillId="6" borderId="309" xfId="0" applyFont="1" applyFill="1" applyBorder="1" applyAlignment="1" applyProtection="1">
      <alignment horizontal="center" vertical="center" wrapText="1"/>
      <protection locked="0"/>
    </xf>
    <xf numFmtId="0" fontId="4" fillId="0" borderId="303" xfId="0" applyFont="1" applyBorder="1" applyAlignment="1" applyProtection="1">
      <alignment horizontal="center" vertical="center" wrapText="1"/>
      <protection locked="0"/>
    </xf>
    <xf numFmtId="0" fontId="4" fillId="6" borderId="288" xfId="0" applyFont="1" applyFill="1" applyBorder="1" applyAlignment="1" applyProtection="1">
      <alignment horizontal="center" vertical="center" wrapText="1"/>
      <protection locked="0"/>
    </xf>
    <xf numFmtId="9" fontId="4" fillId="0" borderId="303" xfId="0" applyNumberFormat="1" applyFont="1" applyBorder="1" applyAlignment="1" applyProtection="1">
      <alignment horizontal="center" vertical="center" wrapText="1"/>
      <protection locked="0"/>
    </xf>
    <xf numFmtId="3" fontId="4" fillId="6" borderId="288" xfId="102" applyNumberFormat="1" applyFont="1" applyFill="1" applyBorder="1" applyAlignment="1" applyProtection="1">
      <alignment horizontal="center" vertical="center" wrapText="1"/>
      <protection locked="0"/>
    </xf>
    <xf numFmtId="14" fontId="4" fillId="6" borderId="288" xfId="0" applyNumberFormat="1" applyFont="1" applyFill="1" applyBorder="1" applyAlignment="1" applyProtection="1">
      <alignment horizontal="center" vertical="center" wrapText="1"/>
      <protection locked="0"/>
    </xf>
    <xf numFmtId="168" fontId="4" fillId="6" borderId="288" xfId="101" applyNumberFormat="1" applyFont="1" applyFill="1" applyBorder="1" applyAlignment="1" applyProtection="1">
      <alignment horizontal="right" vertical="center" wrapText="1"/>
      <protection locked="0"/>
    </xf>
    <xf numFmtId="168" fontId="52" fillId="4" borderId="288" xfId="101" applyNumberFormat="1" applyFont="1" applyFill="1" applyBorder="1" applyAlignment="1">
      <alignment horizontal="right" vertical="center" wrapText="1"/>
    </xf>
    <xf numFmtId="0" fontId="4" fillId="0" borderId="289" xfId="0" applyFont="1" applyBorder="1" applyAlignment="1" applyProtection="1">
      <alignment horizontal="center" vertical="center" wrapText="1"/>
      <protection locked="0"/>
    </xf>
    <xf numFmtId="0" fontId="52" fillId="10" borderId="271" xfId="0" applyFont="1" applyFill="1" applyBorder="1" applyAlignment="1">
      <alignment horizontal="center" vertical="center" wrapText="1"/>
    </xf>
    <xf numFmtId="0" fontId="52" fillId="10" borderId="272" xfId="0" applyFont="1" applyFill="1" applyBorder="1" applyAlignment="1">
      <alignment horizontal="center" vertical="center" wrapText="1"/>
    </xf>
    <xf numFmtId="0" fontId="52" fillId="10" borderId="278" xfId="0" applyFont="1" applyFill="1" applyBorder="1" applyAlignment="1">
      <alignment horizontal="center" vertical="center" wrapText="1"/>
    </xf>
    <xf numFmtId="0" fontId="52" fillId="10" borderId="301" xfId="0" applyFont="1" applyFill="1" applyBorder="1" applyAlignment="1">
      <alignment horizontal="center" vertical="center" wrapText="1"/>
    </xf>
    <xf numFmtId="0" fontId="14" fillId="10" borderId="308" xfId="0" applyFont="1" applyFill="1" applyBorder="1" applyAlignment="1">
      <alignment horizontal="center" vertical="center" wrapText="1"/>
    </xf>
    <xf numFmtId="0" fontId="4" fillId="11" borderId="286" xfId="0" applyFont="1" applyFill="1" applyBorder="1" applyAlignment="1">
      <alignment horizontal="center" vertical="center" wrapText="1"/>
    </xf>
    <xf numFmtId="49" fontId="52" fillId="11" borderId="308" xfId="0" applyNumberFormat="1" applyFont="1" applyFill="1" applyBorder="1" applyAlignment="1">
      <alignment horizontal="center" vertical="center" wrapText="1"/>
    </xf>
    <xf numFmtId="0" fontId="4" fillId="7" borderId="286" xfId="0" applyFont="1" applyFill="1" applyBorder="1" applyAlignment="1">
      <alignment horizontal="center" vertical="center" wrapText="1"/>
    </xf>
    <xf numFmtId="49" fontId="52" fillId="0" borderId="308" xfId="0" applyNumberFormat="1" applyFont="1" applyBorder="1" applyAlignment="1" applyProtection="1">
      <alignment horizontal="center" vertical="center" wrapText="1"/>
      <protection locked="0"/>
    </xf>
    <xf numFmtId="0" fontId="2" fillId="2" borderId="310" xfId="0" applyFont="1" applyFill="1" applyBorder="1" applyAlignment="1">
      <alignment horizontal="right" vertical="center" wrapText="1"/>
    </xf>
    <xf numFmtId="0" fontId="2" fillId="2" borderId="303" xfId="0" applyFont="1" applyFill="1" applyBorder="1" applyAlignment="1">
      <alignment horizontal="right" vertical="center" wrapText="1"/>
    </xf>
    <xf numFmtId="168" fontId="2" fillId="2" borderId="303" xfId="0" applyNumberFormat="1" applyFont="1" applyFill="1" applyBorder="1" applyAlignment="1">
      <alignment vertical="center" wrapText="1"/>
    </xf>
    <xf numFmtId="166" fontId="2" fillId="2" borderId="289" xfId="0" applyNumberFormat="1" applyFont="1" applyFill="1" applyBorder="1" applyAlignment="1">
      <alignment vertical="center" wrapText="1"/>
    </xf>
    <xf numFmtId="0" fontId="52" fillId="9" borderId="305" xfId="0" applyFont="1" applyFill="1" applyBorder="1" applyAlignment="1">
      <alignment horizontal="center" vertical="center" wrapText="1"/>
    </xf>
    <xf numFmtId="0" fontId="52" fillId="9" borderId="271" xfId="0" applyFont="1" applyFill="1" applyBorder="1" applyAlignment="1">
      <alignment horizontal="center" vertical="center" wrapText="1"/>
    </xf>
    <xf numFmtId="0" fontId="52" fillId="32" borderId="271" xfId="0" applyFont="1" applyFill="1" applyBorder="1" applyAlignment="1" applyProtection="1">
      <alignment horizontal="center" vertical="center" wrapText="1"/>
      <protection locked="0"/>
    </xf>
    <xf numFmtId="0" fontId="52" fillId="9" borderId="301" xfId="0" applyFont="1" applyFill="1" applyBorder="1" applyAlignment="1">
      <alignment horizontal="center" vertical="center" wrapText="1"/>
    </xf>
    <xf numFmtId="0" fontId="14" fillId="9" borderId="113" xfId="0" applyFont="1" applyFill="1" applyBorder="1" applyAlignment="1">
      <alignment horizontal="center" vertical="center" wrapText="1"/>
    </xf>
    <xf numFmtId="0" fontId="14" fillId="9" borderId="294" xfId="0" applyFont="1" applyFill="1" applyBorder="1" applyAlignment="1">
      <alignment horizontal="center" vertical="center" wrapText="1"/>
    </xf>
    <xf numFmtId="0" fontId="4" fillId="11" borderId="180" xfId="0" applyFont="1" applyFill="1" applyBorder="1" applyAlignment="1">
      <alignment horizontal="center" vertical="center" wrapText="1"/>
    </xf>
    <xf numFmtId="168" fontId="4" fillId="11" borderId="308" xfId="0" applyNumberFormat="1" applyFont="1" applyFill="1" applyBorder="1" applyAlignment="1">
      <alignment horizontal="center" vertical="center"/>
    </xf>
    <xf numFmtId="0" fontId="4" fillId="4" borderId="180" xfId="0" applyFont="1" applyFill="1" applyBorder="1" applyAlignment="1">
      <alignment horizontal="center" vertical="center" wrapText="1"/>
    </xf>
    <xf numFmtId="168" fontId="4" fillId="4" borderId="308" xfId="0" applyNumberFormat="1" applyFont="1" applyFill="1" applyBorder="1" applyAlignment="1">
      <alignment horizontal="center" vertical="center"/>
    </xf>
    <xf numFmtId="168" fontId="2" fillId="2" borderId="289" xfId="0" applyNumberFormat="1" applyFont="1" applyFill="1" applyBorder="1" applyAlignment="1">
      <alignment vertical="center" wrapText="1"/>
    </xf>
    <xf numFmtId="0" fontId="14" fillId="30" borderId="286" xfId="0" applyFont="1" applyFill="1" applyBorder="1" applyAlignment="1">
      <alignment horizontal="center" vertical="center" wrapText="1"/>
    </xf>
    <xf numFmtId="0" fontId="14" fillId="8" borderId="294" xfId="0" applyFont="1" applyFill="1" applyBorder="1" applyAlignment="1">
      <alignment horizontal="center" vertical="center" wrapText="1"/>
    </xf>
    <xf numFmtId="0" fontId="55" fillId="11" borderId="286" xfId="0" applyFont="1" applyFill="1" applyBorder="1" applyAlignment="1">
      <alignment horizontal="center" vertical="center" wrapText="1"/>
    </xf>
    <xf numFmtId="168" fontId="55" fillId="11" borderId="308" xfId="0" applyNumberFormat="1" applyFont="1" applyFill="1" applyBorder="1" applyAlignment="1">
      <alignment horizontal="center" vertical="center"/>
    </xf>
    <xf numFmtId="0" fontId="0" fillId="4" borderId="286" xfId="0" applyFill="1" applyBorder="1" applyAlignment="1">
      <alignment horizontal="center" vertical="center" wrapText="1"/>
    </xf>
    <xf numFmtId="168" fontId="0" fillId="4" borderId="308" xfId="0" applyNumberFormat="1" applyFill="1" applyBorder="1" applyAlignment="1">
      <alignment horizontal="center" vertical="center"/>
    </xf>
    <xf numFmtId="0" fontId="52" fillId="30" borderId="113" xfId="0" applyFont="1" applyFill="1" applyBorder="1" applyAlignment="1">
      <alignment horizontal="center" vertical="center" wrapText="1"/>
    </xf>
    <xf numFmtId="0" fontId="52" fillId="8" borderId="294" xfId="0" applyFont="1" applyFill="1" applyBorder="1" applyAlignment="1">
      <alignment horizontal="center" vertical="center" wrapText="1"/>
    </xf>
    <xf numFmtId="0" fontId="52" fillId="10" borderId="294" xfId="0" applyFont="1" applyFill="1" applyBorder="1" applyAlignment="1">
      <alignment horizontal="center" vertical="center" wrapText="1"/>
    </xf>
    <xf numFmtId="0" fontId="14" fillId="11" borderId="286" xfId="0" applyFont="1" applyFill="1" applyBorder="1" applyAlignment="1">
      <alignment horizontal="center" vertical="center" wrapText="1"/>
    </xf>
    <xf numFmtId="0" fontId="14" fillId="11" borderId="308" xfId="0" applyFont="1" applyFill="1" applyBorder="1" applyAlignment="1">
      <alignment horizontal="center" vertical="center" wrapText="1"/>
    </xf>
    <xf numFmtId="0" fontId="0" fillId="7" borderId="286" xfId="0" applyFill="1" applyBorder="1" applyAlignment="1">
      <alignment horizontal="center" vertical="center" wrapText="1"/>
    </xf>
    <xf numFmtId="0" fontId="0" fillId="0" borderId="308" xfId="0" applyBorder="1" applyAlignment="1" applyProtection="1">
      <alignment horizontal="center" vertical="center" wrapText="1"/>
      <protection locked="0"/>
    </xf>
    <xf numFmtId="0" fontId="0" fillId="2" borderId="289" xfId="0" applyFill="1" applyBorder="1" applyAlignment="1">
      <alignment vertical="center" wrapText="1"/>
    </xf>
    <xf numFmtId="0" fontId="52" fillId="4" borderId="11" xfId="0" applyFont="1" applyFill="1" applyBorder="1" applyAlignment="1">
      <alignment vertical="center" wrapText="1"/>
    </xf>
    <xf numFmtId="168" fontId="90" fillId="4" borderId="14" xfId="0" applyNumberFormat="1" applyFont="1" applyFill="1" applyBorder="1" applyAlignment="1">
      <alignment horizontal="center" vertical="center"/>
    </xf>
    <xf numFmtId="0" fontId="26" fillId="7" borderId="181" xfId="0" applyFont="1" applyFill="1" applyBorder="1" applyAlignment="1">
      <alignment vertical="center" wrapText="1"/>
    </xf>
    <xf numFmtId="168" fontId="71" fillId="4" borderId="116" xfId="6" applyNumberFormat="1" applyFont="1" applyFill="1" applyBorder="1" applyAlignment="1">
      <alignment vertical="center"/>
    </xf>
    <xf numFmtId="0" fontId="26" fillId="7" borderId="159" xfId="0" applyFont="1" applyFill="1" applyBorder="1" applyAlignment="1">
      <alignment vertical="center" wrapText="1"/>
    </xf>
    <xf numFmtId="168" fontId="71" fillId="4" borderId="289" xfId="6" applyNumberFormat="1" applyFont="1" applyFill="1" applyBorder="1" applyAlignment="1">
      <alignment vertical="center"/>
    </xf>
    <xf numFmtId="0" fontId="112" fillId="7" borderId="168" xfId="0" applyFont="1" applyFill="1" applyBorder="1" applyAlignment="1">
      <alignment vertical="center" wrapText="1"/>
    </xf>
    <xf numFmtId="168" fontId="26" fillId="4" borderId="47" xfId="0" applyNumberFormat="1" applyFont="1" applyFill="1" applyBorder="1" applyAlignment="1">
      <alignment vertical="center"/>
    </xf>
    <xf numFmtId="0" fontId="112" fillId="7" borderId="316" xfId="0" applyFont="1" applyFill="1" applyBorder="1" applyAlignment="1">
      <alignment vertical="center" wrapText="1"/>
    </xf>
    <xf numFmtId="168" fontId="26" fillId="4" borderId="15" xfId="0" applyNumberFormat="1" applyFont="1" applyFill="1" applyBorder="1" applyAlignment="1">
      <alignment vertical="center" wrapText="1"/>
    </xf>
    <xf numFmtId="0" fontId="112" fillId="7" borderId="316" xfId="0" applyFont="1" applyFill="1" applyBorder="1" applyAlignment="1">
      <alignment vertical="center"/>
    </xf>
    <xf numFmtId="168" fontId="26" fillId="4" borderId="15" xfId="0" applyNumberFormat="1" applyFont="1" applyFill="1" applyBorder="1" applyAlignment="1">
      <alignment vertical="center"/>
    </xf>
    <xf numFmtId="0" fontId="26" fillId="0" borderId="0" xfId="0" applyFont="1" applyAlignment="1">
      <alignment vertical="center"/>
    </xf>
    <xf numFmtId="0" fontId="71" fillId="0" borderId="0" xfId="0" applyFont="1"/>
    <xf numFmtId="0" fontId="85" fillId="8" borderId="43" xfId="0" applyFont="1" applyFill="1" applyBorder="1" applyAlignment="1">
      <alignment horizontal="center" vertical="center" wrapText="1"/>
    </xf>
    <xf numFmtId="0" fontId="1" fillId="0" borderId="8" xfId="0" applyFont="1" applyBorder="1" applyAlignment="1">
      <alignment vertical="center"/>
    </xf>
    <xf numFmtId="0" fontId="1" fillId="0" borderId="0" xfId="0" applyFont="1" applyAlignment="1">
      <alignment vertical="center"/>
    </xf>
    <xf numFmtId="0" fontId="25" fillId="9" borderId="49" xfId="0" applyFont="1" applyFill="1" applyBorder="1" applyAlignment="1">
      <alignment horizontal="center" vertical="center" wrapText="1"/>
    </xf>
    <xf numFmtId="168" fontId="82" fillId="45" borderId="49" xfId="0" applyNumberFormat="1" applyFont="1" applyFill="1" applyBorder="1" applyAlignment="1" applyProtection="1">
      <alignment horizontal="center" vertical="center"/>
      <protection locked="0"/>
    </xf>
    <xf numFmtId="0" fontId="73" fillId="4" borderId="43" xfId="0" applyFont="1" applyFill="1" applyBorder="1" applyAlignment="1">
      <alignment horizontal="center" vertical="center" wrapText="1"/>
    </xf>
    <xf numFmtId="0" fontId="73" fillId="4" borderId="1" xfId="0" applyFont="1" applyFill="1" applyBorder="1" applyAlignment="1">
      <alignment horizontal="center" vertical="center" wrapText="1"/>
    </xf>
    <xf numFmtId="0" fontId="73" fillId="4" borderId="30" xfId="0" applyFont="1" applyFill="1" applyBorder="1" applyAlignment="1">
      <alignment horizontal="center" vertical="center" wrapText="1"/>
    </xf>
    <xf numFmtId="0" fontId="0" fillId="6" borderId="0" xfId="0" applyFill="1" applyAlignment="1">
      <alignment horizontal="center" vertical="center" wrapText="1"/>
    </xf>
    <xf numFmtId="9" fontId="73" fillId="7" borderId="43" xfId="1" applyFont="1" applyFill="1" applyBorder="1" applyAlignment="1">
      <alignment horizontal="center" vertical="center" wrapText="1"/>
    </xf>
    <xf numFmtId="9" fontId="73" fillId="7" borderId="1" xfId="1" applyFont="1" applyFill="1" applyBorder="1" applyAlignment="1">
      <alignment horizontal="center" vertical="center" wrapText="1"/>
    </xf>
    <xf numFmtId="9" fontId="73" fillId="7" borderId="30" xfId="1" applyFont="1" applyFill="1" applyBorder="1" applyAlignment="1">
      <alignment horizontal="center" vertical="center" wrapText="1"/>
    </xf>
    <xf numFmtId="0" fontId="26" fillId="2" borderId="10" xfId="0" applyFont="1" applyFill="1" applyBorder="1" applyAlignment="1">
      <alignment horizontal="right" vertical="center" wrapText="1"/>
    </xf>
    <xf numFmtId="0" fontId="26" fillId="2" borderId="12" xfId="0" applyFont="1" applyFill="1" applyBorder="1" applyAlignment="1">
      <alignment horizontal="right" vertical="center" wrapText="1"/>
    </xf>
    <xf numFmtId="0" fontId="26" fillId="2" borderId="106" xfId="0" applyFont="1" applyFill="1" applyBorder="1" applyAlignment="1">
      <alignment horizontal="right" vertical="center" wrapText="1"/>
    </xf>
    <xf numFmtId="168" fontId="112" fillId="4" borderId="83" xfId="0" applyNumberFormat="1" applyFont="1" applyFill="1" applyBorder="1" applyAlignment="1">
      <alignment vertical="center" wrapText="1"/>
    </xf>
    <xf numFmtId="0" fontId="71" fillId="7" borderId="43" xfId="0" applyFont="1" applyFill="1" applyBorder="1" applyAlignment="1">
      <alignment horizontal="center" vertical="center" wrapText="1"/>
    </xf>
    <xf numFmtId="0" fontId="71" fillId="7" borderId="1" xfId="0" applyFont="1" applyFill="1" applyBorder="1" applyAlignment="1">
      <alignment horizontal="center" vertical="center" wrapText="1"/>
    </xf>
    <xf numFmtId="0" fontId="71" fillId="7" borderId="30" xfId="0" applyFont="1" applyFill="1" applyBorder="1" applyAlignment="1">
      <alignment horizontal="center" vertical="center" wrapText="1"/>
    </xf>
    <xf numFmtId="0" fontId="72" fillId="36" borderId="140" xfId="0" applyFont="1" applyFill="1" applyBorder="1" applyAlignment="1">
      <alignment horizontal="center" vertical="center" wrapText="1"/>
    </xf>
    <xf numFmtId="0" fontId="72" fillId="36" borderId="12" xfId="0" applyFont="1" applyFill="1" applyBorder="1" applyAlignment="1">
      <alignment horizontal="center" vertical="center" wrapText="1"/>
    </xf>
    <xf numFmtId="0" fontId="72" fillId="36" borderId="106" xfId="0" applyFont="1" applyFill="1" applyBorder="1" applyAlignment="1">
      <alignment horizontal="center" vertical="center" wrapText="1"/>
    </xf>
    <xf numFmtId="0" fontId="72" fillId="36" borderId="10" xfId="0" applyFont="1" applyFill="1" applyBorder="1" applyAlignment="1">
      <alignment horizontal="center" vertical="center" wrapText="1"/>
    </xf>
    <xf numFmtId="0" fontId="72" fillId="36" borderId="13" xfId="0" applyFont="1" applyFill="1" applyBorder="1" applyAlignment="1">
      <alignment horizontal="center" vertical="center" wrapText="1"/>
    </xf>
    <xf numFmtId="0" fontId="25" fillId="6" borderId="0" xfId="0" applyFont="1" applyFill="1" applyAlignment="1">
      <alignment horizontal="center" vertical="center" wrapText="1"/>
    </xf>
    <xf numFmtId="0" fontId="19" fillId="6" borderId="0" xfId="0" applyFont="1" applyFill="1" applyAlignment="1">
      <alignment horizontal="center" vertical="center" wrapText="1"/>
    </xf>
    <xf numFmtId="0" fontId="16" fillId="6" borderId="0" xfId="0" applyFont="1" applyFill="1" applyAlignment="1">
      <alignment horizontal="center" vertical="center" wrapText="1"/>
    </xf>
    <xf numFmtId="0" fontId="15" fillId="12" borderId="91" xfId="0" applyFont="1" applyFill="1" applyBorder="1" applyAlignment="1">
      <alignment horizontal="left" vertical="center" wrapText="1"/>
    </xf>
    <xf numFmtId="0" fontId="15" fillId="12" borderId="92" xfId="0" applyFont="1" applyFill="1" applyBorder="1" applyAlignment="1">
      <alignment horizontal="left" vertical="center" wrapText="1"/>
    </xf>
    <xf numFmtId="0" fontId="15" fillId="12" borderId="93" xfId="0" applyFont="1" applyFill="1" applyBorder="1" applyAlignment="1">
      <alignment horizontal="left" vertical="center" wrapText="1"/>
    </xf>
    <xf numFmtId="0" fontId="15" fillId="12" borderId="79" xfId="0" applyFont="1" applyFill="1" applyBorder="1" applyAlignment="1">
      <alignment horizontal="left" vertical="center" wrapText="1"/>
    </xf>
    <xf numFmtId="0" fontId="15" fillId="12" borderId="80" xfId="0" applyFont="1" applyFill="1" applyBorder="1" applyAlignment="1">
      <alignment horizontal="left" vertical="center" wrapText="1"/>
    </xf>
    <xf numFmtId="0" fontId="15" fillId="12" borderId="81" xfId="0" applyFont="1" applyFill="1" applyBorder="1" applyAlignment="1">
      <alignment horizontal="left" vertical="center" wrapText="1"/>
    </xf>
    <xf numFmtId="0" fontId="67" fillId="0" borderId="80" xfId="0" applyFont="1" applyBorder="1" applyAlignment="1">
      <alignment horizontal="left" vertical="center" wrapText="1"/>
    </xf>
    <xf numFmtId="0" fontId="22" fillId="0" borderId="79" xfId="0" applyFont="1" applyBorder="1" applyAlignment="1">
      <alignment horizontal="center" vertical="center" wrapText="1"/>
    </xf>
    <xf numFmtId="0" fontId="22" fillId="0" borderId="80" xfId="0" applyFont="1" applyBorder="1" applyAlignment="1">
      <alignment horizontal="center" vertical="center" wrapText="1"/>
    </xf>
    <xf numFmtId="0" fontId="22" fillId="0" borderId="81" xfId="0" applyFont="1" applyBorder="1" applyAlignment="1">
      <alignment horizontal="center" vertical="center" wrapText="1"/>
    </xf>
    <xf numFmtId="0" fontId="53" fillId="33" borderId="97" xfId="0" applyFont="1" applyFill="1" applyBorder="1" applyAlignment="1" applyProtection="1">
      <alignment horizontal="center" vertical="center" wrapText="1"/>
      <protection locked="0"/>
    </xf>
    <xf numFmtId="0" fontId="53" fillId="33" borderId="0" xfId="0" applyFont="1" applyFill="1" applyAlignment="1" applyProtection="1">
      <alignment horizontal="center" vertical="center" wrapText="1"/>
      <protection locked="0"/>
    </xf>
    <xf numFmtId="0" fontId="53" fillId="33" borderId="98" xfId="0" applyFont="1" applyFill="1" applyBorder="1" applyAlignment="1" applyProtection="1">
      <alignment horizontal="center" vertical="center" wrapText="1"/>
      <protection locked="0"/>
    </xf>
    <xf numFmtId="0" fontId="19" fillId="26" borderId="91" xfId="0" applyFont="1" applyFill="1" applyBorder="1" applyAlignment="1">
      <alignment horizontal="center" vertical="center" wrapText="1"/>
    </xf>
    <xf numFmtId="0" fontId="19" fillId="26" borderId="92" xfId="0" applyFont="1" applyFill="1" applyBorder="1" applyAlignment="1">
      <alignment horizontal="center" vertical="center" wrapText="1"/>
    </xf>
    <xf numFmtId="0" fontId="19" fillId="26" borderId="93" xfId="0" applyFont="1" applyFill="1" applyBorder="1" applyAlignment="1">
      <alignment horizontal="center" vertical="center" wrapText="1"/>
    </xf>
    <xf numFmtId="0" fontId="25" fillId="8" borderId="10" xfId="0" applyFont="1" applyFill="1" applyBorder="1" applyAlignment="1">
      <alignment horizontal="center" vertical="center" wrapText="1"/>
    </xf>
    <xf numFmtId="0" fontId="25" fillId="8" borderId="12" xfId="0" applyFont="1" applyFill="1" applyBorder="1" applyAlignment="1">
      <alignment horizontal="center" vertical="center" wrapText="1"/>
    </xf>
    <xf numFmtId="0" fontId="25" fillId="8" borderId="13" xfId="0" applyFont="1" applyFill="1" applyBorder="1" applyAlignment="1">
      <alignment horizontal="center" vertical="center" wrapText="1"/>
    </xf>
    <xf numFmtId="0" fontId="25" fillId="8" borderId="97" xfId="0" applyFont="1" applyFill="1" applyBorder="1" applyAlignment="1">
      <alignment horizontal="center" vertical="center" wrapText="1"/>
    </xf>
    <xf numFmtId="0" fontId="25" fillId="8" borderId="0" xfId="0" applyFont="1" applyFill="1" applyAlignment="1">
      <alignment horizontal="center" vertical="center" wrapText="1"/>
    </xf>
    <xf numFmtId="0" fontId="25" fillId="8" borderId="98" xfId="0" applyFont="1" applyFill="1" applyBorder="1" applyAlignment="1">
      <alignment horizontal="center" vertical="center" wrapText="1"/>
    </xf>
    <xf numFmtId="0" fontId="27" fillId="0" borderId="97" xfId="0" applyFont="1" applyBorder="1" applyAlignment="1">
      <alignment horizontal="center" vertical="center" wrapText="1"/>
    </xf>
    <xf numFmtId="0" fontId="27" fillId="0" borderId="0" xfId="0" applyFont="1" applyAlignment="1">
      <alignment horizontal="center" vertical="center" wrapText="1"/>
    </xf>
    <xf numFmtId="0" fontId="27" fillId="0" borderId="98" xfId="0" applyFont="1" applyBorder="1" applyAlignment="1">
      <alignment horizontal="center" vertical="center" wrapText="1"/>
    </xf>
    <xf numFmtId="0" fontId="70" fillId="0" borderId="94" xfId="0" applyFont="1" applyBorder="1" applyAlignment="1">
      <alignment horizontal="center" vertical="center" wrapText="1"/>
    </xf>
    <xf numFmtId="0" fontId="70" fillId="0" borderId="95" xfId="0" applyFont="1" applyBorder="1" applyAlignment="1">
      <alignment horizontal="center" vertical="center" wrapText="1"/>
    </xf>
    <xf numFmtId="0" fontId="70" fillId="0" borderId="96" xfId="0" applyFont="1" applyBorder="1" applyAlignment="1">
      <alignment horizontal="center" vertical="center" wrapText="1"/>
    </xf>
    <xf numFmtId="0" fontId="66" fillId="0" borderId="0" xfId="0" applyFont="1" applyAlignment="1">
      <alignment horizontal="center" vertical="center" wrapText="1"/>
    </xf>
    <xf numFmtId="0" fontId="25" fillId="9" borderId="79" xfId="0" applyFont="1" applyFill="1" applyBorder="1" applyAlignment="1">
      <alignment horizontal="center" vertical="center" wrapText="1"/>
    </xf>
    <xf numFmtId="0" fontId="25" fillId="9" borderId="99" xfId="0" applyFont="1" applyFill="1" applyBorder="1" applyAlignment="1">
      <alignment horizontal="center" vertical="center" wrapText="1"/>
    </xf>
    <xf numFmtId="0" fontId="25" fillId="8" borderId="91" xfId="0" applyFont="1" applyFill="1" applyBorder="1" applyAlignment="1">
      <alignment horizontal="center" vertical="center" wrapText="1"/>
    </xf>
    <xf numFmtId="0" fontId="25" fillId="8" borderId="92" xfId="0" applyFont="1" applyFill="1" applyBorder="1" applyAlignment="1">
      <alignment horizontal="center" vertical="center" wrapText="1"/>
    </xf>
    <xf numFmtId="0" fontId="25" fillId="8" borderId="93" xfId="0" applyFont="1" applyFill="1" applyBorder="1" applyAlignment="1">
      <alignment horizontal="center" vertical="center" wrapText="1"/>
    </xf>
    <xf numFmtId="0" fontId="1" fillId="12" borderId="8" xfId="0" applyFont="1" applyFill="1" applyBorder="1" applyAlignment="1">
      <alignment horizontal="left" vertical="center" wrapText="1"/>
    </xf>
    <xf numFmtId="0" fontId="1" fillId="12" borderId="0" xfId="0" applyFont="1" applyFill="1" applyAlignment="1">
      <alignment horizontal="left" vertical="center" wrapText="1"/>
    </xf>
    <xf numFmtId="0" fontId="20" fillId="0" borderId="8" xfId="0" applyFont="1" applyBorder="1" applyAlignment="1">
      <alignment horizontal="left" vertical="center"/>
    </xf>
    <xf numFmtId="0" fontId="20" fillId="0" borderId="0" xfId="0" applyFont="1" applyAlignment="1">
      <alignment horizontal="left" vertical="center"/>
    </xf>
    <xf numFmtId="0" fontId="15" fillId="0" borderId="8" xfId="0" applyFont="1" applyBorder="1" applyAlignment="1">
      <alignment horizontal="left" vertical="center"/>
    </xf>
    <xf numFmtId="0" fontId="15" fillId="0" borderId="0" xfId="0" applyFont="1" applyAlignment="1">
      <alignment horizontal="left" vertical="center"/>
    </xf>
    <xf numFmtId="0" fontId="27" fillId="0" borderId="8" xfId="0" applyFont="1" applyBorder="1" applyAlignment="1">
      <alignment horizontal="center" vertical="center"/>
    </xf>
    <xf numFmtId="0" fontId="27" fillId="0" borderId="0" xfId="0" applyFont="1" applyAlignment="1">
      <alignment horizontal="center" vertical="center"/>
    </xf>
    <xf numFmtId="0" fontId="27" fillId="0" borderId="21" xfId="0" applyFont="1" applyBorder="1" applyAlignment="1">
      <alignment horizontal="center" vertical="center"/>
    </xf>
    <xf numFmtId="0" fontId="24" fillId="0" borderId="0" xfId="0" applyFont="1" applyAlignment="1">
      <alignment horizontal="center" vertical="center"/>
    </xf>
    <xf numFmtId="0" fontId="0" fillId="0" borderId="0" xfId="0" applyAlignment="1">
      <alignment horizontal="center" vertical="center"/>
    </xf>
    <xf numFmtId="0" fontId="24" fillId="12" borderId="8" xfId="0" applyFont="1" applyFill="1" applyBorder="1" applyAlignment="1">
      <alignment horizontal="left" vertical="center" wrapText="1"/>
    </xf>
    <xf numFmtId="0" fontId="24" fillId="12" borderId="0" xfId="0" applyFont="1" applyFill="1" applyAlignment="1">
      <alignment horizontal="left" vertical="center" wrapText="1"/>
    </xf>
    <xf numFmtId="0" fontId="19" fillId="0" borderId="8" xfId="0" applyFont="1" applyBorder="1" applyAlignment="1">
      <alignment horizontal="center" vertical="center"/>
    </xf>
    <xf numFmtId="0" fontId="19" fillId="0" borderId="0" xfId="0" applyFont="1" applyAlignment="1">
      <alignment horizontal="center" vertical="center"/>
    </xf>
    <xf numFmtId="0" fontId="19" fillId="0" borderId="21" xfId="0" applyFont="1" applyBorder="1" applyAlignment="1">
      <alignment horizontal="center" vertical="center"/>
    </xf>
    <xf numFmtId="0" fontId="18" fillId="29" borderId="8" xfId="0" applyFont="1" applyFill="1" applyBorder="1" applyAlignment="1" applyProtection="1">
      <alignment horizontal="center" vertical="center"/>
      <protection locked="0"/>
    </xf>
    <xf numFmtId="0" fontId="18" fillId="29" borderId="0" xfId="0" applyFont="1" applyFill="1" applyAlignment="1" applyProtection="1">
      <alignment horizontal="center" vertical="center"/>
      <protection locked="0"/>
    </xf>
    <xf numFmtId="0" fontId="18" fillId="29" borderId="21" xfId="0" applyFont="1" applyFill="1" applyBorder="1" applyAlignment="1" applyProtection="1">
      <alignment horizontal="center" vertical="center"/>
      <protection locked="0"/>
    </xf>
    <xf numFmtId="0" fontId="22" fillId="0" borderId="8" xfId="0" applyFont="1" applyBorder="1" applyAlignment="1">
      <alignment horizontal="center" vertical="center"/>
    </xf>
    <xf numFmtId="0" fontId="22" fillId="0" borderId="0" xfId="0" applyFont="1" applyAlignment="1">
      <alignment horizontal="center" vertical="center"/>
    </xf>
    <xf numFmtId="0" fontId="22" fillId="0" borderId="21" xfId="0" applyFont="1" applyBorder="1" applyAlignment="1">
      <alignment horizontal="center" vertical="center"/>
    </xf>
    <xf numFmtId="0" fontId="20" fillId="0" borderId="0" xfId="0" applyFont="1" applyAlignment="1">
      <alignment horizontal="center" vertical="center" wrapText="1"/>
    </xf>
    <xf numFmtId="0" fontId="24" fillId="12" borderId="0" xfId="0" applyFont="1" applyFill="1" applyAlignment="1">
      <alignment horizontal="left" vertical="center"/>
    </xf>
    <xf numFmtId="0" fontId="12" fillId="11" borderId="11" xfId="0" applyFont="1" applyFill="1" applyBorder="1" applyAlignment="1">
      <alignment horizontal="center" vertical="center" wrapText="1"/>
    </xf>
    <xf numFmtId="0" fontId="12" fillId="11" borderId="25" xfId="0" applyFont="1" applyFill="1" applyBorder="1" applyAlignment="1">
      <alignment horizontal="center" vertical="center" wrapText="1"/>
    </xf>
    <xf numFmtId="0" fontId="12" fillId="11" borderId="14" xfId="0" applyFont="1" applyFill="1" applyBorder="1" applyAlignment="1">
      <alignment horizontal="center" vertical="center" wrapText="1"/>
    </xf>
    <xf numFmtId="0" fontId="12" fillId="11" borderId="1" xfId="0" applyFont="1" applyFill="1" applyBorder="1" applyAlignment="1">
      <alignment horizontal="center" vertical="center" wrapText="1"/>
    </xf>
    <xf numFmtId="0" fontId="12" fillId="11" borderId="52" xfId="0" applyFont="1" applyFill="1" applyBorder="1" applyAlignment="1">
      <alignment horizontal="center" vertical="top" wrapText="1"/>
    </xf>
    <xf numFmtId="0" fontId="12" fillId="11" borderId="41" xfId="0" applyFont="1" applyFill="1" applyBorder="1" applyAlignment="1">
      <alignment horizontal="center" vertical="top" wrapText="1"/>
    </xf>
    <xf numFmtId="0" fontId="25" fillId="12" borderId="2" xfId="0" applyFont="1" applyFill="1" applyBorder="1" applyAlignment="1">
      <alignment horizontal="center" vertical="center" wrapText="1"/>
    </xf>
    <xf numFmtId="0" fontId="25" fillId="12" borderId="9" xfId="0" applyFont="1" applyFill="1" applyBorder="1" applyAlignment="1">
      <alignment horizontal="center" vertical="center" wrapText="1"/>
    </xf>
    <xf numFmtId="0" fontId="25" fillId="12" borderId="3" xfId="0" applyFont="1" applyFill="1" applyBorder="1" applyAlignment="1">
      <alignment horizontal="center" vertical="center" wrapText="1"/>
    </xf>
    <xf numFmtId="0" fontId="2" fillId="2" borderId="5" xfId="0" applyFont="1" applyFill="1" applyBorder="1" applyAlignment="1" applyProtection="1">
      <alignment horizontal="right" vertical="center"/>
      <protection locked="0"/>
    </xf>
    <xf numFmtId="0" fontId="2" fillId="2" borderId="24" xfId="0" applyFont="1" applyFill="1" applyBorder="1" applyAlignment="1" applyProtection="1">
      <alignment horizontal="right" vertical="center"/>
      <protection locked="0"/>
    </xf>
    <xf numFmtId="0" fontId="2" fillId="2" borderId="26" xfId="0" applyFont="1" applyFill="1" applyBorder="1" applyAlignment="1" applyProtection="1">
      <alignment horizontal="right" vertical="center"/>
      <protection locked="0"/>
    </xf>
    <xf numFmtId="0" fontId="10" fillId="12" borderId="49" xfId="0" applyFont="1" applyFill="1" applyBorder="1" applyAlignment="1">
      <alignment horizontal="center" vertical="center"/>
    </xf>
    <xf numFmtId="0" fontId="10" fillId="12" borderId="200" xfId="0" applyFont="1" applyFill="1" applyBorder="1" applyAlignment="1">
      <alignment horizontal="center" vertical="center"/>
    </xf>
    <xf numFmtId="0" fontId="10" fillId="9" borderId="49" xfId="0" applyFont="1" applyFill="1" applyBorder="1" applyAlignment="1">
      <alignment horizontal="center" vertical="center"/>
    </xf>
    <xf numFmtId="0" fontId="10" fillId="9" borderId="200" xfId="0" applyFont="1" applyFill="1" applyBorder="1" applyAlignment="1">
      <alignment horizontal="center" vertical="center"/>
    </xf>
    <xf numFmtId="0" fontId="52" fillId="10" borderId="14" xfId="0" applyFont="1" applyFill="1" applyBorder="1" applyAlignment="1" applyProtection="1">
      <alignment horizontal="center" vertical="center" wrapText="1"/>
      <protection locked="0"/>
    </xf>
    <xf numFmtId="0" fontId="52" fillId="10" borderId="1" xfId="0" applyFont="1" applyFill="1" applyBorder="1" applyAlignment="1" applyProtection="1">
      <alignment horizontal="center" vertical="center" wrapText="1"/>
      <protection locked="0"/>
    </xf>
    <xf numFmtId="0" fontId="15" fillId="44" borderId="10" xfId="0" applyFont="1" applyFill="1" applyBorder="1" applyAlignment="1">
      <alignment horizontal="center" vertical="center"/>
    </xf>
    <xf numFmtId="0" fontId="15" fillId="44" borderId="12" xfId="0" applyFont="1" applyFill="1" applyBorder="1" applyAlignment="1">
      <alignment horizontal="center" vertical="center"/>
    </xf>
    <xf numFmtId="0" fontId="15" fillId="44" borderId="13" xfId="0" applyFont="1" applyFill="1" applyBorder="1" applyAlignment="1">
      <alignment horizontal="center" vertical="center"/>
    </xf>
    <xf numFmtId="0" fontId="56" fillId="44" borderId="10" xfId="0" applyFont="1" applyFill="1" applyBorder="1" applyAlignment="1">
      <alignment horizontal="left" vertical="center" wrapText="1"/>
    </xf>
    <xf numFmtId="0" fontId="56" fillId="44" borderId="12" xfId="0" applyFont="1" applyFill="1" applyBorder="1" applyAlignment="1">
      <alignment horizontal="left" vertical="center" wrapText="1"/>
    </xf>
    <xf numFmtId="0" fontId="56" fillId="44" borderId="13" xfId="0" applyFont="1" applyFill="1" applyBorder="1" applyAlignment="1">
      <alignment horizontal="left" vertical="center" wrapText="1"/>
    </xf>
    <xf numFmtId="0" fontId="2" fillId="2" borderId="2" xfId="0" applyFont="1" applyFill="1" applyBorder="1" applyAlignment="1" applyProtection="1">
      <alignment horizontal="right" vertical="center"/>
      <protection locked="0"/>
    </xf>
    <xf numFmtId="0" fontId="15" fillId="6" borderId="0" xfId="0" applyFont="1" applyFill="1" applyAlignment="1">
      <alignment horizontal="left" vertical="center" wrapText="1"/>
    </xf>
    <xf numFmtId="0" fontId="56" fillId="6" borderId="0" xfId="0" applyFont="1" applyFill="1" applyAlignment="1">
      <alignment horizontal="left" vertical="center" wrapText="1"/>
    </xf>
    <xf numFmtId="0" fontId="10" fillId="12" borderId="10" xfId="0" applyFont="1" applyFill="1" applyBorder="1" applyAlignment="1">
      <alignment horizontal="center" vertical="center" wrapText="1"/>
    </xf>
    <xf numFmtId="0" fontId="10" fillId="12" borderId="12" xfId="0" applyFont="1" applyFill="1" applyBorder="1" applyAlignment="1">
      <alignment horizontal="center" vertical="center" wrapText="1"/>
    </xf>
    <xf numFmtId="0" fontId="10" fillId="12" borderId="13" xfId="0" applyFont="1" applyFill="1" applyBorder="1" applyAlignment="1">
      <alignment horizontal="center" vertical="center" wrapText="1"/>
    </xf>
    <xf numFmtId="0" fontId="10" fillId="26" borderId="10" xfId="0" applyFont="1" applyFill="1" applyBorder="1" applyAlignment="1">
      <alignment horizontal="center" vertical="center" wrapText="1"/>
    </xf>
    <xf numFmtId="0" fontId="10" fillId="26" borderId="12" xfId="0" applyFont="1" applyFill="1" applyBorder="1" applyAlignment="1">
      <alignment horizontal="center" vertical="center" wrapText="1"/>
    </xf>
    <xf numFmtId="0" fontId="10" fillId="26" borderId="13" xfId="0" applyFont="1" applyFill="1" applyBorder="1" applyAlignment="1">
      <alignment horizontal="center" vertical="center" wrapText="1"/>
    </xf>
    <xf numFmtId="0" fontId="52" fillId="10" borderId="25" xfId="0" applyFont="1" applyFill="1" applyBorder="1" applyAlignment="1" applyProtection="1">
      <alignment horizontal="center" vertical="center" wrapText="1"/>
      <protection locked="0"/>
    </xf>
    <xf numFmtId="0" fontId="2" fillId="2" borderId="94" xfId="0" applyFont="1" applyFill="1" applyBorder="1" applyAlignment="1" applyProtection="1">
      <alignment horizontal="right" vertical="center"/>
      <protection locked="0"/>
    </xf>
    <xf numFmtId="0" fontId="2" fillId="2" borderId="95" xfId="0" applyFont="1" applyFill="1" applyBorder="1" applyAlignment="1" applyProtection="1">
      <alignment horizontal="right" vertical="center"/>
      <protection locked="0"/>
    </xf>
    <xf numFmtId="0" fontId="2" fillId="2" borderId="300" xfId="0" applyFont="1" applyFill="1" applyBorder="1" applyAlignment="1" applyProtection="1">
      <alignment horizontal="right" vertical="center"/>
      <protection locked="0"/>
    </xf>
    <xf numFmtId="0" fontId="10" fillId="12" borderId="91" xfId="0" applyFont="1" applyFill="1" applyBorder="1" applyAlignment="1">
      <alignment horizontal="center" vertical="center" wrapText="1"/>
    </xf>
    <xf numFmtId="0" fontId="10" fillId="12" borderId="92" xfId="0" applyFont="1" applyFill="1" applyBorder="1" applyAlignment="1">
      <alignment horizontal="center" vertical="center"/>
    </xf>
    <xf numFmtId="0" fontId="10" fillId="12" borderId="93" xfId="0" applyFont="1" applyFill="1" applyBorder="1" applyAlignment="1">
      <alignment horizontal="center" vertical="center"/>
    </xf>
    <xf numFmtId="0" fontId="10" fillId="26" borderId="91" xfId="0" applyFont="1" applyFill="1" applyBorder="1" applyAlignment="1">
      <alignment horizontal="center" vertical="center"/>
    </xf>
    <xf numFmtId="0" fontId="10" fillId="26" borderId="92" xfId="0" applyFont="1" applyFill="1" applyBorder="1" applyAlignment="1">
      <alignment horizontal="center" vertical="center"/>
    </xf>
    <xf numFmtId="0" fontId="10" fillId="26" borderId="93" xfId="0" applyFont="1" applyFill="1" applyBorder="1" applyAlignment="1">
      <alignment horizontal="center" vertical="center"/>
    </xf>
    <xf numFmtId="0" fontId="2" fillId="2" borderId="181" xfId="0" applyFont="1" applyFill="1" applyBorder="1" applyAlignment="1">
      <alignment horizontal="right" vertical="center" wrapText="1"/>
    </xf>
    <xf numFmtId="0" fontId="2" fillId="2" borderId="310" xfId="0" applyFont="1" applyFill="1" applyBorder="1" applyAlignment="1">
      <alignment horizontal="right" vertical="center" wrapText="1"/>
    </xf>
    <xf numFmtId="0" fontId="2" fillId="2" borderId="181" xfId="0" applyFont="1" applyFill="1" applyBorder="1" applyAlignment="1">
      <alignment horizontal="center" vertical="center" wrapText="1"/>
    </xf>
    <xf numFmtId="0" fontId="2" fillId="2" borderId="310" xfId="0" applyFont="1" applyFill="1" applyBorder="1" applyAlignment="1">
      <alignment horizontal="center" vertical="center" wrapText="1"/>
    </xf>
    <xf numFmtId="0" fontId="2" fillId="2" borderId="311" xfId="0" applyFont="1" applyFill="1" applyBorder="1" applyAlignment="1">
      <alignment horizontal="center" vertical="center" wrapText="1"/>
    </xf>
    <xf numFmtId="166" fontId="2" fillId="2" borderId="116" xfId="0" applyNumberFormat="1" applyFont="1" applyFill="1" applyBorder="1" applyAlignment="1">
      <alignment horizontal="center" vertical="center" wrapText="1"/>
    </xf>
    <xf numFmtId="166" fontId="2" fillId="2" borderId="311" xfId="0" applyNumberFormat="1" applyFont="1" applyFill="1" applyBorder="1" applyAlignment="1">
      <alignment horizontal="center" vertical="center" wrapText="1"/>
    </xf>
    <xf numFmtId="0" fontId="58" fillId="6" borderId="0" xfId="0" applyFont="1" applyFill="1" applyAlignment="1">
      <alignment horizontal="left" vertical="center" wrapText="1"/>
    </xf>
    <xf numFmtId="0" fontId="10" fillId="12" borderId="92" xfId="0" applyFont="1" applyFill="1" applyBorder="1" applyAlignment="1">
      <alignment horizontal="center" vertical="center" wrapText="1"/>
    </xf>
    <xf numFmtId="0" fontId="10" fillId="12" borderId="93" xfId="0" applyFont="1" applyFill="1" applyBorder="1" applyAlignment="1">
      <alignment horizontal="center" vertical="center" wrapText="1"/>
    </xf>
    <xf numFmtId="0" fontId="10" fillId="26" borderId="91" xfId="0" applyFont="1" applyFill="1" applyBorder="1" applyAlignment="1">
      <alignment horizontal="center" vertical="center" wrapText="1"/>
    </xf>
    <xf numFmtId="0" fontId="10" fillId="26" borderId="92" xfId="0" applyFont="1" applyFill="1" applyBorder="1" applyAlignment="1">
      <alignment horizontal="center" vertical="center" wrapText="1"/>
    </xf>
    <xf numFmtId="0" fontId="10" fillId="26" borderId="93" xfId="0" applyFont="1" applyFill="1" applyBorder="1" applyAlignment="1">
      <alignment horizontal="center" vertical="center" wrapText="1"/>
    </xf>
    <xf numFmtId="0" fontId="52" fillId="10" borderId="270" xfId="0" applyFont="1" applyFill="1" applyBorder="1" applyAlignment="1">
      <alignment horizontal="center" vertical="center" wrapText="1"/>
    </xf>
    <xf numFmtId="0" fontId="52" fillId="10" borderId="113" xfId="0" applyFont="1" applyFill="1" applyBorder="1" applyAlignment="1">
      <alignment horizontal="center" vertical="center" wrapText="1"/>
    </xf>
    <xf numFmtId="0" fontId="52" fillId="10" borderId="272" xfId="0" applyFont="1" applyFill="1" applyBorder="1" applyAlignment="1">
      <alignment horizontal="center" vertical="center" wrapText="1"/>
    </xf>
    <xf numFmtId="0" fontId="52" fillId="10" borderId="282" xfId="0" applyFont="1" applyFill="1" applyBorder="1" applyAlignment="1">
      <alignment horizontal="center" vertical="center" wrapText="1"/>
    </xf>
    <xf numFmtId="0" fontId="52" fillId="10" borderId="278" xfId="0" applyFont="1" applyFill="1" applyBorder="1" applyAlignment="1">
      <alignment horizontal="center" vertical="center" wrapText="1"/>
    </xf>
    <xf numFmtId="0" fontId="52" fillId="9" borderId="272" xfId="0" applyFont="1" applyFill="1" applyBorder="1" applyAlignment="1">
      <alignment horizontal="center" vertical="center" wrapText="1"/>
    </xf>
    <xf numFmtId="0" fontId="52" fillId="9" borderId="282" xfId="0" applyFont="1" applyFill="1" applyBorder="1" applyAlignment="1">
      <alignment horizontal="center" vertical="center" wrapText="1"/>
    </xf>
    <xf numFmtId="0" fontId="52" fillId="9" borderId="278" xfId="0" applyFont="1" applyFill="1" applyBorder="1" applyAlignment="1">
      <alignment horizontal="center" vertical="center" wrapText="1"/>
    </xf>
    <xf numFmtId="0" fontId="0" fillId="2" borderId="116" xfId="0" applyFill="1" applyBorder="1" applyAlignment="1">
      <alignment horizontal="center" vertical="center" wrapText="1"/>
    </xf>
    <xf numFmtId="0" fontId="0" fillId="2" borderId="311" xfId="0" applyFill="1" applyBorder="1" applyAlignment="1">
      <alignment horizontal="center" vertical="center" wrapText="1"/>
    </xf>
    <xf numFmtId="0" fontId="10" fillId="12" borderId="312" xfId="0" applyFont="1" applyFill="1" applyBorder="1" applyAlignment="1">
      <alignment horizontal="center" vertical="center" wrapText="1"/>
    </xf>
    <xf numFmtId="0" fontId="10" fillId="12" borderId="313" xfId="0" applyFont="1" applyFill="1" applyBorder="1" applyAlignment="1">
      <alignment horizontal="center" vertical="center" wrapText="1"/>
    </xf>
    <xf numFmtId="0" fontId="10" fillId="12" borderId="314" xfId="0" applyFont="1" applyFill="1" applyBorder="1" applyAlignment="1">
      <alignment horizontal="center" vertical="center" wrapText="1"/>
    </xf>
    <xf numFmtId="0" fontId="52" fillId="10" borderId="104" xfId="0" applyFont="1" applyFill="1" applyBorder="1" applyAlignment="1">
      <alignment horizontal="center" vertical="center" wrapText="1"/>
    </xf>
    <xf numFmtId="0" fontId="23" fillId="11" borderId="189" xfId="0" applyFont="1" applyFill="1" applyBorder="1" applyAlignment="1" applyProtection="1">
      <alignment horizontal="right" vertical="center" wrapText="1"/>
      <protection locked="0"/>
    </xf>
    <xf numFmtId="0" fontId="23" fillId="11" borderId="178" xfId="0" applyFont="1" applyFill="1" applyBorder="1" applyAlignment="1" applyProtection="1">
      <alignment horizontal="right" vertical="center" wrapText="1"/>
      <protection locked="0"/>
    </xf>
    <xf numFmtId="0" fontId="23" fillId="11" borderId="42" xfId="0" applyFont="1" applyFill="1" applyBorder="1" applyAlignment="1" applyProtection="1">
      <alignment horizontal="right" vertical="center" wrapText="1"/>
      <protection locked="0"/>
    </xf>
    <xf numFmtId="0" fontId="52" fillId="11" borderId="189" xfId="0" applyFont="1" applyFill="1" applyBorder="1" applyAlignment="1" applyProtection="1">
      <alignment horizontal="right" vertical="center" wrapText="1"/>
      <protection locked="0"/>
    </xf>
    <xf numFmtId="0" fontId="52" fillId="11" borderId="178" xfId="0" applyFont="1" applyFill="1" applyBorder="1" applyAlignment="1" applyProtection="1">
      <alignment horizontal="right" vertical="center" wrapText="1"/>
      <protection locked="0"/>
    </xf>
    <xf numFmtId="0" fontId="52" fillId="11" borderId="42" xfId="0" applyFont="1" applyFill="1" applyBorder="1" applyAlignment="1" applyProtection="1">
      <alignment horizontal="right" vertical="center" wrapText="1"/>
      <protection locked="0"/>
    </xf>
    <xf numFmtId="0" fontId="4" fillId="11" borderId="17" xfId="0" applyFont="1" applyFill="1" applyBorder="1" applyAlignment="1" applyProtection="1">
      <alignment horizontal="center" vertical="center" wrapText="1"/>
      <protection locked="0"/>
    </xf>
    <xf numFmtId="0" fontId="4" fillId="11" borderId="33" xfId="0" applyFont="1" applyFill="1" applyBorder="1" applyAlignment="1" applyProtection="1">
      <alignment horizontal="center" vertical="center" wrapText="1"/>
      <protection locked="0"/>
    </xf>
    <xf numFmtId="0" fontId="4" fillId="11" borderId="32" xfId="0" applyFont="1" applyFill="1" applyBorder="1" applyAlignment="1" applyProtection="1">
      <alignment horizontal="center" vertical="center" wrapText="1"/>
      <protection locked="0"/>
    </xf>
    <xf numFmtId="168" fontId="4" fillId="6" borderId="11" xfId="101" applyNumberFormat="1" applyFont="1" applyFill="1" applyBorder="1" applyAlignment="1">
      <alignment horizontal="center" vertical="center" wrapText="1"/>
    </xf>
    <xf numFmtId="168" fontId="4" fillId="6" borderId="25" xfId="101" applyNumberFormat="1" applyFont="1" applyFill="1" applyBorder="1" applyAlignment="1">
      <alignment horizontal="center" vertical="center" wrapText="1"/>
    </xf>
    <xf numFmtId="168" fontId="4" fillId="6" borderId="14" xfId="101" applyNumberFormat="1" applyFont="1" applyFill="1" applyBorder="1" applyAlignment="1">
      <alignment horizontal="center" vertical="center" wrapText="1"/>
    </xf>
    <xf numFmtId="0" fontId="10" fillId="26" borderId="6" xfId="0" applyFont="1" applyFill="1" applyBorder="1" applyAlignment="1">
      <alignment horizontal="center" vertical="center" wrapText="1"/>
    </xf>
    <xf numFmtId="0" fontId="10" fillId="26" borderId="7" xfId="0" applyFont="1" applyFill="1" applyBorder="1" applyAlignment="1">
      <alignment horizontal="center" vertical="center" wrapText="1"/>
    </xf>
    <xf numFmtId="0" fontId="10" fillId="26" borderId="20" xfId="0" applyFont="1" applyFill="1" applyBorder="1" applyAlignment="1">
      <alignment horizontal="center" vertical="center" wrapText="1"/>
    </xf>
    <xf numFmtId="0" fontId="10" fillId="12" borderId="6" xfId="0" applyFont="1" applyFill="1" applyBorder="1" applyAlignment="1">
      <alignment horizontal="center" vertical="center" wrapText="1"/>
    </xf>
    <xf numFmtId="0" fontId="10" fillId="12" borderId="7" xfId="0" applyFont="1" applyFill="1" applyBorder="1" applyAlignment="1">
      <alignment horizontal="center" vertical="center" wrapText="1"/>
    </xf>
    <xf numFmtId="0" fontId="10" fillId="26" borderId="8" xfId="0" applyFont="1" applyFill="1" applyBorder="1" applyAlignment="1">
      <alignment horizontal="center" vertical="center" wrapText="1"/>
    </xf>
    <xf numFmtId="0" fontId="10" fillId="26" borderId="0" xfId="0" applyFont="1" applyFill="1" applyAlignment="1">
      <alignment horizontal="center" vertical="center" wrapText="1"/>
    </xf>
    <xf numFmtId="9" fontId="91" fillId="10" borderId="125" xfId="1" applyFont="1" applyFill="1" applyBorder="1" applyAlignment="1" applyProtection="1">
      <alignment horizontal="center" vertical="center" wrapText="1"/>
      <protection hidden="1"/>
    </xf>
    <xf numFmtId="0" fontId="91" fillId="4" borderId="150" xfId="0" applyFont="1" applyFill="1" applyBorder="1" applyAlignment="1" applyProtection="1">
      <alignment horizontal="center" vertical="center"/>
      <protection locked="0"/>
    </xf>
    <xf numFmtId="0" fontId="91" fillId="4" borderId="151" xfId="0" applyFont="1" applyFill="1" applyBorder="1" applyAlignment="1" applyProtection="1">
      <alignment horizontal="center" vertical="center"/>
      <protection locked="0"/>
    </xf>
    <xf numFmtId="0" fontId="91" fillId="4" borderId="152" xfId="0" applyFont="1" applyFill="1" applyBorder="1" applyAlignment="1" applyProtection="1">
      <alignment horizontal="center" vertical="center"/>
      <protection locked="0"/>
    </xf>
    <xf numFmtId="10" fontId="90" fillId="4" borderId="153" xfId="1" applyNumberFormat="1" applyFont="1" applyFill="1" applyBorder="1" applyAlignment="1" applyProtection="1">
      <alignment horizontal="center" vertical="center"/>
    </xf>
    <xf numFmtId="10" fontId="90" fillId="4" borderId="154" xfId="1" applyNumberFormat="1" applyFont="1" applyFill="1" applyBorder="1" applyAlignment="1" applyProtection="1">
      <alignment horizontal="center" vertical="center"/>
    </xf>
    <xf numFmtId="10" fontId="90" fillId="4" borderId="155" xfId="1" applyNumberFormat="1" applyFont="1" applyFill="1" applyBorder="1" applyAlignment="1" applyProtection="1">
      <alignment horizontal="center" vertical="center"/>
    </xf>
    <xf numFmtId="10" fontId="90" fillId="4" borderId="150" xfId="1" applyNumberFormat="1" applyFont="1" applyFill="1" applyBorder="1" applyAlignment="1" applyProtection="1">
      <alignment horizontal="center" vertical="center"/>
    </xf>
    <xf numFmtId="10" fontId="90" fillId="4" borderId="151" xfId="1" applyNumberFormat="1" applyFont="1" applyFill="1" applyBorder="1" applyAlignment="1" applyProtection="1">
      <alignment horizontal="center" vertical="center"/>
    </xf>
    <xf numFmtId="10" fontId="90" fillId="4" borderId="152" xfId="1" applyNumberFormat="1" applyFont="1" applyFill="1" applyBorder="1" applyAlignment="1" applyProtection="1">
      <alignment horizontal="center" vertical="center"/>
    </xf>
    <xf numFmtId="0" fontId="10" fillId="27" borderId="10" xfId="0" applyFont="1" applyFill="1" applyBorder="1" applyAlignment="1">
      <alignment horizontal="center" vertical="center" wrapText="1"/>
    </xf>
    <xf numFmtId="0" fontId="10" fillId="27" borderId="12" xfId="0" applyFont="1" applyFill="1" applyBorder="1" applyAlignment="1">
      <alignment horizontal="center" vertical="center" wrapText="1"/>
    </xf>
    <xf numFmtId="0" fontId="10" fillId="27" borderId="13" xfId="0" applyFont="1" applyFill="1" applyBorder="1" applyAlignment="1">
      <alignment horizontal="center" vertical="center" wrapText="1"/>
    </xf>
    <xf numFmtId="0" fontId="85" fillId="10" borderId="44" xfId="0" applyFont="1" applyFill="1" applyBorder="1" applyAlignment="1">
      <alignment horizontal="center" vertical="center" wrapText="1"/>
    </xf>
    <xf numFmtId="0" fontId="85" fillId="10" borderId="51" xfId="0" applyFont="1" applyFill="1" applyBorder="1" applyAlignment="1">
      <alignment horizontal="center" vertical="center" wrapText="1"/>
    </xf>
    <xf numFmtId="0" fontId="85" fillId="10" borderId="45" xfId="0" applyFont="1" applyFill="1" applyBorder="1" applyAlignment="1">
      <alignment horizontal="center" vertical="center" wrapText="1"/>
    </xf>
    <xf numFmtId="0" fontId="85" fillId="10" borderId="76" xfId="0" applyFont="1" applyFill="1" applyBorder="1" applyAlignment="1">
      <alignment horizontal="center" vertical="center" wrapText="1"/>
    </xf>
    <xf numFmtId="0" fontId="15" fillId="0" borderId="0" xfId="0" applyFont="1" applyAlignment="1">
      <alignment horizontal="center" vertical="center" wrapText="1"/>
    </xf>
    <xf numFmtId="0" fontId="10" fillId="28" borderId="91" xfId="0" applyFont="1" applyFill="1" applyBorder="1" applyAlignment="1">
      <alignment horizontal="center" vertical="center"/>
    </xf>
    <xf numFmtId="0" fontId="10" fillId="28" borderId="92" xfId="0" applyFont="1" applyFill="1" applyBorder="1" applyAlignment="1">
      <alignment horizontal="center" vertical="center"/>
    </xf>
    <xf numFmtId="0" fontId="10" fillId="28" borderId="80" xfId="0" applyFont="1" applyFill="1" applyBorder="1" applyAlignment="1">
      <alignment horizontal="center" vertical="center"/>
    </xf>
    <xf numFmtId="0" fontId="10" fillId="28" borderId="93" xfId="0" applyFont="1" applyFill="1" applyBorder="1" applyAlignment="1">
      <alignment horizontal="center" vertical="center"/>
    </xf>
    <xf numFmtId="0" fontId="25" fillId="2" borderId="117" xfId="0" applyFont="1" applyFill="1" applyBorder="1" applyAlignment="1">
      <alignment horizontal="center" vertical="center"/>
    </xf>
    <xf numFmtId="0" fontId="25" fillId="2" borderId="77" xfId="0" applyFont="1" applyFill="1" applyBorder="1" applyAlignment="1">
      <alignment horizontal="center" vertical="center"/>
    </xf>
    <xf numFmtId="0" fontId="25" fillId="10" borderId="113" xfId="0" applyFont="1" applyFill="1" applyBorder="1" applyAlignment="1">
      <alignment horizontal="center" vertical="center" wrapText="1"/>
    </xf>
    <xf numFmtId="0" fontId="25" fillId="10" borderId="5" xfId="0" applyFont="1" applyFill="1" applyBorder="1" applyAlignment="1">
      <alignment horizontal="center" vertical="center" wrapText="1"/>
    </xf>
    <xf numFmtId="0" fontId="25" fillId="10" borderId="89" xfId="0" applyFont="1" applyFill="1" applyBorder="1" applyAlignment="1">
      <alignment horizontal="center" vertical="center" wrapText="1"/>
    </xf>
    <xf numFmtId="0" fontId="25" fillId="10" borderId="61" xfId="0" applyFont="1" applyFill="1" applyBorder="1" applyAlignment="1">
      <alignment horizontal="center" vertical="center" wrapText="1"/>
    </xf>
    <xf numFmtId="0" fontId="25" fillId="2" borderId="78" xfId="0" applyFont="1" applyFill="1" applyBorder="1" applyAlignment="1">
      <alignment horizontal="center" vertical="center"/>
    </xf>
    <xf numFmtId="0" fontId="25" fillId="2" borderId="116" xfId="0" applyFont="1" applyFill="1" applyBorder="1" applyAlignment="1">
      <alignment horizontal="center" vertical="center"/>
    </xf>
    <xf numFmtId="0" fontId="25" fillId="10" borderId="179" xfId="0" applyFont="1" applyFill="1" applyBorder="1" applyAlignment="1">
      <alignment horizontal="center" vertical="center" wrapText="1"/>
    </xf>
    <xf numFmtId="0" fontId="25" fillId="10" borderId="180" xfId="0" applyFont="1" applyFill="1" applyBorder="1" applyAlignment="1">
      <alignment horizontal="center" vertical="center" wrapText="1"/>
    </xf>
    <xf numFmtId="0" fontId="25" fillId="10" borderId="181" xfId="0" applyFont="1" applyFill="1" applyBorder="1" applyAlignment="1">
      <alignment horizontal="center" vertical="center" wrapText="1"/>
    </xf>
    <xf numFmtId="0" fontId="98" fillId="27" borderId="46" xfId="0" applyFont="1" applyFill="1" applyBorder="1" applyAlignment="1">
      <alignment horizontal="center" vertical="center" wrapText="1"/>
    </xf>
    <xf numFmtId="0" fontId="98" fillId="27" borderId="16" xfId="0" applyFont="1" applyFill="1" applyBorder="1" applyAlignment="1">
      <alignment horizontal="center" vertical="center" wrapText="1"/>
    </xf>
    <xf numFmtId="0" fontId="98" fillId="27" borderId="43" xfId="0" applyFont="1" applyFill="1" applyBorder="1" applyAlignment="1">
      <alignment horizontal="center" vertical="center" wrapText="1"/>
    </xf>
    <xf numFmtId="0" fontId="98" fillId="27" borderId="1" xfId="0" applyFont="1" applyFill="1" applyBorder="1" applyAlignment="1">
      <alignment horizontal="center" vertical="center" wrapText="1"/>
    </xf>
    <xf numFmtId="0" fontId="17" fillId="4" borderId="119" xfId="0" applyFont="1" applyFill="1" applyBorder="1" applyAlignment="1">
      <alignment horizontal="center" vertical="center" wrapText="1"/>
    </xf>
    <xf numFmtId="0" fontId="17" fillId="4" borderId="90" xfId="0" applyFont="1" applyFill="1" applyBorder="1" applyAlignment="1">
      <alignment horizontal="center" vertical="center" wrapText="1"/>
    </xf>
    <xf numFmtId="0" fontId="17" fillId="4" borderId="112" xfId="0" applyFont="1" applyFill="1" applyBorder="1" applyAlignment="1">
      <alignment horizontal="center" vertical="center" wrapText="1"/>
    </xf>
    <xf numFmtId="0" fontId="17" fillId="4" borderId="69" xfId="0" applyFont="1" applyFill="1" applyBorder="1" applyAlignment="1">
      <alignment horizontal="center" vertical="center" wrapText="1"/>
    </xf>
    <xf numFmtId="0" fontId="17" fillId="4" borderId="160" xfId="0" applyFont="1" applyFill="1" applyBorder="1" applyAlignment="1">
      <alignment horizontal="center" vertical="center" wrapText="1"/>
    </xf>
    <xf numFmtId="0" fontId="17" fillId="4" borderId="125" xfId="0" applyFont="1" applyFill="1" applyBorder="1" applyAlignment="1">
      <alignment horizontal="center" vertical="center" wrapText="1"/>
    </xf>
    <xf numFmtId="164" fontId="25" fillId="3" borderId="48" xfId="0" applyNumberFormat="1" applyFont="1" applyFill="1" applyBorder="1" applyAlignment="1">
      <alignment horizontal="center" vertical="center"/>
    </xf>
    <xf numFmtId="164" fontId="25" fillId="3" borderId="178" xfId="0" applyNumberFormat="1" applyFont="1" applyFill="1" applyBorder="1" applyAlignment="1">
      <alignment horizontal="center" vertical="center"/>
    </xf>
    <xf numFmtId="164" fontId="25" fillId="3" borderId="182" xfId="0" applyNumberFormat="1" applyFont="1" applyFill="1" applyBorder="1" applyAlignment="1">
      <alignment horizontal="center" vertical="center"/>
    </xf>
    <xf numFmtId="0" fontId="85" fillId="10" borderId="34" xfId="0" applyFont="1" applyFill="1" applyBorder="1" applyAlignment="1">
      <alignment horizontal="center" vertical="center" wrapText="1"/>
    </xf>
    <xf numFmtId="0" fontId="85" fillId="10" borderId="75" xfId="0" applyFont="1" applyFill="1" applyBorder="1" applyAlignment="1">
      <alignment horizontal="center" vertical="center" wrapText="1"/>
    </xf>
    <xf numFmtId="0" fontId="85" fillId="10" borderId="33" xfId="0" applyFont="1" applyFill="1" applyBorder="1" applyAlignment="1">
      <alignment horizontal="center" vertical="center" wrapText="1"/>
    </xf>
    <xf numFmtId="0" fontId="59" fillId="0" borderId="0" xfId="0" applyFont="1" applyAlignment="1" applyProtection="1">
      <alignment horizontal="center" vertical="center"/>
      <protection hidden="1"/>
    </xf>
    <xf numFmtId="0" fontId="59" fillId="0" borderId="0" xfId="0" applyFont="1" applyAlignment="1" applyProtection="1">
      <alignment horizontal="center" vertical="center" wrapText="1"/>
      <protection hidden="1"/>
    </xf>
    <xf numFmtId="0" fontId="53" fillId="12" borderId="10" xfId="0" applyFont="1" applyFill="1" applyBorder="1" applyAlignment="1">
      <alignment horizontal="center" vertical="center" wrapText="1"/>
    </xf>
    <xf numFmtId="0" fontId="53" fillId="12" borderId="12" xfId="0" applyFont="1" applyFill="1" applyBorder="1" applyAlignment="1">
      <alignment horizontal="center" vertical="center" wrapText="1"/>
    </xf>
    <xf numFmtId="0" fontId="53" fillId="12" borderId="7" xfId="0" applyFont="1" applyFill="1" applyBorder="1" applyAlignment="1">
      <alignment horizontal="center" vertical="center" wrapText="1"/>
    </xf>
    <xf numFmtId="0" fontId="85" fillId="10" borderId="25" xfId="0" applyFont="1" applyFill="1" applyBorder="1" applyAlignment="1">
      <alignment horizontal="center" vertical="center" wrapText="1"/>
    </xf>
    <xf numFmtId="164" fontId="84" fillId="37" borderId="79" xfId="0" applyNumberFormat="1" applyFont="1" applyFill="1" applyBorder="1" applyAlignment="1" applyProtection="1">
      <alignment horizontal="center" vertical="center" wrapText="1"/>
      <protection hidden="1"/>
    </xf>
    <xf numFmtId="164" fontId="84" fillId="37" borderId="80" xfId="0" applyNumberFormat="1" applyFont="1" applyFill="1" applyBorder="1" applyAlignment="1" applyProtection="1">
      <alignment horizontal="center" vertical="center" wrapText="1"/>
      <protection hidden="1"/>
    </xf>
    <xf numFmtId="164" fontId="84" fillId="37" borderId="121" xfId="0" applyNumberFormat="1" applyFont="1" applyFill="1" applyBorder="1" applyAlignment="1" applyProtection="1">
      <alignment horizontal="center" vertical="center" wrapText="1"/>
      <protection hidden="1"/>
    </xf>
    <xf numFmtId="164" fontId="84" fillId="37" borderId="122" xfId="0" applyNumberFormat="1" applyFont="1" applyFill="1" applyBorder="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98" fillId="27" borderId="47" xfId="0" applyFont="1" applyFill="1" applyBorder="1" applyAlignment="1">
      <alignment horizontal="center" vertical="center" wrapText="1"/>
    </xf>
    <xf numFmtId="0" fontId="98" fillId="27" borderId="15" xfId="0" applyFont="1" applyFill="1" applyBorder="1" applyAlignment="1">
      <alignment horizontal="center" vertical="center" wrapText="1"/>
    </xf>
    <xf numFmtId="0" fontId="77" fillId="10" borderId="123" xfId="0" applyFont="1" applyFill="1" applyBorder="1" applyAlignment="1">
      <alignment horizontal="center" vertical="center" wrapText="1"/>
    </xf>
    <xf numFmtId="0" fontId="77" fillId="10" borderId="137" xfId="0" applyFont="1" applyFill="1" applyBorder="1" applyAlignment="1">
      <alignment horizontal="center" vertical="center" wrapText="1"/>
    </xf>
    <xf numFmtId="0" fontId="77" fillId="10" borderId="44" xfId="0" applyFont="1" applyFill="1" applyBorder="1" applyAlignment="1">
      <alignment horizontal="center" vertical="center" wrapText="1"/>
    </xf>
    <xf numFmtId="0" fontId="77" fillId="10" borderId="138" xfId="0" applyFont="1" applyFill="1" applyBorder="1" applyAlignment="1">
      <alignment horizontal="center" vertical="center" wrapText="1"/>
    </xf>
    <xf numFmtId="0" fontId="77" fillId="12" borderId="45" xfId="0" applyFont="1" applyFill="1" applyBorder="1" applyAlignment="1">
      <alignment horizontal="center" vertical="center" wrapText="1"/>
    </xf>
    <xf numFmtId="0" fontId="77" fillId="12" borderId="139" xfId="0" applyFont="1" applyFill="1" applyBorder="1" applyAlignment="1">
      <alignment horizontal="center" vertical="center" wrapText="1"/>
    </xf>
    <xf numFmtId="0" fontId="77" fillId="12" borderId="44" xfId="0" applyFont="1" applyFill="1" applyBorder="1" applyAlignment="1">
      <alignment horizontal="center" vertical="center" wrapText="1"/>
    </xf>
    <xf numFmtId="0" fontId="77" fillId="12" borderId="138" xfId="0" applyFont="1" applyFill="1" applyBorder="1" applyAlignment="1">
      <alignment horizontal="center" vertical="center" wrapText="1"/>
    </xf>
    <xf numFmtId="164" fontId="10" fillId="37" borderId="315" xfId="0" applyNumberFormat="1" applyFont="1" applyFill="1" applyBorder="1" applyAlignment="1" applyProtection="1">
      <alignment horizontal="center" vertical="center" wrapText="1"/>
      <protection hidden="1"/>
    </xf>
    <xf numFmtId="164" fontId="10" fillId="37" borderId="121" xfId="0" applyNumberFormat="1" applyFont="1" applyFill="1" applyBorder="1" applyAlignment="1" applyProtection="1">
      <alignment horizontal="center" vertical="center" wrapText="1"/>
      <protection hidden="1"/>
    </xf>
    <xf numFmtId="164" fontId="10" fillId="37" borderId="122" xfId="0" applyNumberFormat="1" applyFont="1" applyFill="1" applyBorder="1" applyAlignment="1" applyProtection="1">
      <alignment horizontal="center" vertical="center" wrapText="1"/>
      <protection hidden="1"/>
    </xf>
    <xf numFmtId="0" fontId="10" fillId="37" borderId="22" xfId="0" applyFont="1" applyFill="1" applyBorder="1" applyAlignment="1">
      <alignment horizontal="center" vertical="center" wrapText="1"/>
    </xf>
    <xf numFmtId="0" fontId="10" fillId="37" borderId="23" xfId="0" applyFont="1" applyFill="1" applyBorder="1" applyAlignment="1">
      <alignment horizontal="center" vertical="center" wrapText="1"/>
    </xf>
    <xf numFmtId="0" fontId="97" fillId="38" borderId="0" xfId="0" applyFont="1" applyFill="1" applyAlignment="1">
      <alignment horizontal="center" vertical="center" wrapText="1"/>
    </xf>
    <xf numFmtId="0" fontId="82" fillId="39" borderId="0" xfId="0" applyFont="1" applyFill="1" applyAlignment="1">
      <alignment horizontal="center" vertical="center" wrapText="1"/>
    </xf>
    <xf numFmtId="168" fontId="99" fillId="38" borderId="129" xfId="0" applyNumberFormat="1" applyFont="1" applyFill="1" applyBorder="1" applyAlignment="1">
      <alignment horizontal="center" vertical="center" wrapText="1"/>
    </xf>
    <xf numFmtId="168" fontId="99" fillId="38" borderId="69" xfId="0" applyNumberFormat="1" applyFont="1" applyFill="1" applyBorder="1" applyAlignment="1">
      <alignment horizontal="center" vertical="center" wrapText="1"/>
    </xf>
    <xf numFmtId="0" fontId="99" fillId="40" borderId="127" xfId="0" applyFont="1" applyFill="1" applyBorder="1" applyAlignment="1">
      <alignment horizontal="center" vertical="center" wrapText="1"/>
    </xf>
    <xf numFmtId="0" fontId="99" fillId="40" borderId="0" xfId="0" applyFont="1" applyFill="1" applyAlignment="1">
      <alignment horizontal="center" vertical="center" wrapText="1"/>
    </xf>
    <xf numFmtId="0" fontId="25" fillId="8" borderId="125" xfId="0" applyFont="1" applyFill="1" applyBorder="1" applyAlignment="1" applyProtection="1">
      <alignment horizontal="center" vertical="center" wrapText="1"/>
      <protection hidden="1"/>
    </xf>
    <xf numFmtId="0" fontId="25" fillId="8" borderId="126" xfId="0" applyFont="1" applyFill="1" applyBorder="1" applyAlignment="1" applyProtection="1">
      <alignment horizontal="center" vertical="center" wrapText="1"/>
      <protection hidden="1"/>
    </xf>
    <xf numFmtId="0" fontId="25" fillId="8" borderId="170" xfId="0" applyFont="1" applyFill="1" applyBorder="1" applyAlignment="1" applyProtection="1">
      <alignment horizontal="center" vertical="center" wrapText="1"/>
      <protection hidden="1"/>
    </xf>
    <xf numFmtId="0" fontId="25" fillId="8" borderId="171" xfId="0" applyFont="1" applyFill="1" applyBorder="1" applyAlignment="1" applyProtection="1">
      <alignment horizontal="center" vertical="center" wrapText="1"/>
      <protection hidden="1"/>
    </xf>
    <xf numFmtId="20" fontId="99" fillId="41" borderId="109" xfId="0" applyNumberFormat="1" applyFont="1" applyFill="1" applyBorder="1" applyAlignment="1">
      <alignment horizontal="center" vertical="center" wrapText="1"/>
    </xf>
    <xf numFmtId="20" fontId="99" fillId="41" borderId="156" xfId="0" applyNumberFormat="1" applyFont="1" applyFill="1" applyBorder="1" applyAlignment="1">
      <alignment horizontal="center" vertical="center" wrapText="1"/>
    </xf>
    <xf numFmtId="20" fontId="99" fillId="41" borderId="158" xfId="0" applyNumberFormat="1" applyFont="1" applyFill="1" applyBorder="1" applyAlignment="1">
      <alignment horizontal="center" vertical="center" wrapText="1"/>
    </xf>
    <xf numFmtId="0" fontId="96" fillId="4" borderId="143" xfId="0" applyFont="1" applyFill="1" applyBorder="1" applyAlignment="1" applyProtection="1">
      <alignment horizontal="center" vertical="center"/>
      <protection hidden="1"/>
    </xf>
    <xf numFmtId="0" fontId="96" fillId="4" borderId="141" xfId="0" applyFont="1" applyFill="1" applyBorder="1" applyAlignment="1" applyProtection="1">
      <alignment horizontal="center" vertical="center"/>
      <protection hidden="1"/>
    </xf>
    <xf numFmtId="0" fontId="96" fillId="4" borderId="148" xfId="0" applyFont="1" applyFill="1" applyBorder="1" applyAlignment="1" applyProtection="1">
      <alignment horizontal="center" vertical="center"/>
      <protection hidden="1"/>
    </xf>
    <xf numFmtId="10" fontId="82" fillId="4" borderId="143" xfId="1" applyNumberFormat="1" applyFont="1" applyFill="1" applyBorder="1" applyAlignment="1" applyProtection="1">
      <alignment horizontal="center" vertical="center"/>
      <protection hidden="1"/>
    </xf>
    <xf numFmtId="10" fontId="82" fillId="4" borderId="69" xfId="1" applyNumberFormat="1" applyFont="1" applyFill="1" applyBorder="1" applyAlignment="1" applyProtection="1">
      <alignment horizontal="center" vertical="center"/>
      <protection hidden="1"/>
    </xf>
    <xf numFmtId="10" fontId="82" fillId="4" borderId="148" xfId="1" applyNumberFormat="1" applyFont="1" applyFill="1" applyBorder="1" applyAlignment="1" applyProtection="1">
      <alignment horizontal="center" vertical="center"/>
      <protection hidden="1"/>
    </xf>
    <xf numFmtId="0" fontId="82" fillId="6" borderId="200" xfId="0" applyFont="1" applyFill="1" applyBorder="1" applyAlignment="1" applyProtection="1">
      <alignment horizontal="center" vertical="center"/>
      <protection hidden="1"/>
    </xf>
    <xf numFmtId="0" fontId="82" fillId="6" borderId="201" xfId="0" applyFont="1" applyFill="1" applyBorder="1" applyAlignment="1" applyProtection="1">
      <alignment horizontal="center" vertical="center"/>
      <protection hidden="1"/>
    </xf>
    <xf numFmtId="0" fontId="82" fillId="6" borderId="172" xfId="0" applyFont="1" applyFill="1" applyBorder="1" applyAlignment="1" applyProtection="1">
      <alignment horizontal="center" vertical="center"/>
      <protection hidden="1"/>
    </xf>
    <xf numFmtId="168" fontId="99" fillId="41" borderId="69" xfId="0" applyNumberFormat="1" applyFont="1" applyFill="1" applyBorder="1" applyAlignment="1">
      <alignment horizontal="center" vertical="center" wrapText="1"/>
    </xf>
    <xf numFmtId="20" fontId="25" fillId="9" borderId="70" xfId="0" applyNumberFormat="1" applyFont="1" applyFill="1" applyBorder="1" applyAlignment="1">
      <alignment horizontal="center" vertical="center" wrapText="1"/>
    </xf>
    <xf numFmtId="20" fontId="25" fillId="9" borderId="72" xfId="0" applyNumberFormat="1" applyFont="1" applyFill="1" applyBorder="1" applyAlignment="1">
      <alignment horizontal="center" vertical="center" wrapText="1"/>
    </xf>
    <xf numFmtId="20" fontId="25" fillId="9" borderId="112" xfId="0" applyNumberFormat="1" applyFont="1" applyFill="1" applyBorder="1" applyAlignment="1">
      <alignment horizontal="center" vertical="center" wrapText="1"/>
    </xf>
    <xf numFmtId="0" fontId="25" fillId="8" borderId="162" xfId="0" applyFont="1" applyFill="1" applyBorder="1" applyAlignment="1" applyProtection="1">
      <alignment horizontal="center" vertical="center" wrapText="1"/>
      <protection hidden="1"/>
    </xf>
    <xf numFmtId="0" fontId="25" fillId="8" borderId="163" xfId="0" applyFont="1" applyFill="1" applyBorder="1" applyAlignment="1" applyProtection="1">
      <alignment horizontal="center" vertical="center" wrapText="1"/>
      <protection hidden="1"/>
    </xf>
    <xf numFmtId="168" fontId="99" fillId="38" borderId="199" xfId="0" applyNumberFormat="1" applyFont="1" applyFill="1" applyBorder="1" applyAlignment="1">
      <alignment horizontal="center" vertical="center" wrapText="1"/>
    </xf>
    <xf numFmtId="168" fontId="99" fillId="38" borderId="190" xfId="0" applyNumberFormat="1" applyFont="1" applyFill="1" applyBorder="1" applyAlignment="1">
      <alignment horizontal="center" vertical="center" wrapText="1"/>
    </xf>
    <xf numFmtId="168" fontId="99" fillId="38" borderId="193" xfId="0" applyNumberFormat="1" applyFont="1" applyFill="1" applyBorder="1" applyAlignment="1">
      <alignment horizontal="center" vertical="center" wrapText="1"/>
    </xf>
    <xf numFmtId="0" fontId="25" fillId="9" borderId="69" xfId="0" applyFont="1" applyFill="1" applyBorder="1" applyAlignment="1" applyProtection="1">
      <alignment horizontal="center" vertical="center" wrapText="1"/>
      <protection hidden="1"/>
    </xf>
    <xf numFmtId="168" fontId="99" fillId="38" borderId="131" xfId="0" applyNumberFormat="1" applyFont="1" applyFill="1" applyBorder="1" applyAlignment="1">
      <alignment horizontal="center" vertical="center" wrapText="1"/>
    </xf>
    <xf numFmtId="0" fontId="97" fillId="9" borderId="69" xfId="0" applyFont="1" applyFill="1" applyBorder="1" applyAlignment="1">
      <alignment horizontal="center" vertical="center" wrapText="1"/>
    </xf>
    <xf numFmtId="0" fontId="97" fillId="8" borderId="69" xfId="0" applyFont="1" applyFill="1" applyBorder="1" applyAlignment="1">
      <alignment horizontal="center" vertical="center" wrapText="1"/>
    </xf>
    <xf numFmtId="0" fontId="97" fillId="8" borderId="131" xfId="0" applyFont="1" applyFill="1" applyBorder="1" applyAlignment="1">
      <alignment horizontal="center" vertical="center" wrapText="1"/>
    </xf>
    <xf numFmtId="0" fontId="97" fillId="0" borderId="0" xfId="0" applyFont="1" applyAlignment="1">
      <alignment horizontal="center" vertical="center" wrapText="1"/>
    </xf>
    <xf numFmtId="0" fontId="97" fillId="8" borderId="146" xfId="0" applyFont="1" applyFill="1" applyBorder="1" applyAlignment="1">
      <alignment horizontal="center" vertical="center" wrapText="1"/>
    </xf>
    <xf numFmtId="0" fontId="97" fillId="8" borderId="173" xfId="0" applyFont="1" applyFill="1" applyBorder="1" applyAlignment="1">
      <alignment horizontal="center" vertical="center" wrapText="1"/>
    </xf>
    <xf numFmtId="168" fontId="97" fillId="8" borderId="69" xfId="0" applyNumberFormat="1" applyFont="1" applyFill="1" applyBorder="1" applyAlignment="1">
      <alignment horizontal="center" vertical="center" wrapText="1"/>
    </xf>
    <xf numFmtId="168" fontId="97" fillId="8" borderId="125" xfId="0" applyNumberFormat="1" applyFont="1" applyFill="1" applyBorder="1" applyAlignment="1">
      <alignment horizontal="center" vertical="center" wrapText="1"/>
    </xf>
    <xf numFmtId="9" fontId="25" fillId="8" borderId="69" xfId="1" applyFont="1" applyFill="1" applyBorder="1" applyAlignment="1" applyProtection="1">
      <alignment horizontal="center" vertical="center" wrapText="1"/>
      <protection hidden="1"/>
    </xf>
    <xf numFmtId="9" fontId="25" fillId="8" borderId="125" xfId="1" applyFont="1" applyFill="1" applyBorder="1" applyAlignment="1" applyProtection="1">
      <alignment horizontal="center" vertical="center" wrapText="1"/>
      <protection hidden="1"/>
    </xf>
  </cellXfs>
  <cellStyles count="103">
    <cellStyle name="2" xfId="11" xr:uid="{04E0009C-42EB-404F-BB61-CF460429193E}"/>
    <cellStyle name="Borne VE" xfId="12" xr:uid="{717B46F4-96BD-4CED-A875-97E262C0BA5C}"/>
    <cellStyle name="cellule blanche" xfId="13" xr:uid="{31E09DCA-025B-4774-9785-F06B55B66555}"/>
    <cellStyle name="cellule grise" xfId="14" xr:uid="{2F005B5C-8E7A-44F1-AF68-24CE7C20DCA2}"/>
    <cellStyle name="Cellule grise + rouge italique" xfId="15" xr:uid="{46D5B942-6AD3-42C6-B2E5-3779B3129908}"/>
    <cellStyle name="Cellule grise orange" xfId="16" xr:uid="{D4470B65-FBFD-4ACA-BCB5-41307D0D92DD}"/>
    <cellStyle name="cellule jaune" xfId="17" xr:uid="{EA04BAC5-0FD8-44FF-BBBA-64247A8FFA80}"/>
    <cellStyle name="celluleUpgradeV2.01" xfId="18" xr:uid="{BD279B21-9A24-4FCC-947F-4F13B3CCBCA8}"/>
    <cellStyle name="celluleUpgradeV2.02" xfId="19" xr:uid="{5863FE55-585B-4C6B-B8CC-F5271AB45FC2}"/>
    <cellStyle name="celluleUpgradeV2.03" xfId="20" xr:uid="{053D2684-FE53-421F-9420-0DAB9E8847DE}"/>
    <cellStyle name="celluleUpgradeV3.00" xfId="21" xr:uid="{E1266104-8EEA-4364-B06E-5EE5AC34B53E}"/>
    <cellStyle name="celluleUpgradeV3.01" xfId="22" xr:uid="{1FFFF7B5-9918-425F-84F9-8D8816BAE4B6}"/>
    <cellStyle name="celluleUpgradeV3.02" xfId="23" xr:uid="{4340D659-29F9-46CE-9B8F-F1207CB3F2A9}"/>
    <cellStyle name="celluleUpgradeV3.03" xfId="24" xr:uid="{4B24100F-4884-4422-9262-588BF2A3C1AF}"/>
    <cellStyle name="celluleUpgradeV3.04" xfId="25" xr:uid="{5027F31E-A293-4F86-88F0-D71531890F8C}"/>
    <cellStyle name="celluleUpgradeV4.00" xfId="26" xr:uid="{31A0BF47-069C-4D1A-BF9C-68DF9E07C829}"/>
    <cellStyle name="colonne dénomination FdCR" xfId="27" xr:uid="{69641495-7989-460E-A678-D351F66B3C52}"/>
    <cellStyle name="colonne dénomination MAJ" xfId="28" xr:uid="{7DDF0C7F-B8D6-4DEE-A3D2-C5791B512E6D}"/>
    <cellStyle name="colonne identifiant FdCR" xfId="29" xr:uid="{B6253641-E2BC-4631-AA61-2832459611C0}"/>
    <cellStyle name="colonne identifiant MAJ" xfId="30" xr:uid="{71E85CDE-6795-4EFE-8E74-ABAFAD8E7321}"/>
    <cellStyle name="colonne libellé FdCR" xfId="31" xr:uid="{70E32FA4-60B2-4397-9B65-B6C1A3666624}"/>
    <cellStyle name="colonne libellé MAJ" xfId="32" xr:uid="{D4E81E02-D063-4A91-BBE5-AEC8D3EC0D59}"/>
    <cellStyle name="date liste financeurs" xfId="33" xr:uid="{EEF8A83B-8F2F-4921-8734-224A3F118C27}"/>
    <cellStyle name="date MAJ financeurs" xfId="34" xr:uid="{43F2722B-8062-49E2-A44D-40682E81873D}"/>
    <cellStyle name="décompte lignes Data" xfId="35" xr:uid="{8F7AADBF-1DD1-47DA-A94B-90A7B955CF9D}"/>
    <cellStyle name="décompte lignes UC" xfId="36" xr:uid="{93EEC932-AC05-4D30-850E-E758EEBD3931}"/>
    <cellStyle name="Euro" xfId="37" xr:uid="{288C5ED2-69B1-4BBB-B5D5-6E724BB7DBEA}"/>
    <cellStyle name="Excel_BuiltIn_Percent" xfId="38" xr:uid="{6F6BA74A-9CD0-4F7F-BBAC-87989EC3A0A3}"/>
    <cellStyle name="FEADER et rouge" xfId="39" xr:uid="{9CC615EF-45CA-45CA-88FE-6B3CDEC3FD7D}"/>
    <cellStyle name="FEADER_2" xfId="40" xr:uid="{E25F9528-DCE7-41FB-B584-8A416FA262C0}"/>
    <cellStyle name="feuilleUpgradeV2.01" xfId="41" xr:uid="{522278C1-5FAB-4287-B203-2067EFF747FE}"/>
    <cellStyle name="feuilleUpgradeV2.02" xfId="42" xr:uid="{D7F0679B-F90B-4E3C-93FA-2EE5BC744080}"/>
    <cellStyle name="feuilleUpgradeV2.03" xfId="43" xr:uid="{07D21BF2-5B79-4BDC-92E3-10FB7AE811CD}"/>
    <cellStyle name="feuilleUpgradeV3.00" xfId="44" xr:uid="{4330A7B7-392A-4B44-94AE-19DE0FDFD38E}"/>
    <cellStyle name="feuilleUpgradeV3.01" xfId="45" xr:uid="{607B6FAA-A2FE-4973-899E-F93D07E8EE80}"/>
    <cellStyle name="feuilleUpgradeV3.02" xfId="46" xr:uid="{ECB5F15C-F30F-4772-BD42-1C28C16130D2}"/>
    <cellStyle name="feuilleUpgradeV3.03" xfId="47" xr:uid="{CD1D4C5B-558A-4D05-BA78-1094AC100F8B}"/>
    <cellStyle name="feuilleUpgradeV3.04" xfId="48" xr:uid="{C13AB2DE-3AFE-490B-9D98-9A668E87F9DD}"/>
    <cellStyle name="feuilleUpgradeV4.00" xfId="49" xr:uid="{160C2967-3A48-4645-AF9E-0CFDE157ECA6}"/>
    <cellStyle name="Gris" xfId="50" xr:uid="{7783786A-8398-4C2D-9183-86E16745BBB0}"/>
    <cellStyle name="Gris rose" xfId="51" xr:uid="{607F641A-ADBA-42F6-8988-18B6A815DAF0}"/>
    <cellStyle name="gris_et_vert" xfId="52" xr:uid="{F8518523-8579-48F0-9F59-9A069C74C7E8}"/>
    <cellStyle name="Heading" xfId="53" xr:uid="{CCD4EE56-0F4B-4081-B676-F382B5B535A3}"/>
    <cellStyle name="Heading1" xfId="54" xr:uid="{47E5C29B-60A8-49E2-BFE6-7F0F86735BD5}"/>
    <cellStyle name="Installation patch automatique" xfId="55" xr:uid="{CA9113B9-4DAB-46ED-ADB4-2508AE8B7EC7}"/>
    <cellStyle name="jusDeCitronBleu" xfId="56" xr:uid="{94EE1E82-7D87-438A-B1F9-D4DF7D66BA2A}"/>
    <cellStyle name="KO" xfId="57" xr:uid="{F6066D03-418E-4DAC-A17E-4F30C88FE614}"/>
    <cellStyle name="Lien hypertexte" xfId="6" builtinId="8"/>
    <cellStyle name="MC Dépenses ss opé" xfId="58" xr:uid="{DC3A77EC-8E3B-4121-8DBA-8A051B8FB5E6}"/>
    <cellStyle name="MC GUC calcul sub" xfId="59" xr:uid="{A7AEBF45-9085-43FE-BE35-A710F90BCE84}"/>
    <cellStyle name="Milliers 2" xfId="8" xr:uid="{00000000-0005-0000-0000-000035000000}"/>
    <cellStyle name="Milliers 2 2" xfId="60" xr:uid="{2E3906E1-FFC5-4C93-BF87-F58B0ACC636F}"/>
    <cellStyle name="modif_en_vert" xfId="61" xr:uid="{1FF914EA-BCEB-4F35-B563-5223FCDEA39E}"/>
    <cellStyle name="Monétaire" xfId="101" builtinId="4"/>
    <cellStyle name="Monétaire 2" xfId="3" xr:uid="{00000000-0005-0000-0000-000002000000}"/>
    <cellStyle name="Monétaire 2 2" xfId="7" xr:uid="{00000000-0005-0000-0000-000002000000}"/>
    <cellStyle name="Monétaire 3" xfId="9" xr:uid="{00000000-0005-0000-0000-000036000000}"/>
    <cellStyle name="New" xfId="62" xr:uid="{969005A8-8F38-45E2-BF3F-30EDBDF2F390}"/>
    <cellStyle name="Normal" xfId="0" builtinId="0"/>
    <cellStyle name="Normal 2" xfId="2" xr:uid="{00000000-0005-0000-0000-000004000000}"/>
    <cellStyle name="Normal 2 2" xfId="63" xr:uid="{76A2657A-F60E-4144-8F20-C3DA4C920E5F}"/>
    <cellStyle name="Normal 3" xfId="4" xr:uid="{00000000-0005-0000-0000-000005000000}"/>
    <cellStyle name="Normal 4" xfId="10" xr:uid="{EB170D02-90C7-4AC1-9850-BFD3C2EE31BE}"/>
    <cellStyle name="Normal_demande de subvention FSE yc forfaitisation des coûts indirects sans protection" xfId="102" xr:uid="{12B3A64B-4B43-488D-8F01-54A23555BC28}"/>
    <cellStyle name="offset ligne contrôle moteur formules" xfId="64" xr:uid="{33B47F17-1BDC-43EF-8846-14B7BA43270A}"/>
    <cellStyle name="offset ligne contrôle Sub*" xfId="65" xr:uid="{A3037A5B-392F-4855-BA60-D1CF01FE5B27}"/>
    <cellStyle name="OK" xfId="66" xr:uid="{871DD451-21BE-4EAE-81C8-64DED1C6C9A4}"/>
    <cellStyle name="orange parme" xfId="67" xr:uid="{AACE495A-C257-4B2A-9BFD-480BF4252368}"/>
    <cellStyle name="plage étirement Assiette TO - Data" xfId="68" xr:uid="{8CFFCD84-6750-4CFE-AD51-61003B72E3CE}"/>
    <cellStyle name="plage étirement Assiette TO - UC" xfId="69" xr:uid="{26FE2F96-D362-4926-AAD8-417CE54731B4}"/>
    <cellStyle name="plage étirement Sub*" xfId="70" xr:uid="{186BA4E8-0C8F-41B5-971C-5EF23109E762}"/>
    <cellStyle name="plage MAJ libellés financeurs" xfId="71" xr:uid="{F9A1D9FB-8F6C-4192-9DD4-944CEE6FCDD2}"/>
    <cellStyle name="plage moteur formules" xfId="72" xr:uid="{20647E00-854D-4E57-9B45-2E54D20F673F}"/>
    <cellStyle name="plage moteur formules obligatoire" xfId="73" xr:uid="{76A675F9-56B5-44A2-A237-518E882E78BB}"/>
    <cellStyle name="Position cellule note patch" xfId="74" xr:uid="{A939A732-49F8-4373-AF9F-39FA1B53A04C}"/>
    <cellStyle name="Position cellule version FDCR" xfId="75" xr:uid="{1FF40AEE-4027-469D-AB3B-4A3C050793DD}"/>
    <cellStyle name="position cellule version patch" xfId="76" xr:uid="{B7FAB01F-DA34-4293-B7C0-D10B3AC0BE77}"/>
    <cellStyle name="position colonne contrôle moteur formules" xfId="77" xr:uid="{37122EFF-CF1C-436B-9293-F74DD01C9EF8}"/>
    <cellStyle name="position colonne contrôle Sub*" xfId="78" xr:uid="{4D6A4752-ADE2-41ED-946F-82079F49C8A5}"/>
    <cellStyle name="Pourcentage" xfId="1" builtinId="5"/>
    <cellStyle name="Pourcentage 2" xfId="79" xr:uid="{8A94931A-6F4E-4C1C-8014-32E10318AAAC}"/>
    <cellStyle name="Princ" xfId="80" xr:uid="{86C26E0D-9D58-48B6-94F6-C8C3D68807EB}"/>
    <cellStyle name="Princ et rouge" xfId="81" xr:uid="{6D025FF4-4CE2-42AE-8F39-965275EB166D}"/>
    <cellStyle name="Result" xfId="82" xr:uid="{9715B7EC-C879-48DA-8EE2-A5DAA3981697}"/>
    <cellStyle name="Result2" xfId="83" xr:uid="{4CEADEDA-CEE1-47FE-831B-4ED401AA4AB4}"/>
    <cellStyle name="Rose Test ATO" xfId="84" xr:uid="{88EACBE7-C654-4EA0-A44D-EA47268B1005}"/>
    <cellStyle name="rouge_2" xfId="85" xr:uid="{6F6BDC27-28DD-4CAE-8158-ACBDDB6308D4}"/>
    <cellStyle name="Sans nom1" xfId="86" xr:uid="{07DCB6D3-3B77-4570-BF47-107D9F3DED4E}"/>
    <cellStyle name="Sans nom2" xfId="87" xr:uid="{9999AADE-5161-4655-82E7-E174A8D0D485}"/>
    <cellStyle name="Sans nom3" xfId="88" xr:uid="{03E3AF92-E840-40F7-A1E1-23061F7E1003}"/>
    <cellStyle name="Sans nom4" xfId="89" xr:uid="{F3DB3104-8BB4-4E87-A83C-73164F5C8D73}"/>
    <cellStyle name="Sans nom5" xfId="90" xr:uid="{CB8366A7-E4ED-4ADA-942A-311859DFCA3C}"/>
    <cellStyle name="Sans nom6" xfId="91" xr:uid="{4B2A77C5-8699-4CC0-9764-3009C803B5F9}"/>
    <cellStyle name="Sans nom7" xfId="92" xr:uid="{63675C14-9F03-497D-8199-2643124AF773}"/>
    <cellStyle name="status connexion sécurisée" xfId="93" xr:uid="{651F22DD-E317-4993-9B95-0AE49296738D}"/>
    <cellStyle name="statut connexion sécurisée" xfId="94" xr:uid="{5782F067-9724-42DC-BC57-38188AACA7B4}"/>
    <cellStyle name="TableStyleLight1" xfId="95" xr:uid="{51ADD55B-3EC2-43D2-8A67-E1E8CCC94C9E}"/>
    <cellStyle name="test" xfId="96" xr:uid="{422211AC-2946-4BD7-801E-9E7F801C69AC}"/>
    <cellStyle name="Texte explicatif 2" xfId="5" xr:uid="{00000000-0005-0000-0000-000007000000}"/>
    <cellStyle name="Tout blanc" xfId="97" xr:uid="{6170235F-B6F2-4B06-B1F4-57547D39A6D2}"/>
    <cellStyle name="typeCollageUpgrade" xfId="98" xr:uid="{CA9878CA-D4A0-44AF-A3C5-DF7E54AE02C7}"/>
    <cellStyle name="URL liste financeurs" xfId="99" xr:uid="{EE86A3A6-3F88-40ED-9138-AD581F5C3CAC}"/>
    <cellStyle name="URL liste patch" xfId="100" xr:uid="{3E7C89C2-776E-4541-A061-F45017478925}"/>
  </cellStyles>
  <dxfs count="69">
    <dxf>
      <fill>
        <patternFill>
          <bgColor rgb="FFFF0000"/>
        </patternFill>
      </fill>
    </dxf>
    <dxf>
      <font>
        <b/>
        <i val="0"/>
        <color auto="1"/>
      </font>
      <fill>
        <patternFill>
          <bgColor rgb="FF00B050"/>
        </patternFill>
      </fill>
    </dxf>
    <dxf>
      <font>
        <color theme="0"/>
      </font>
      <fill>
        <patternFill>
          <bgColor rgb="FFC00000"/>
        </patternFill>
      </fill>
    </dxf>
    <dxf>
      <fill>
        <patternFill>
          <bgColor rgb="FF00B050"/>
        </patternFill>
      </fill>
    </dxf>
    <dxf>
      <font>
        <color theme="0"/>
      </font>
      <fill>
        <patternFill>
          <bgColor rgb="FFC00000"/>
        </patternFill>
      </fill>
    </dxf>
    <dxf>
      <fill>
        <patternFill>
          <bgColor rgb="FF00B050"/>
        </patternFill>
      </fill>
    </dxf>
    <dxf>
      <fill>
        <patternFill>
          <bgColor rgb="FF00B050"/>
        </patternFill>
      </fill>
    </dxf>
    <dxf>
      <font>
        <color theme="0"/>
      </font>
      <fill>
        <patternFill>
          <bgColor rgb="FFC00000"/>
        </patternFill>
      </fill>
    </dxf>
    <dxf>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border diagonalUp="0" diagonalDown="0" outline="0">
        <left style="medium">
          <color indexed="64"/>
        </left>
        <right style="medium">
          <color indexed="64"/>
        </right>
        <top style="medium">
          <color indexed="64"/>
        </top>
        <bottom style="medium">
          <color indexed="64"/>
        </bottom>
      </border>
    </dxf>
    <dxf>
      <numFmt numFmtId="173" formatCode="dd/mm/yyyy"/>
      <border diagonalUp="0" diagonalDown="0" outline="0">
        <left style="medium">
          <color indexed="64"/>
        </left>
        <right style="medium">
          <color indexed="64"/>
        </right>
        <top style="medium">
          <color indexed="64"/>
        </top>
        <bottom style="medium">
          <color indexed="64"/>
        </bottom>
      </border>
    </dxf>
    <dxf>
      <border diagonalUp="0" diagonalDown="0" outline="0">
        <left style="medium">
          <color indexed="64"/>
        </left>
        <right style="thin">
          <color indexed="64"/>
        </right>
        <top style="medium">
          <color indexed="64"/>
        </top>
        <bottom style="medium">
          <color indexed="64"/>
        </bottom>
      </border>
    </dxf>
    <dxf>
      <numFmt numFmtId="0" formatCode="General"/>
      <border diagonalUp="0" diagonalDown="0" outline="0">
        <left/>
        <right style="medium">
          <color indexed="64"/>
        </right>
        <top style="medium">
          <color indexed="64"/>
        </top>
        <bottom style="medium">
          <color indexed="64"/>
        </bottom>
      </border>
    </dxf>
    <dxf>
      <border>
        <top style="medium">
          <color indexed="64"/>
        </top>
      </border>
    </dxf>
    <dxf>
      <border outline="0">
        <bottom style="thin">
          <color indexed="64"/>
        </bottom>
      </border>
    </dxf>
    <dxf>
      <border diagonalUp="0" diagonalDown="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auto="1"/>
        <name val="Calibri"/>
        <family val="2"/>
        <scheme val="minor"/>
      </font>
      <fill>
        <patternFill patternType="solid">
          <fgColor indexed="64"/>
          <bgColor theme="9" tint="0.79998168889431442"/>
        </patternFill>
      </fill>
      <alignment horizontal="center" vertical="center" textRotation="0" wrapText="1" indent="0" justifyLastLine="0" shrinkToFit="0" readingOrder="0"/>
    </dxf>
    <dxf>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border diagonalUp="0" diagonalDown="0" outline="0">
        <left style="medium">
          <color indexed="64"/>
        </left>
        <right style="medium">
          <color indexed="64"/>
        </right>
        <top style="medium">
          <color indexed="64"/>
        </top>
        <bottom style="medium">
          <color indexed="64"/>
        </bottom>
      </border>
    </dxf>
    <dxf>
      <numFmt numFmtId="173" formatCode="dd/mm/yyyy"/>
      <border diagonalUp="0" diagonalDown="0" outline="0">
        <left style="medium">
          <color indexed="64"/>
        </left>
        <right style="medium">
          <color indexed="64"/>
        </right>
        <top style="medium">
          <color indexed="64"/>
        </top>
        <bottom style="medium">
          <color indexed="64"/>
        </bottom>
      </border>
    </dxf>
    <dxf>
      <numFmt numFmtId="0" formatCode="General"/>
      <border diagonalUp="0" diagonalDown="0" outline="0">
        <left style="medium">
          <color indexed="64"/>
        </left>
        <right style="thin">
          <color indexed="64"/>
        </right>
        <top style="medium">
          <color indexed="64"/>
        </top>
        <bottom style="medium">
          <color indexed="64"/>
        </bottom>
      </border>
    </dxf>
    <dxf>
      <numFmt numFmtId="0" formatCode="General"/>
      <border diagonalUp="0" diagonalDown="0" outline="0">
        <left/>
        <right style="thin">
          <color indexed="64"/>
        </right>
        <top style="medium">
          <color indexed="64"/>
        </top>
        <bottom style="medium">
          <color indexed="64"/>
        </bottom>
      </border>
    </dxf>
    <dxf>
      <border>
        <top style="medium">
          <color indexed="64"/>
        </top>
      </border>
    </dxf>
    <dxf>
      <border outline="0">
        <bottom style="thin">
          <color indexed="64"/>
        </bottom>
      </border>
    </dxf>
    <dxf>
      <border diagonalUp="0" diagonalDown="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auto="1"/>
        <name val="Calibri"/>
        <family val="2"/>
        <scheme val="minor"/>
      </font>
      <fill>
        <patternFill patternType="solid">
          <fgColor indexed="64"/>
          <bgColor theme="6" tint="0.79998168889431442"/>
        </patternFill>
      </fill>
      <alignment horizontal="center" vertical="center" textRotation="0" wrapText="1" indent="0" justifyLastLine="0" shrinkToFit="0" readingOrder="0"/>
    </dxf>
    <dxf>
      <font>
        <b/>
        <i val="0"/>
      </font>
      <fill>
        <patternFill>
          <bgColor theme="6"/>
        </patternFill>
      </fill>
    </dxf>
    <dxf>
      <font>
        <b/>
        <i val="0"/>
        <color theme="0"/>
      </font>
      <fill>
        <patternFill>
          <bgColor rgb="FFFF0000"/>
        </patternFill>
      </fill>
    </dxf>
    <dxf>
      <font>
        <b/>
        <i val="0"/>
      </font>
      <fill>
        <patternFill>
          <bgColor rgb="FF00B050"/>
        </patternFill>
      </fill>
    </dxf>
    <dxf>
      <font>
        <b/>
        <i val="0"/>
        <color rgb="FFFF0000"/>
      </font>
      <fill>
        <patternFill>
          <bgColor rgb="FFFFFF00"/>
        </patternFill>
      </fill>
    </dxf>
    <dxf>
      <font>
        <b/>
        <i val="0"/>
        <color rgb="FFFF0000"/>
      </font>
      <fill>
        <patternFill>
          <bgColor rgb="FFFFFF00"/>
        </patternFill>
      </fill>
    </dxf>
    <dxf>
      <font>
        <b/>
        <i val="0"/>
      </font>
      <fill>
        <patternFill>
          <bgColor theme="6"/>
        </patternFill>
      </fill>
    </dxf>
    <dxf>
      <font>
        <b/>
        <i val="0"/>
        <color theme="0"/>
      </font>
      <fill>
        <patternFill>
          <bgColor rgb="FFFF0000"/>
        </patternFill>
      </fill>
    </dxf>
    <dxf>
      <font>
        <b/>
        <i val="0"/>
      </font>
      <fill>
        <patternFill>
          <bgColor rgb="FF00B050"/>
        </patternFill>
      </fill>
    </dxf>
    <dxf>
      <font>
        <b/>
        <i val="0"/>
        <color theme="0"/>
      </font>
      <fill>
        <patternFill>
          <bgColor rgb="FFFF0000"/>
        </patternFill>
      </fill>
    </dxf>
    <dxf>
      <font>
        <b/>
        <i val="0"/>
        <color rgb="FFC00000"/>
      </font>
      <fill>
        <patternFill>
          <bgColor rgb="FFFFFF00"/>
        </patternFill>
      </fill>
    </dxf>
    <dxf>
      <font>
        <b/>
        <i val="0"/>
      </font>
      <fill>
        <patternFill>
          <bgColor theme="6"/>
        </patternFill>
      </fill>
    </dxf>
    <dxf>
      <font>
        <b/>
        <i val="0"/>
        <color theme="0"/>
      </font>
      <fill>
        <patternFill>
          <bgColor rgb="FFFF0000"/>
        </patternFill>
      </fill>
    </dxf>
    <dxf>
      <font>
        <b/>
        <i val="0"/>
      </font>
      <fill>
        <patternFill>
          <bgColor rgb="FF00B050"/>
        </patternFill>
      </fill>
    </dxf>
    <dxf>
      <font>
        <b/>
        <i val="0"/>
        <color theme="0"/>
      </font>
      <fill>
        <patternFill>
          <bgColor rgb="FFFF0000"/>
        </patternFill>
      </fill>
    </dxf>
    <dxf>
      <font>
        <b/>
        <i val="0"/>
        <color rgb="FFFF0000"/>
      </font>
      <fill>
        <patternFill>
          <bgColor rgb="FFFFFF00"/>
        </patternFill>
      </fill>
    </dxf>
    <dxf>
      <font>
        <b/>
        <i val="0"/>
        <color theme="0"/>
      </font>
      <fill>
        <patternFill>
          <bgColor rgb="FFFF0000"/>
        </patternFill>
      </fill>
    </dxf>
    <dxf>
      <font>
        <b/>
        <i val="0"/>
      </font>
      <fill>
        <patternFill>
          <bgColor theme="6"/>
        </patternFill>
      </fill>
    </dxf>
    <dxf>
      <font>
        <b/>
        <i val="0"/>
        <color theme="0"/>
      </font>
      <fill>
        <patternFill>
          <bgColor rgb="FFFF0000"/>
        </patternFill>
      </fill>
    </dxf>
    <dxf>
      <font>
        <b/>
        <i val="0"/>
      </font>
      <fill>
        <patternFill>
          <bgColor rgb="FF00B050"/>
        </patternFill>
      </fill>
    </dxf>
    <dxf>
      <fill>
        <patternFill>
          <bgColor rgb="FFFF0000"/>
        </patternFill>
      </fill>
    </dxf>
    <dxf>
      <font>
        <b/>
        <i val="0"/>
        <strike val="0"/>
        <color rgb="FFC00000"/>
      </font>
      <fill>
        <patternFill patternType="solid">
          <fgColor rgb="FFFFFF00"/>
          <bgColor rgb="FFFFFF00"/>
        </patternFill>
      </fill>
      <border>
        <vertical/>
        <horizontal/>
      </border>
    </dxf>
    <dxf>
      <font>
        <b/>
        <i val="0"/>
        <strike val="0"/>
        <color rgb="FFC00000"/>
      </font>
      <fill>
        <patternFill patternType="solid">
          <fgColor rgb="FFFFFF00"/>
          <bgColor rgb="FFFFFF00"/>
        </patternFill>
      </fill>
      <border>
        <vertical/>
        <horizontal/>
      </border>
    </dxf>
    <dxf>
      <font>
        <b/>
        <i val="0"/>
        <strike val="0"/>
        <color rgb="FFC00000"/>
      </font>
      <fill>
        <patternFill patternType="solid">
          <fgColor rgb="FFFFFF00"/>
          <bgColor rgb="FFFFFF00"/>
        </patternFill>
      </fill>
      <border>
        <vertical/>
        <horizontal/>
      </border>
    </dxf>
    <dxf>
      <font>
        <b/>
        <i val="0"/>
        <strike val="0"/>
        <color rgb="FFC00000"/>
      </font>
      <fill>
        <patternFill patternType="solid">
          <fgColor rgb="FFFFFF00"/>
          <bgColor rgb="FFFFFF00"/>
        </patternFill>
      </fill>
      <border>
        <vertical/>
        <horizontal/>
      </border>
    </dxf>
    <dxf>
      <font>
        <b/>
        <i val="0"/>
        <strike val="0"/>
        <color rgb="FFC00000"/>
      </font>
      <fill>
        <patternFill patternType="solid">
          <fgColor rgb="FFFFFF00"/>
          <bgColor rgb="FFFFFF00"/>
        </patternFill>
      </fill>
      <border>
        <vertical/>
        <horizontal/>
      </border>
    </dxf>
    <dxf>
      <font>
        <b/>
        <i val="0"/>
        <strike val="0"/>
        <color rgb="FFC00000"/>
      </font>
      <fill>
        <patternFill patternType="solid">
          <fgColor rgb="FFFFFF00"/>
          <bgColor rgb="FFFFFF00"/>
        </patternFill>
      </fill>
      <border>
        <vertical/>
        <horizontal/>
      </border>
    </dxf>
    <dxf>
      <font>
        <b/>
        <i val="0"/>
        <strike val="0"/>
        <color rgb="FFC00000"/>
      </font>
      <fill>
        <patternFill patternType="solid">
          <fgColor rgb="FFFFFF00"/>
          <bgColor rgb="FFFFFF00"/>
        </patternFill>
      </fill>
      <border>
        <vertical/>
        <horizontal/>
      </border>
    </dxf>
    <dxf>
      <font>
        <b/>
        <i val="0"/>
        <strike val="0"/>
        <color rgb="FFC00000"/>
      </font>
      <fill>
        <patternFill patternType="solid">
          <fgColor rgb="FFFFFF00"/>
          <bgColor rgb="FFFFFF00"/>
        </patternFill>
      </fill>
      <border>
        <vertical/>
        <horizontal/>
      </border>
    </dxf>
    <dxf>
      <font>
        <color rgb="FFFF0000"/>
      </font>
      <fill>
        <patternFill>
          <bgColor rgb="FFFFFF00"/>
        </patternFill>
      </fill>
    </dxf>
    <dxf>
      <font>
        <b/>
        <i val="0"/>
        <strike val="0"/>
        <color rgb="FFC00000"/>
      </font>
      <fill>
        <patternFill patternType="solid">
          <fgColor rgb="FFFFFF00"/>
          <bgColor rgb="FFFFFF00"/>
        </patternFill>
      </fill>
      <border>
        <vertical/>
        <horizontal/>
      </border>
    </dxf>
    <dxf>
      <font>
        <b/>
        <i val="0"/>
        <strike val="0"/>
        <color rgb="FFC00000"/>
      </font>
      <fill>
        <patternFill patternType="solid">
          <fgColor rgb="FFFFFF00"/>
          <bgColor rgb="FFFFFF00"/>
        </patternFill>
      </fill>
      <border>
        <vertical/>
        <horizontal/>
      </border>
    </dxf>
    <dxf>
      <font>
        <b/>
        <i val="0"/>
      </font>
      <fill>
        <patternFill>
          <bgColor theme="6"/>
        </patternFill>
      </fill>
    </dxf>
    <dxf>
      <font>
        <b/>
        <i val="0"/>
        <color theme="0"/>
      </font>
      <fill>
        <patternFill>
          <bgColor rgb="FFFF0000"/>
        </patternFill>
      </fill>
    </dxf>
    <dxf>
      <font>
        <b/>
        <i val="0"/>
      </font>
      <fill>
        <patternFill>
          <bgColor rgb="FF00B050"/>
        </patternFill>
      </fill>
    </dxf>
    <dxf>
      <font>
        <b/>
        <i val="0"/>
        <color theme="0"/>
      </font>
      <fill>
        <patternFill>
          <bgColor rgb="FFFF0000"/>
        </patternFill>
      </fill>
    </dxf>
    <dxf>
      <font>
        <color theme="0"/>
      </font>
      <fill>
        <patternFill>
          <fgColor auto="1"/>
          <bgColor rgb="FFFF0000"/>
        </patternFill>
      </fill>
    </dxf>
    <dxf>
      <font>
        <color rgb="FFFF0000"/>
      </font>
      <fill>
        <patternFill>
          <bgColor rgb="FFFFFF00"/>
        </patternFill>
      </fill>
    </dxf>
    <dxf>
      <font>
        <color theme="0"/>
      </font>
      <fill>
        <patternFill>
          <fgColor auto="1"/>
          <bgColor rgb="FFFF0000"/>
        </patternFill>
      </fill>
    </dxf>
    <dxf>
      <font>
        <b/>
        <i val="0"/>
      </font>
      <fill>
        <patternFill>
          <bgColor theme="6"/>
        </patternFill>
      </fill>
    </dxf>
    <dxf>
      <font>
        <b/>
        <i val="0"/>
        <color theme="0"/>
      </font>
      <fill>
        <patternFill>
          <bgColor rgb="FFFF0000"/>
        </patternFill>
      </fill>
    </dxf>
    <dxf>
      <font>
        <b/>
        <i val="0"/>
      </font>
      <fill>
        <patternFill>
          <bgColor rgb="FF00B050"/>
        </patternFill>
      </fill>
    </dxf>
    <dxf>
      <fill>
        <patternFill>
          <bgColor rgb="FFFF0000"/>
        </patternFill>
      </fill>
    </dxf>
    <dxf>
      <font>
        <b/>
        <i val="0"/>
        <strike val="0"/>
        <color rgb="FFC00000"/>
      </font>
      <fill>
        <patternFill patternType="solid">
          <fgColor rgb="FFFFFF00"/>
          <bgColor rgb="FFFFFF00"/>
        </patternFill>
      </fill>
      <border>
        <vertical/>
        <horizontal/>
      </border>
    </dxf>
  </dxfs>
  <tableStyles count="0" defaultTableStyle="TableStyleMedium2" defaultPivotStyle="PivotStyleLight16"/>
  <colors>
    <mruColors>
      <color rgb="FFC4D7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5.svg"/><Relationship Id="rId7" Type="http://schemas.openxmlformats.org/officeDocument/2006/relationships/image" Target="../media/image9.svg"/><Relationship Id="rId2" Type="http://schemas.openxmlformats.org/officeDocument/2006/relationships/image" Target="../media/image4.png"/><Relationship Id="rId1" Type="http://schemas.openxmlformats.org/officeDocument/2006/relationships/image" Target="../media/image1.png"/><Relationship Id="rId6" Type="http://schemas.openxmlformats.org/officeDocument/2006/relationships/image" Target="../media/image8.png"/><Relationship Id="rId5" Type="http://schemas.openxmlformats.org/officeDocument/2006/relationships/image" Target="../media/image7.svg"/><Relationship Id="rId4" Type="http://schemas.openxmlformats.org/officeDocument/2006/relationships/image" Target="../media/image6.png"/><Relationship Id="rId9" Type="http://schemas.openxmlformats.org/officeDocument/2006/relationships/image" Target="../media/image11.sv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133351</xdr:colOff>
      <xdr:row>0</xdr:row>
      <xdr:rowOff>76200</xdr:rowOff>
    </xdr:from>
    <xdr:to>
      <xdr:col>3</xdr:col>
      <xdr:colOff>416719</xdr:colOff>
      <xdr:row>7</xdr:row>
      <xdr:rowOff>121082</xdr:rowOff>
    </xdr:to>
    <xdr:pic>
      <xdr:nvPicPr>
        <xdr:cNvPr id="3" name="Image 2">
          <a:extLst>
            <a:ext uri="{FF2B5EF4-FFF2-40B4-BE49-F238E27FC236}">
              <a16:creationId xmlns:a16="http://schemas.microsoft.com/office/drawing/2014/main" id="{EECB5CFE-9E7C-4A52-9241-8E61C1228E2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95351" y="76200"/>
          <a:ext cx="1807368" cy="137838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821690</xdr:colOff>
      <xdr:row>2</xdr:row>
      <xdr:rowOff>557306</xdr:rowOff>
    </xdr:to>
    <xdr:pic>
      <xdr:nvPicPr>
        <xdr:cNvPr id="2" name="Image 1">
          <a:extLst>
            <a:ext uri="{FF2B5EF4-FFF2-40B4-BE49-F238E27FC236}">
              <a16:creationId xmlns:a16="http://schemas.microsoft.com/office/drawing/2014/main" id="{7F50E54A-5EB6-8F41-9456-1E65594C2D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85925" cy="1241009"/>
        </a:xfrm>
        <a:prstGeom prst="rect">
          <a:avLst/>
        </a:prstGeom>
      </xdr:spPr>
    </xdr:pic>
    <xdr:clientData/>
  </xdr:twoCellAnchor>
  <xdr:twoCellAnchor editAs="oneCell">
    <xdr:from>
      <xdr:col>0</xdr:col>
      <xdr:colOff>0</xdr:colOff>
      <xdr:row>12</xdr:row>
      <xdr:rowOff>1301073</xdr:rowOff>
    </xdr:from>
    <xdr:to>
      <xdr:col>1</xdr:col>
      <xdr:colOff>633186</xdr:colOff>
      <xdr:row>14</xdr:row>
      <xdr:rowOff>633813</xdr:rowOff>
    </xdr:to>
    <xdr:pic>
      <xdr:nvPicPr>
        <xdr:cNvPr id="3" name="Graphique 2" descr="Badge 1 avec un remplissage uni">
          <a:extLst>
            <a:ext uri="{FF2B5EF4-FFF2-40B4-BE49-F238E27FC236}">
              <a16:creationId xmlns:a16="http://schemas.microsoft.com/office/drawing/2014/main" id="{7408AD18-455A-5840-AE4F-12B76431EE6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0" y="16038846"/>
          <a:ext cx="1415217" cy="1576483"/>
        </a:xfrm>
        <a:prstGeom prst="rect">
          <a:avLst/>
        </a:prstGeom>
      </xdr:spPr>
    </xdr:pic>
    <xdr:clientData/>
  </xdr:twoCellAnchor>
  <xdr:twoCellAnchor editAs="oneCell">
    <xdr:from>
      <xdr:col>11</xdr:col>
      <xdr:colOff>2410454</xdr:colOff>
      <xdr:row>13</xdr:row>
      <xdr:rowOff>192513</xdr:rowOff>
    </xdr:from>
    <xdr:to>
      <xdr:col>12</xdr:col>
      <xdr:colOff>820563</xdr:colOff>
      <xdr:row>15</xdr:row>
      <xdr:rowOff>100026</xdr:rowOff>
    </xdr:to>
    <xdr:pic>
      <xdr:nvPicPr>
        <xdr:cNvPr id="4" name="Graphique 7" descr="Badge avec un remplissage uni">
          <a:extLst>
            <a:ext uri="{FF2B5EF4-FFF2-40B4-BE49-F238E27FC236}">
              <a16:creationId xmlns:a16="http://schemas.microsoft.com/office/drawing/2014/main" id="{DB9D5285-A8DD-0D4F-BA9C-3F241174E16D}"/>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36134103" y="16385013"/>
          <a:ext cx="1292082" cy="1386016"/>
        </a:xfrm>
        <a:prstGeom prst="rect">
          <a:avLst/>
        </a:prstGeom>
      </xdr:spPr>
    </xdr:pic>
    <xdr:clientData/>
  </xdr:twoCellAnchor>
  <xdr:twoCellAnchor editAs="oneCell">
    <xdr:from>
      <xdr:col>0</xdr:col>
      <xdr:colOff>45893</xdr:colOff>
      <xdr:row>20</xdr:row>
      <xdr:rowOff>1338215</xdr:rowOff>
    </xdr:from>
    <xdr:to>
      <xdr:col>1</xdr:col>
      <xdr:colOff>533303</xdr:colOff>
      <xdr:row>22</xdr:row>
      <xdr:rowOff>403466</xdr:rowOff>
    </xdr:to>
    <xdr:pic>
      <xdr:nvPicPr>
        <xdr:cNvPr id="5" name="Graphique 4" descr="Badge 4 avec un remplissage uni">
          <a:extLst>
            <a:ext uri="{FF2B5EF4-FFF2-40B4-BE49-F238E27FC236}">
              <a16:creationId xmlns:a16="http://schemas.microsoft.com/office/drawing/2014/main" id="{4625A8EC-9F7A-4E4F-8671-258CB2B7529B}"/>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45893" y="29081942"/>
          <a:ext cx="1284046" cy="1318520"/>
        </a:xfrm>
        <a:prstGeom prst="rect">
          <a:avLst/>
        </a:prstGeom>
      </xdr:spPr>
    </xdr:pic>
    <xdr:clientData/>
  </xdr:twoCellAnchor>
  <xdr:twoCellAnchor editAs="oneCell">
    <xdr:from>
      <xdr:col>20</xdr:col>
      <xdr:colOff>2575755</xdr:colOff>
      <xdr:row>13</xdr:row>
      <xdr:rowOff>108591</xdr:rowOff>
    </xdr:from>
    <xdr:to>
      <xdr:col>21</xdr:col>
      <xdr:colOff>1064841</xdr:colOff>
      <xdr:row>15</xdr:row>
      <xdr:rowOff>78750</xdr:rowOff>
    </xdr:to>
    <xdr:pic>
      <xdr:nvPicPr>
        <xdr:cNvPr id="6" name="Graphique 15" descr="Badge 3 avec un remplissage uni">
          <a:extLst>
            <a:ext uri="{FF2B5EF4-FFF2-40B4-BE49-F238E27FC236}">
              <a16:creationId xmlns:a16="http://schemas.microsoft.com/office/drawing/2014/main" id="{6B88884F-4A4A-0046-9D37-F1A29282885F}"/>
            </a:ext>
          </a:extLst>
        </xdr:cNvPr>
        <xdr:cNvPicPr>
          <a:picLocks noChangeAspect="1"/>
        </xdr:cNvPicPr>
      </xdr:nvPicPr>
      <xdr:blipFill>
        <a:blip xmlns:r="http://schemas.openxmlformats.org/officeDocument/2006/relationships" r:embed="rId8">
          <a:extLst>
            <a:ext uri="{96DAC541-7B7A-43D3-8B79-37D633B846F1}">
              <asvg:svgBlip xmlns:asvg="http://schemas.microsoft.com/office/drawing/2016/SVG/main" r:embed="rId9"/>
            </a:ext>
          </a:extLst>
        </a:blip>
        <a:stretch>
          <a:fillRect/>
        </a:stretch>
      </xdr:blipFill>
      <xdr:spPr>
        <a:xfrm>
          <a:off x="62248593" y="16301091"/>
          <a:ext cx="1372329" cy="146326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oneCellAnchor>
    <xdr:from>
      <xdr:col>0</xdr:col>
      <xdr:colOff>254000</xdr:colOff>
      <xdr:row>0</xdr:row>
      <xdr:rowOff>469900</xdr:rowOff>
    </xdr:from>
    <xdr:ext cx="2671042" cy="1957595"/>
    <xdr:pic>
      <xdr:nvPicPr>
        <xdr:cNvPr id="2" name="Image 1">
          <a:extLst>
            <a:ext uri="{FF2B5EF4-FFF2-40B4-BE49-F238E27FC236}">
              <a16:creationId xmlns:a16="http://schemas.microsoft.com/office/drawing/2014/main" id="{C069E47B-5C50-CB4E-924E-01356D2BB84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0" y="292100"/>
          <a:ext cx="2671042" cy="195759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74083</xdr:rowOff>
    </xdr:from>
    <xdr:to>
      <xdr:col>0</xdr:col>
      <xdr:colOff>945092</xdr:colOff>
      <xdr:row>1</xdr:row>
      <xdr:rowOff>602665</xdr:rowOff>
    </xdr:to>
    <xdr:pic>
      <xdr:nvPicPr>
        <xdr:cNvPr id="3" name="Image 2">
          <a:extLst>
            <a:ext uri="{FF2B5EF4-FFF2-40B4-BE49-F238E27FC236}">
              <a16:creationId xmlns:a16="http://schemas.microsoft.com/office/drawing/2014/main" id="{8103F59A-EA5B-4AC8-8FB1-76A3D37CA3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74083"/>
          <a:ext cx="941917" cy="72265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390524</xdr:colOff>
      <xdr:row>2</xdr:row>
      <xdr:rowOff>409187</xdr:rowOff>
    </xdr:to>
    <xdr:pic>
      <xdr:nvPicPr>
        <xdr:cNvPr id="2" name="Image 1">
          <a:extLst>
            <a:ext uri="{FF2B5EF4-FFF2-40B4-BE49-F238E27FC236}">
              <a16:creationId xmlns:a16="http://schemas.microsoft.com/office/drawing/2014/main" id="{18C8985F-67E9-46E0-B1E3-C02AB014719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1206499" cy="88754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446019</xdr:colOff>
      <xdr:row>4</xdr:row>
      <xdr:rowOff>183248</xdr:rowOff>
    </xdr:to>
    <xdr:pic>
      <xdr:nvPicPr>
        <xdr:cNvPr id="3" name="Image 1">
          <a:extLst>
            <a:ext uri="{FF2B5EF4-FFF2-40B4-BE49-F238E27FC236}">
              <a16:creationId xmlns:a16="http://schemas.microsoft.com/office/drawing/2014/main" id="{ABDAABBB-0663-4F4C-A5C2-C47561AA69A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173383" cy="8759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4</xdr:row>
      <xdr:rowOff>15875</xdr:rowOff>
    </xdr:from>
    <xdr:to>
      <xdr:col>1</xdr:col>
      <xdr:colOff>444137</xdr:colOff>
      <xdr:row>4</xdr:row>
      <xdr:rowOff>902184</xdr:rowOff>
    </xdr:to>
    <xdr:pic>
      <xdr:nvPicPr>
        <xdr:cNvPr id="3" name="Image 1">
          <a:extLst>
            <a:ext uri="{FF2B5EF4-FFF2-40B4-BE49-F238E27FC236}">
              <a16:creationId xmlns:a16="http://schemas.microsoft.com/office/drawing/2014/main" id="{92414BF8-7D5F-4C0F-858A-42C633D86EE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2806700"/>
          <a:ext cx="1130300" cy="88757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1</xdr:col>
      <xdr:colOff>416033</xdr:colOff>
      <xdr:row>4</xdr:row>
      <xdr:rowOff>888818</xdr:rowOff>
    </xdr:to>
    <xdr:pic>
      <xdr:nvPicPr>
        <xdr:cNvPr id="3" name="Image 1">
          <a:extLst>
            <a:ext uri="{FF2B5EF4-FFF2-40B4-BE49-F238E27FC236}">
              <a16:creationId xmlns:a16="http://schemas.microsoft.com/office/drawing/2014/main" id="{E004D96E-7CDB-4509-8161-4A5A5795010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90725"/>
          <a:ext cx="1206608" cy="91657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1178351</xdr:colOff>
      <xdr:row>1</xdr:row>
      <xdr:rowOff>1366</xdr:rowOff>
    </xdr:to>
    <xdr:pic>
      <xdr:nvPicPr>
        <xdr:cNvPr id="4" name="Image 3">
          <a:extLst>
            <a:ext uri="{FF2B5EF4-FFF2-40B4-BE49-F238E27FC236}">
              <a16:creationId xmlns:a16="http://schemas.microsoft.com/office/drawing/2014/main" id="{94F1E6F7-E321-4179-BD41-7B92A32EFF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178351" cy="88016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44451</xdr:colOff>
      <xdr:row>0</xdr:row>
      <xdr:rowOff>12700</xdr:rowOff>
    </xdr:from>
    <xdr:to>
      <xdr:col>0</xdr:col>
      <xdr:colOff>625679</xdr:colOff>
      <xdr:row>0</xdr:row>
      <xdr:rowOff>527050</xdr:rowOff>
    </xdr:to>
    <xdr:pic>
      <xdr:nvPicPr>
        <xdr:cNvPr id="2" name="Image 3">
          <a:extLst>
            <a:ext uri="{FF2B5EF4-FFF2-40B4-BE49-F238E27FC236}">
              <a16:creationId xmlns:a16="http://schemas.microsoft.com/office/drawing/2014/main" id="{1C33DDF5-4164-4B1E-80A0-9C3FFAAC24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451" y="12700"/>
          <a:ext cx="581228" cy="5143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1316704</xdr:colOff>
      <xdr:row>1</xdr:row>
      <xdr:rowOff>2119</xdr:rowOff>
    </xdr:to>
    <xdr:pic>
      <xdr:nvPicPr>
        <xdr:cNvPr id="4" name="Image 3">
          <a:extLst>
            <a:ext uri="{FF2B5EF4-FFF2-40B4-BE49-F238E27FC236}">
              <a16:creationId xmlns:a16="http://schemas.microsoft.com/office/drawing/2014/main" id="{1178668E-7F79-4006-BA0E-D5940311FD8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328134" cy="1012896"/>
        </a:xfrm>
        <a:prstGeom prst="rect">
          <a:avLst/>
        </a:prstGeom>
      </xdr:spPr>
    </xdr:pic>
    <xdr:clientData/>
  </xdr:twoCellAnchor>
  <xdr:twoCellAnchor editAs="oneCell">
    <xdr:from>
      <xdr:col>0</xdr:col>
      <xdr:colOff>0</xdr:colOff>
      <xdr:row>0</xdr:row>
      <xdr:rowOff>0</xdr:rowOff>
    </xdr:from>
    <xdr:to>
      <xdr:col>0</xdr:col>
      <xdr:colOff>1331309</xdr:colOff>
      <xdr:row>1</xdr:row>
      <xdr:rowOff>2119</xdr:rowOff>
    </xdr:to>
    <xdr:pic>
      <xdr:nvPicPr>
        <xdr:cNvPr id="2" name="Image 3">
          <a:extLst>
            <a:ext uri="{FF2B5EF4-FFF2-40B4-BE49-F238E27FC236}">
              <a16:creationId xmlns:a16="http://schemas.microsoft.com/office/drawing/2014/main" id="{8887FDAE-172E-4A4E-8BE7-060316EF48D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331309" cy="1021294"/>
        </a:xfrm>
        <a:prstGeom prst="rect">
          <a:avLst/>
        </a:prstGeom>
      </xdr:spPr>
    </xdr:pic>
    <xdr:clientData/>
  </xdr:twoCellAnchor>
  <xdr:twoCellAnchor editAs="oneCell">
    <xdr:from>
      <xdr:col>12</xdr:col>
      <xdr:colOff>935789</xdr:colOff>
      <xdr:row>8</xdr:row>
      <xdr:rowOff>1403684</xdr:rowOff>
    </xdr:from>
    <xdr:to>
      <xdr:col>12</xdr:col>
      <xdr:colOff>1862418</xdr:colOff>
      <xdr:row>9</xdr:row>
      <xdr:rowOff>701423</xdr:rowOff>
    </xdr:to>
    <xdr:pic>
      <xdr:nvPicPr>
        <xdr:cNvPr id="5" name="Graphique 4" descr="Flèches de chevron avec un remplissage uni">
          <a:extLst>
            <a:ext uri="{FF2B5EF4-FFF2-40B4-BE49-F238E27FC236}">
              <a16:creationId xmlns:a16="http://schemas.microsoft.com/office/drawing/2014/main" id="{0A6D0674-3571-AB48-9EAD-CCD5B51860F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42311052" y="9992895"/>
          <a:ext cx="926629" cy="90194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81F739D-0C30-429F-9AA3-409DB216ADF6}" name="Table1" displayName="Table1" ref="A2:E13" totalsRowShown="0" headerRowDxfId="25" headerRowBorderDxfId="23" tableBorderDxfId="24" totalsRowBorderDxfId="22">
  <autoFilter ref="A2:E13" xr:uid="{A81F739D-0C30-429F-9AA3-409DB216ADF6}"/>
  <tableColumns count="5">
    <tableColumn id="6" xr3:uid="{9195A48A-3B2C-4DA2-AB45-5D9984EE46E9}" name="Nom du marché" dataDxfId="21"/>
    <tableColumn id="8" xr3:uid="{533AB8BF-688C-41D9-B989-3487863B95B4}" name="Pièces transmises de marchés " dataDxfId="20"/>
    <tableColumn id="10" xr3:uid="{6B44E110-3013-4E80-833B-82B06E5E37AA}" name="Date du marché" dataDxfId="19"/>
    <tableColumn id="9" xr3:uid="{4D554678-BFC0-46DF-8EF3-6B7F88B890D3}" name="Montant HT du marché " dataDxfId="18"/>
    <tableColumn id="7" xr3:uid="{93033738-FB0E-447E-8D3A-ED49E065C7E2}" name="Le marché est-il lié à une dépense couverte par une OCS ?" dataDxfId="17"/>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C099EC9-A5F7-40D1-9F56-A7702E938779}" name="Table13" displayName="Table13" ref="F2:J13" totalsRowShown="0" headerRowDxfId="16" headerRowBorderDxfId="14" tableBorderDxfId="15" totalsRowBorderDxfId="13">
  <autoFilter ref="F2:J13" xr:uid="{1C099EC9-A5F7-40D1-9F56-A7702E938779}"/>
  <tableColumns count="5">
    <tableColumn id="6" xr3:uid="{1DCB50E9-4ACD-475C-BE6E-586231578721}" name="Nom du marché" dataDxfId="12"/>
    <tableColumn id="8" xr3:uid="{6021E21F-57E9-430D-8457-25F3A9736061}" name="Pièces transmises de marchés " dataDxfId="11"/>
    <tableColumn id="10" xr3:uid="{8031ADB3-ABE8-4F2D-B473-1E38B0B5AEDB}" name="Date du marché" dataDxfId="10"/>
    <tableColumn id="9" xr3:uid="{FA6926B0-19D5-4682-8177-0DF2BF129D1E}" name="Montant HT du marché " dataDxfId="9"/>
    <tableColumn id="7" xr3:uid="{A402B436-C946-4232-8C1D-689A4F935320}" name="Le marché est-il lié à une dépense couverte par une OCS ?" dataDxfId="8"/>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9.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5EAAE-43B2-456A-A8C2-FCAD246C52E9}">
  <sheetPr codeName="Feuil2">
    <pageSetUpPr fitToPage="1"/>
  </sheetPr>
  <dimension ref="A1:X32"/>
  <sheetViews>
    <sheetView showGridLines="0" topLeftCell="A10" zoomScale="75" zoomScaleNormal="55" workbookViewId="0">
      <selection activeCell="B22" sqref="B22:W22"/>
    </sheetView>
  </sheetViews>
  <sheetFormatPr defaultColWidth="11.42578125" defaultRowHeight="15"/>
  <cols>
    <col min="1" max="9" width="11.42578125" style="1"/>
    <col min="10" max="10" width="16.42578125" style="1" customWidth="1"/>
    <col min="11" max="16384" width="11.42578125" style="1"/>
  </cols>
  <sheetData>
    <row r="1" spans="1:24">
      <c r="A1" s="11"/>
      <c r="B1" s="12"/>
      <c r="C1" s="12"/>
      <c r="D1" s="12"/>
      <c r="E1" s="12"/>
      <c r="F1" s="12"/>
      <c r="G1" s="12"/>
      <c r="H1" s="12"/>
      <c r="I1" s="12"/>
      <c r="J1" s="12"/>
      <c r="K1" s="12"/>
      <c r="L1" s="12"/>
      <c r="M1" s="12"/>
      <c r="N1" s="12"/>
      <c r="O1" s="12"/>
      <c r="P1" s="12"/>
      <c r="Q1" s="12"/>
      <c r="R1" s="12"/>
      <c r="S1" s="12"/>
      <c r="T1" s="12"/>
      <c r="U1" s="12"/>
      <c r="V1" s="12"/>
      <c r="W1" s="12"/>
      <c r="X1" s="13"/>
    </row>
    <row r="2" spans="1:24">
      <c r="A2" s="14"/>
      <c r="X2" s="15"/>
    </row>
    <row r="3" spans="1:24">
      <c r="A3" s="14"/>
      <c r="X3" s="15"/>
    </row>
    <row r="4" spans="1:24">
      <c r="A4" s="14"/>
      <c r="X4" s="15"/>
    </row>
    <row r="5" spans="1:24">
      <c r="A5" s="14"/>
      <c r="X5" s="15"/>
    </row>
    <row r="6" spans="1:24">
      <c r="A6" s="14"/>
      <c r="X6" s="15"/>
    </row>
    <row r="7" spans="1:24">
      <c r="A7" s="14"/>
      <c r="V7" s="1019"/>
      <c r="W7" s="1019"/>
      <c r="X7" s="15"/>
    </row>
    <row r="8" spans="1:24" ht="21">
      <c r="A8" s="1028" t="s">
        <v>0</v>
      </c>
      <c r="B8" s="1029"/>
      <c r="C8" s="1029"/>
      <c r="D8" s="1029"/>
      <c r="E8" s="1029"/>
      <c r="F8" s="1029"/>
      <c r="G8" s="1029"/>
      <c r="H8" s="1029"/>
      <c r="I8" s="1029"/>
      <c r="J8" s="1029"/>
      <c r="K8" s="1029"/>
      <c r="L8" s="1029"/>
      <c r="M8" s="1029"/>
      <c r="N8" s="1029"/>
      <c r="O8" s="1029"/>
      <c r="P8" s="1029"/>
      <c r="Q8" s="1029"/>
      <c r="R8" s="1029"/>
      <c r="S8" s="1029"/>
      <c r="T8" s="1029"/>
      <c r="U8" s="1029"/>
      <c r="V8" s="1029"/>
      <c r="W8" s="1029"/>
      <c r="X8" s="1030"/>
    </row>
    <row r="9" spans="1:24" ht="21">
      <c r="A9" s="1025" t="s">
        <v>1</v>
      </c>
      <c r="B9" s="1026"/>
      <c r="C9" s="1026"/>
      <c r="D9" s="1026"/>
      <c r="E9" s="1026"/>
      <c r="F9" s="1026"/>
      <c r="G9" s="1026"/>
      <c r="H9" s="1026"/>
      <c r="I9" s="1026"/>
      <c r="J9" s="1026"/>
      <c r="K9" s="1026"/>
      <c r="L9" s="1026"/>
      <c r="M9" s="1026"/>
      <c r="N9" s="1026"/>
      <c r="O9" s="1026"/>
      <c r="P9" s="1026"/>
      <c r="Q9" s="1026"/>
      <c r="R9" s="1026"/>
      <c r="S9" s="1026"/>
      <c r="T9" s="1026"/>
      <c r="U9" s="1026"/>
      <c r="V9" s="1026"/>
      <c r="W9" s="1026"/>
      <c r="X9" s="1027"/>
    </row>
    <row r="10" spans="1:24" ht="21">
      <c r="A10" s="1025" t="s">
        <v>2</v>
      </c>
      <c r="B10" s="1026"/>
      <c r="C10" s="1026"/>
      <c r="D10" s="1026"/>
      <c r="E10" s="1026"/>
      <c r="F10" s="1026"/>
      <c r="G10" s="1026"/>
      <c r="H10" s="1026"/>
      <c r="I10" s="1026"/>
      <c r="J10" s="1026"/>
      <c r="K10" s="1026"/>
      <c r="L10" s="1026"/>
      <c r="M10" s="1026"/>
      <c r="N10" s="1026"/>
      <c r="O10" s="1026"/>
      <c r="P10" s="1026"/>
      <c r="Q10" s="1026"/>
      <c r="R10" s="1026"/>
      <c r="S10" s="1026"/>
      <c r="T10" s="1026"/>
      <c r="U10" s="1026"/>
      <c r="V10" s="1026"/>
      <c r="W10" s="1026"/>
      <c r="X10" s="1027"/>
    </row>
    <row r="11" spans="1:24" ht="21">
      <c r="A11" s="1025" t="s">
        <v>3</v>
      </c>
      <c r="B11" s="1026"/>
      <c r="C11" s="1026"/>
      <c r="D11" s="1026"/>
      <c r="E11" s="1026"/>
      <c r="F11" s="1026"/>
      <c r="G11" s="1026"/>
      <c r="H11" s="1026"/>
      <c r="I11" s="1026"/>
      <c r="J11" s="1026"/>
      <c r="K11" s="1026"/>
      <c r="L11" s="1026"/>
      <c r="M11" s="1026"/>
      <c r="N11" s="1026"/>
      <c r="O11" s="1026"/>
      <c r="P11" s="1026"/>
      <c r="Q11" s="1026"/>
      <c r="R11" s="1026"/>
      <c r="S11" s="1026"/>
      <c r="T11" s="1026"/>
      <c r="U11" s="1026"/>
      <c r="V11" s="1026"/>
      <c r="W11" s="1026"/>
      <c r="X11" s="1027"/>
    </row>
    <row r="12" spans="1:24" ht="21">
      <c r="A12" s="1015" t="s">
        <v>4</v>
      </c>
      <c r="B12" s="1016"/>
      <c r="C12" s="1016"/>
      <c r="D12" s="1016"/>
      <c r="E12" s="1016"/>
      <c r="F12" s="1016"/>
      <c r="G12" s="1016"/>
      <c r="H12" s="1016"/>
      <c r="I12" s="1016"/>
      <c r="J12" s="1016"/>
      <c r="K12" s="1016"/>
      <c r="L12" s="1016"/>
      <c r="M12" s="1016"/>
      <c r="N12" s="1016"/>
      <c r="O12" s="1016"/>
      <c r="P12" s="1016"/>
      <c r="Q12" s="1016"/>
      <c r="R12" s="1016"/>
      <c r="S12" s="1016"/>
      <c r="T12" s="1016"/>
      <c r="U12" s="1016"/>
      <c r="V12" s="1016"/>
      <c r="W12" s="1016"/>
      <c r="X12" s="1017"/>
    </row>
    <row r="13" spans="1:24" ht="28.5">
      <c r="A13" s="1022" t="s">
        <v>5</v>
      </c>
      <c r="B13" s="1023"/>
      <c r="C13" s="1023"/>
      <c r="D13" s="1023"/>
      <c r="E13" s="1023"/>
      <c r="F13" s="1023"/>
      <c r="G13" s="1023"/>
      <c r="H13" s="1023"/>
      <c r="I13" s="1023"/>
      <c r="J13" s="1023"/>
      <c r="K13" s="1023"/>
      <c r="L13" s="1023"/>
      <c r="M13" s="1023"/>
      <c r="N13" s="1023"/>
      <c r="O13" s="1023"/>
      <c r="P13" s="1023"/>
      <c r="Q13" s="1023"/>
      <c r="R13" s="1023"/>
      <c r="S13" s="1023"/>
      <c r="T13" s="1023"/>
      <c r="U13" s="1023"/>
      <c r="V13" s="1023"/>
      <c r="W13" s="1023"/>
      <c r="X13" s="1024"/>
    </row>
    <row r="14" spans="1:24" ht="28.5">
      <c r="A14" s="20"/>
      <c r="B14" s="21"/>
      <c r="C14" s="21"/>
      <c r="D14" s="21"/>
      <c r="E14" s="21"/>
      <c r="F14" s="21"/>
      <c r="G14" s="21"/>
      <c r="H14" s="21"/>
      <c r="I14" s="21"/>
      <c r="J14" s="21"/>
      <c r="K14" s="1018" t="s">
        <v>6</v>
      </c>
      <c r="L14" s="1018"/>
      <c r="M14" s="1018"/>
      <c r="N14" s="21"/>
      <c r="O14" s="21"/>
      <c r="P14" s="21"/>
      <c r="Q14" s="21"/>
      <c r="R14" s="21"/>
      <c r="S14" s="21"/>
      <c r="T14" s="21"/>
      <c r="U14" s="21"/>
      <c r="V14" s="21"/>
      <c r="W14" s="21"/>
      <c r="X14" s="22"/>
    </row>
    <row r="15" spans="1:24">
      <c r="A15" s="14"/>
      <c r="X15" s="15"/>
    </row>
    <row r="16" spans="1:24" ht="35.25" customHeight="1">
      <c r="A16" s="14"/>
      <c r="B16" s="1031" t="s">
        <v>7</v>
      </c>
      <c r="C16" s="1031"/>
      <c r="D16" s="1031"/>
      <c r="E16" s="1031"/>
      <c r="F16" s="1031"/>
      <c r="G16" s="1031"/>
      <c r="H16" s="1031"/>
      <c r="I16" s="1031"/>
      <c r="J16" s="1031"/>
      <c r="K16" s="1031"/>
      <c r="L16" s="1031"/>
      <c r="M16" s="1031"/>
      <c r="N16" s="1031"/>
      <c r="O16" s="1031"/>
      <c r="P16" s="1031"/>
      <c r="Q16" s="1031"/>
      <c r="R16" s="1031"/>
      <c r="S16" s="1031"/>
      <c r="T16" s="1031"/>
      <c r="U16" s="1031"/>
      <c r="V16" s="1031"/>
      <c r="W16" s="1031"/>
      <c r="X16" s="15"/>
    </row>
    <row r="17" spans="1:24">
      <c r="A17" s="14"/>
      <c r="X17" s="15"/>
    </row>
    <row r="18" spans="1:24" ht="18.75">
      <c r="A18" s="14"/>
      <c r="B18" s="1014" t="s">
        <v>8</v>
      </c>
      <c r="C18" s="1014"/>
      <c r="D18" s="1014"/>
      <c r="E18" s="1014"/>
      <c r="F18" s="1014"/>
      <c r="G18" s="1014"/>
      <c r="H18" s="1014"/>
      <c r="I18" s="1014"/>
      <c r="J18" s="1014"/>
      <c r="K18" s="1014"/>
      <c r="L18" s="1014"/>
      <c r="M18" s="1014"/>
      <c r="N18" s="1014"/>
      <c r="O18" s="1014"/>
      <c r="P18" s="1014"/>
      <c r="Q18" s="1014"/>
      <c r="R18" s="1014"/>
      <c r="S18" s="1014"/>
      <c r="T18" s="1014"/>
      <c r="U18" s="1014"/>
      <c r="V18" s="1014"/>
      <c r="W18" s="1014"/>
      <c r="X18" s="15"/>
    </row>
    <row r="19" spans="1:24" ht="72" customHeight="1">
      <c r="A19" s="14"/>
      <c r="B19" s="1020" t="s">
        <v>9</v>
      </c>
      <c r="C19" s="1032"/>
      <c r="D19" s="1032"/>
      <c r="E19" s="1032"/>
      <c r="F19" s="1032"/>
      <c r="G19" s="1032"/>
      <c r="H19" s="1032"/>
      <c r="I19" s="1032"/>
      <c r="J19" s="1032"/>
      <c r="K19" s="1032"/>
      <c r="L19" s="1032"/>
      <c r="M19" s="1032"/>
      <c r="N19" s="1032"/>
      <c r="O19" s="1032"/>
      <c r="P19" s="1032"/>
      <c r="Q19" s="1032"/>
      <c r="R19" s="1032"/>
      <c r="S19" s="1032"/>
      <c r="T19" s="1032"/>
      <c r="U19" s="1032"/>
      <c r="V19" s="1032"/>
      <c r="W19" s="1032"/>
      <c r="X19" s="15"/>
    </row>
    <row r="20" spans="1:24" ht="47.25" customHeight="1">
      <c r="A20" s="14"/>
      <c r="B20" s="1020" t="s">
        <v>10</v>
      </c>
      <c r="C20" s="1032"/>
      <c r="D20" s="1032"/>
      <c r="E20" s="1032"/>
      <c r="F20" s="1032"/>
      <c r="G20" s="1032"/>
      <c r="H20" s="1032"/>
      <c r="I20" s="1032"/>
      <c r="J20" s="1032"/>
      <c r="K20" s="1032"/>
      <c r="L20" s="1032"/>
      <c r="M20" s="1032"/>
      <c r="N20" s="1032"/>
      <c r="O20" s="1032"/>
      <c r="P20" s="1032"/>
      <c r="Q20" s="1032"/>
      <c r="R20" s="1032"/>
      <c r="S20" s="1032"/>
      <c r="T20" s="1032"/>
      <c r="U20" s="1032"/>
      <c r="V20" s="1032"/>
      <c r="W20" s="1032"/>
      <c r="X20" s="15"/>
    </row>
    <row r="21" spans="1:24" ht="54" customHeight="1">
      <c r="A21" s="14"/>
      <c r="B21" s="1020"/>
      <c r="C21" s="1021"/>
      <c r="D21" s="1021"/>
      <c r="E21" s="1021"/>
      <c r="F21" s="1021"/>
      <c r="G21" s="1021"/>
      <c r="H21" s="1021"/>
      <c r="I21" s="1021"/>
      <c r="J21" s="1021"/>
      <c r="K21" s="1021"/>
      <c r="L21" s="1021"/>
      <c r="M21" s="1021"/>
      <c r="N21" s="1021"/>
      <c r="O21" s="1021"/>
      <c r="P21" s="1021"/>
      <c r="Q21" s="1021"/>
      <c r="R21" s="1021"/>
      <c r="S21" s="1021"/>
      <c r="T21" s="1021"/>
      <c r="U21" s="1021"/>
      <c r="V21" s="1021"/>
      <c r="W21" s="1021"/>
      <c r="X21" s="15"/>
    </row>
    <row r="22" spans="1:24" ht="395.25" customHeight="1">
      <c r="A22" s="14"/>
      <c r="B22" s="1020" t="s">
        <v>11</v>
      </c>
      <c r="C22" s="1021"/>
      <c r="D22" s="1021"/>
      <c r="E22" s="1021"/>
      <c r="F22" s="1021"/>
      <c r="G22" s="1021"/>
      <c r="H22" s="1021"/>
      <c r="I22" s="1021"/>
      <c r="J22" s="1021"/>
      <c r="K22" s="1021"/>
      <c r="L22" s="1021"/>
      <c r="M22" s="1021"/>
      <c r="N22" s="1021"/>
      <c r="O22" s="1021"/>
      <c r="P22" s="1021"/>
      <c r="Q22" s="1021"/>
      <c r="R22" s="1021"/>
      <c r="S22" s="1021"/>
      <c r="T22" s="1021"/>
      <c r="U22" s="1021"/>
      <c r="V22" s="1021"/>
      <c r="W22" s="1021"/>
      <c r="X22" s="15"/>
    </row>
    <row r="23" spans="1:24" ht="132.75" customHeight="1">
      <c r="A23" s="14"/>
      <c r="B23" s="1009" t="s">
        <v>12</v>
      </c>
      <c r="C23" s="1010"/>
      <c r="D23" s="1010"/>
      <c r="E23" s="1010"/>
      <c r="F23" s="1010"/>
      <c r="G23" s="1010"/>
      <c r="H23" s="1010"/>
      <c r="I23" s="1010"/>
      <c r="J23" s="1010"/>
      <c r="K23" s="1010"/>
      <c r="L23" s="1010"/>
      <c r="M23" s="1010"/>
      <c r="N23" s="1010"/>
      <c r="O23" s="1010"/>
      <c r="P23" s="1010"/>
      <c r="Q23" s="1010"/>
      <c r="R23" s="1010"/>
      <c r="S23" s="1010"/>
      <c r="T23" s="1010"/>
      <c r="U23" s="1010"/>
      <c r="V23" s="1010"/>
      <c r="W23" s="1010"/>
      <c r="X23" s="15"/>
    </row>
    <row r="24" spans="1:24" ht="123.75" customHeight="1">
      <c r="A24" s="14"/>
      <c r="B24" s="1009" t="s">
        <v>13</v>
      </c>
      <c r="C24" s="1010"/>
      <c r="D24" s="1010"/>
      <c r="E24" s="1010"/>
      <c r="F24" s="1010"/>
      <c r="G24" s="1010"/>
      <c r="H24" s="1010"/>
      <c r="I24" s="1010"/>
      <c r="J24" s="1010"/>
      <c r="K24" s="1010"/>
      <c r="L24" s="1010"/>
      <c r="M24" s="1010"/>
      <c r="N24" s="1010"/>
      <c r="O24" s="1010"/>
      <c r="P24" s="1010"/>
      <c r="Q24" s="1010"/>
      <c r="R24" s="1010"/>
      <c r="S24" s="1010"/>
      <c r="T24" s="1010"/>
      <c r="U24" s="1010"/>
      <c r="V24" s="1010"/>
      <c r="W24" s="1010"/>
      <c r="X24" s="15"/>
    </row>
    <row r="25" spans="1:24" ht="46.5" customHeight="1">
      <c r="A25" s="14"/>
      <c r="B25" s="1009" t="s">
        <v>14</v>
      </c>
      <c r="C25" s="1010"/>
      <c r="D25" s="1010"/>
      <c r="E25" s="1010"/>
      <c r="F25" s="1010"/>
      <c r="G25" s="1010"/>
      <c r="H25" s="1010"/>
      <c r="I25" s="1010"/>
      <c r="J25" s="1010"/>
      <c r="K25" s="1010"/>
      <c r="L25" s="1010"/>
      <c r="M25" s="1010"/>
      <c r="N25" s="1010"/>
      <c r="O25" s="1010"/>
      <c r="P25" s="1010"/>
      <c r="Q25" s="1010"/>
      <c r="R25" s="1010"/>
      <c r="S25" s="1010"/>
      <c r="T25" s="1010"/>
      <c r="U25" s="1010"/>
      <c r="V25" s="1010"/>
      <c r="W25" s="1010"/>
      <c r="X25" s="15"/>
    </row>
    <row r="26" spans="1:24" ht="10.5" customHeight="1">
      <c r="A26" s="14"/>
      <c r="B26" s="14"/>
      <c r="X26" s="15"/>
    </row>
    <row r="27" spans="1:24" ht="18.75">
      <c r="A27" s="14"/>
      <c r="B27" s="1011" t="s">
        <v>15</v>
      </c>
      <c r="C27" s="1012"/>
      <c r="D27" s="1012"/>
      <c r="E27" s="1012"/>
      <c r="F27" s="1012"/>
      <c r="G27" s="1012"/>
      <c r="H27" s="1012"/>
      <c r="I27" s="1012"/>
      <c r="J27" s="1012"/>
      <c r="K27" s="1012"/>
      <c r="L27" s="1012"/>
      <c r="M27" s="1012"/>
      <c r="N27" s="1012"/>
      <c r="O27" s="1012"/>
      <c r="P27" s="1012"/>
      <c r="Q27" s="1012"/>
      <c r="R27" s="1012"/>
      <c r="S27" s="1012"/>
      <c r="T27" s="1012"/>
      <c r="U27" s="1012"/>
      <c r="V27" s="1012"/>
      <c r="W27" s="1012"/>
      <c r="X27" s="15"/>
    </row>
    <row r="28" spans="1:24" ht="133.5" customHeight="1">
      <c r="A28" s="14"/>
      <c r="B28" s="1009" t="s">
        <v>16</v>
      </c>
      <c r="C28" s="1010"/>
      <c r="D28" s="1010"/>
      <c r="E28" s="1010"/>
      <c r="F28" s="1010"/>
      <c r="G28" s="1010"/>
      <c r="H28" s="1010"/>
      <c r="I28" s="1010"/>
      <c r="J28" s="1010"/>
      <c r="K28" s="1010"/>
      <c r="L28" s="1010"/>
      <c r="M28" s="1010"/>
      <c r="N28" s="1010"/>
      <c r="O28" s="1010"/>
      <c r="P28" s="1010"/>
      <c r="Q28" s="1010"/>
      <c r="R28" s="1010"/>
      <c r="S28" s="1010"/>
      <c r="T28" s="1010"/>
      <c r="U28" s="1010"/>
      <c r="V28" s="1010"/>
      <c r="W28" s="1010"/>
      <c r="X28" s="15"/>
    </row>
    <row r="29" spans="1:24" ht="13.5" customHeight="1">
      <c r="A29" s="14"/>
      <c r="B29" s="949"/>
      <c r="C29" s="950"/>
      <c r="D29" s="950"/>
      <c r="E29" s="950"/>
      <c r="F29" s="950"/>
      <c r="G29" s="950"/>
      <c r="H29" s="950"/>
      <c r="I29" s="950"/>
      <c r="J29" s="950"/>
      <c r="K29" s="950"/>
      <c r="L29" s="950"/>
      <c r="M29" s="950"/>
      <c r="N29" s="950"/>
      <c r="O29" s="950"/>
      <c r="P29" s="950"/>
      <c r="Q29" s="950"/>
      <c r="R29" s="950"/>
      <c r="S29" s="950"/>
      <c r="T29" s="950"/>
      <c r="U29" s="950"/>
      <c r="V29" s="950"/>
      <c r="W29" s="950"/>
      <c r="X29" s="15"/>
    </row>
    <row r="30" spans="1:24" ht="19.5" thickBot="1">
      <c r="A30" s="16"/>
      <c r="B30" s="1013" t="s">
        <v>17</v>
      </c>
      <c r="C30" s="1014"/>
      <c r="D30" s="1014"/>
      <c r="E30" s="1014"/>
      <c r="F30" s="1014"/>
      <c r="G30" s="1014"/>
      <c r="H30" s="1014"/>
      <c r="I30" s="1014"/>
      <c r="J30" s="1014"/>
      <c r="K30" s="1014"/>
      <c r="L30" s="1014"/>
      <c r="M30" s="1014"/>
      <c r="N30" s="1014"/>
      <c r="O30" s="1014"/>
      <c r="P30" s="1014"/>
      <c r="Q30" s="1014"/>
      <c r="R30" s="1014"/>
      <c r="S30" s="1014"/>
      <c r="T30" s="1014"/>
      <c r="U30" s="1014"/>
      <c r="V30" s="1014"/>
      <c r="W30" s="1014"/>
      <c r="X30" s="15"/>
    </row>
    <row r="31" spans="1:24" ht="51.75" customHeight="1">
      <c r="B31" s="1009" t="s">
        <v>18</v>
      </c>
      <c r="C31" s="1010"/>
      <c r="D31" s="1010"/>
      <c r="E31" s="1010"/>
      <c r="F31" s="1010"/>
      <c r="G31" s="1010"/>
      <c r="H31" s="1010"/>
      <c r="I31" s="1010"/>
      <c r="J31" s="1010"/>
      <c r="K31" s="1010"/>
      <c r="L31" s="1010"/>
      <c r="M31" s="1010"/>
      <c r="N31" s="1010"/>
      <c r="O31" s="1010"/>
      <c r="P31" s="1010"/>
      <c r="Q31" s="1010"/>
      <c r="R31" s="1010"/>
      <c r="S31" s="1010"/>
      <c r="T31" s="1010"/>
      <c r="U31" s="1010"/>
      <c r="V31" s="1010"/>
      <c r="W31" s="1010"/>
      <c r="X31" s="15"/>
    </row>
    <row r="32" spans="1:24" ht="21.75" thickBot="1">
      <c r="B32" s="16"/>
      <c r="C32" s="17"/>
      <c r="D32" s="18"/>
      <c r="E32" s="18"/>
      <c r="F32" s="18"/>
      <c r="G32" s="18"/>
      <c r="H32" s="18"/>
      <c r="I32" s="18"/>
      <c r="J32" s="18"/>
      <c r="K32" s="18"/>
      <c r="L32" s="18"/>
      <c r="M32" s="18"/>
      <c r="N32" s="18"/>
      <c r="O32" s="18"/>
      <c r="P32" s="18"/>
      <c r="Q32" s="18"/>
      <c r="R32" s="18"/>
      <c r="S32" s="18"/>
      <c r="T32" s="18"/>
      <c r="U32" s="18"/>
      <c r="V32" s="18"/>
      <c r="W32" s="18"/>
      <c r="X32" s="19"/>
    </row>
  </sheetData>
  <sheetProtection algorithmName="SHA-512" hashValue="ieJosfR19DGxOn9LmA35FDIZ6Rl4xBs+lzokEN/bn7fJdlxHl8IzYgTy11kEH5vmHratvswlwLMVJ+C/BtY4Kw==" saltValue="5pvuo+CxSu0ZGIcq0uPRQg==" spinCount="100000" sheet="1" objects="1" scenarios="1"/>
  <mergeCells count="21">
    <mergeCell ref="A12:X12"/>
    <mergeCell ref="K14:M14"/>
    <mergeCell ref="V7:W7"/>
    <mergeCell ref="B21:W21"/>
    <mergeCell ref="B23:W23"/>
    <mergeCell ref="B18:W18"/>
    <mergeCell ref="A13:X13"/>
    <mergeCell ref="A9:X9"/>
    <mergeCell ref="A8:X8"/>
    <mergeCell ref="B16:W16"/>
    <mergeCell ref="B19:W19"/>
    <mergeCell ref="B20:W20"/>
    <mergeCell ref="B22:W22"/>
    <mergeCell ref="A10:X10"/>
    <mergeCell ref="A11:X11"/>
    <mergeCell ref="B24:W24"/>
    <mergeCell ref="B27:W27"/>
    <mergeCell ref="B30:W30"/>
    <mergeCell ref="B31:W31"/>
    <mergeCell ref="B25:W25"/>
    <mergeCell ref="B28:W28"/>
  </mergeCells>
  <pageMargins left="6.6666666666666671E-3" right="0.7" top="3.3333333333333335E-3" bottom="0.75" header="0.3" footer="0.3"/>
  <pageSetup paperSize="9" scale="33"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51E08-11EA-40AC-A839-2CEB7AEA4354}">
  <sheetPr codeName="Feuil17">
    <pageSetUpPr fitToPage="1"/>
  </sheetPr>
  <dimension ref="A1:Z53"/>
  <sheetViews>
    <sheetView showGridLines="0" topLeftCell="J16" zoomScale="50" zoomScaleNormal="50" workbookViewId="0">
      <selection activeCell="T21" sqref="T21"/>
    </sheetView>
  </sheetViews>
  <sheetFormatPr defaultColWidth="11.42578125" defaultRowHeight="15"/>
  <cols>
    <col min="1" max="1" width="32.42578125" customWidth="1"/>
    <col min="2" max="2" width="26.42578125" customWidth="1"/>
    <col min="3" max="3" width="34.42578125" customWidth="1"/>
    <col min="4" max="4" width="84.42578125" customWidth="1"/>
    <col min="5" max="5" width="93.42578125" customWidth="1"/>
    <col min="6" max="6" width="45" customWidth="1"/>
    <col min="7" max="7" width="64.42578125" customWidth="1"/>
    <col min="8" max="8" width="32.140625" customWidth="1"/>
    <col min="9" max="9" width="43" style="1" customWidth="1"/>
    <col min="10" max="10" width="32.42578125" style="1" customWidth="1"/>
    <col min="11" max="11" width="30.5703125" style="1" customWidth="1"/>
    <col min="12" max="12" width="28.85546875" style="1" customWidth="1"/>
    <col min="13" max="13" width="42.42578125" style="1" customWidth="1"/>
    <col min="14" max="14" width="37.140625" style="1" customWidth="1"/>
    <col min="15" max="15" width="40.85546875" style="1" customWidth="1"/>
    <col min="16" max="16" width="35.42578125" style="1" customWidth="1"/>
    <col min="17" max="17" width="27.42578125" customWidth="1"/>
    <col min="18" max="18" width="37.42578125" customWidth="1"/>
    <col min="19" max="19" width="50.42578125" customWidth="1"/>
    <col min="20" max="20" width="44.42578125" customWidth="1"/>
    <col min="21" max="21" width="34" customWidth="1"/>
    <col min="22" max="22" width="29.42578125" customWidth="1"/>
  </cols>
  <sheetData>
    <row r="1" spans="1:26" ht="80.25" customHeight="1" thickBot="1">
      <c r="A1" s="1140" t="s">
        <v>278</v>
      </c>
      <c r="B1" s="1141"/>
      <c r="C1" s="1141"/>
      <c r="D1" s="1141"/>
      <c r="E1" s="1141"/>
      <c r="F1" s="1141"/>
      <c r="G1" s="1141"/>
      <c r="H1" s="1142"/>
      <c r="I1" s="1142"/>
      <c r="J1" s="1142"/>
      <c r="K1" s="1142"/>
      <c r="L1" s="1142"/>
      <c r="M1" s="1142"/>
      <c r="N1" s="1142"/>
      <c r="O1" s="1142"/>
      <c r="P1" s="1141"/>
      <c r="Q1" s="1141"/>
      <c r="R1" s="1143"/>
      <c r="T1" s="1181"/>
      <c r="U1" s="1181"/>
    </row>
    <row r="2" spans="1:26" s="10" customFormat="1" ht="51" customHeight="1" thickBot="1">
      <c r="A2" s="1144" t="s">
        <v>279</v>
      </c>
      <c r="B2" s="1145"/>
      <c r="C2" s="355" t="s">
        <v>280</v>
      </c>
      <c r="D2" s="1159" t="s">
        <v>281</v>
      </c>
      <c r="E2" s="1160"/>
      <c r="G2" s="1152" t="s">
        <v>282</v>
      </c>
      <c r="H2" s="1155" t="s">
        <v>283</v>
      </c>
      <c r="I2" s="1157" t="s">
        <v>284</v>
      </c>
      <c r="J2" s="1157" t="s">
        <v>285</v>
      </c>
      <c r="K2" s="1157" t="s">
        <v>286</v>
      </c>
      <c r="L2" s="1157" t="s">
        <v>287</v>
      </c>
      <c r="M2" s="1157" t="s">
        <v>288</v>
      </c>
      <c r="N2" s="1157" t="s">
        <v>289</v>
      </c>
      <c r="O2" s="1182" t="s">
        <v>290</v>
      </c>
      <c r="P2" s="9"/>
      <c r="T2" s="1181"/>
      <c r="U2" s="1181"/>
    </row>
    <row r="3" spans="1:26" s="10" customFormat="1" ht="66.95" customHeight="1">
      <c r="A3" s="1146" t="s">
        <v>291</v>
      </c>
      <c r="B3" s="1147"/>
      <c r="C3" s="356">
        <f>IF(E6="Non. Le seuil n’étant pas atteint, le dossier est inéligible. ",0,'1.1 - Investissements'!AB109+'2 - Frais de personnel'!N109+'3 - Frais généraux'!Z109+'4 - Contributions en nature'!L109+'1.2 - Amortissement'!O109+'5 - Taux forfaitaire '!F9)</f>
        <v>15000</v>
      </c>
      <c r="D3" s="1161"/>
      <c r="E3" s="1162"/>
      <c r="G3" s="1153"/>
      <c r="H3" s="1156"/>
      <c r="I3" s="1158"/>
      <c r="J3" s="1158"/>
      <c r="K3" s="1158"/>
      <c r="L3" s="1158"/>
      <c r="M3" s="1158"/>
      <c r="N3" s="1158"/>
      <c r="O3" s="1183"/>
      <c r="P3" s="9"/>
      <c r="T3" s="257"/>
      <c r="U3" s="258"/>
    </row>
    <row r="4" spans="1:26" s="10" customFormat="1" ht="60.95" customHeight="1">
      <c r="A4" s="1148" t="s">
        <v>292</v>
      </c>
      <c r="B4" s="1149"/>
      <c r="C4" s="357">
        <f>IF(E6="Non. Le montant minimum n’étant pas atteint, le dossier est inéligible. ",0,'1.1 - Investissements'!AC109+'3 - Frais généraux'!AA109)</f>
        <v>0</v>
      </c>
      <c r="D4" s="1163"/>
      <c r="E4" s="1164"/>
      <c r="G4" s="1153"/>
      <c r="H4" s="457" t="s">
        <v>293</v>
      </c>
      <c r="I4" s="413">
        <f>IF(E6="Non. Le montant minimum n’étant pas atteint, le dossier est inéligible. ",0,SUMIFS('1.1 - Investissements'!AD9:AD108,'1.1 - Investissements'!D9:D108,"Non"))</f>
        <v>0</v>
      </c>
      <c r="J4" s="413">
        <f>IF(E6="Non. Le montant minimum n’étant pas atteint, le dossier est inéligible. ",0,SUMIFS('1.1 - Investissements'!AD9:AD108,'1.1 - Investissements'!D9:D108,"Oui"))</f>
        <v>0</v>
      </c>
      <c r="K4" s="413">
        <f>IF(E6="Non. Le montant minimum n’étant pas atteint, le dossier est inéligible. ",0,'2 - Frais de personnel'!N109)</f>
        <v>0</v>
      </c>
      <c r="L4" s="413">
        <f>IF(E6="Non. Le montant minimum n’étant pas atteint, le dossier est inéligible. ",0,'3 - Frais généraux'!AB109)</f>
        <v>0</v>
      </c>
      <c r="M4" s="413">
        <f>IF(E6="Non. Le montant minimu, n’étant pas atteint, le dossier est inéligible. ",0,'4 - Contributions en nature'!L109)</f>
        <v>0</v>
      </c>
      <c r="N4" s="413">
        <f>IF(E6="Non. Le montant minimum n’étant pas atteint, le dossier est inéligible. ",0,'1.2 - Amortissement'!O109)</f>
        <v>0</v>
      </c>
      <c r="O4" s="458">
        <f>IF(E6="Non. Le montant minimum n’étant pas atteint, le dossier est inéligible. ",0,'5 - Taux forfaitaire '!F9)</f>
        <v>0</v>
      </c>
      <c r="P4" s="9"/>
      <c r="T4" s="257"/>
      <c r="U4" s="259"/>
    </row>
    <row r="5" spans="1:26" s="10" customFormat="1" ht="96.95" customHeight="1" thickBot="1">
      <c r="A5" s="1150" t="s">
        <v>294</v>
      </c>
      <c r="B5" s="1151"/>
      <c r="C5" s="387">
        <f>SUM(C3:C4)</f>
        <v>15000</v>
      </c>
      <c r="D5" s="388" t="s">
        <v>295</v>
      </c>
      <c r="E5" s="389" t="str">
        <f>IF(F22=0,"",IF(F22&lt;=7500000,"montant maximal respecté","Attention. Le montant d'aide publique sera plafonné à l'instruction"))</f>
        <v/>
      </c>
      <c r="G5" s="1154"/>
      <c r="H5" s="459" t="s">
        <v>124</v>
      </c>
      <c r="I5" s="1165">
        <f>SUM(I4:O4)</f>
        <v>0</v>
      </c>
      <c r="J5" s="1166"/>
      <c r="K5" s="1166"/>
      <c r="L5" s="1166"/>
      <c r="M5" s="1166"/>
      <c r="N5" s="1166"/>
      <c r="O5" s="1167"/>
      <c r="P5" s="9"/>
      <c r="T5" s="1181"/>
      <c r="U5" s="1181"/>
    </row>
    <row r="6" spans="1:26" s="10" customFormat="1" ht="117" customHeight="1" thickBot="1">
      <c r="A6" s="1139"/>
      <c r="B6" s="1139"/>
      <c r="C6" s="262"/>
      <c r="D6" s="388" t="s">
        <v>296</v>
      </c>
      <c r="E6" s="389" t="str">
        <f>IF(SUM('1.1 - Investissements'!AB109,'2 - Frais de personnel'!N109,'3 - Frais généraux'!Z109,'4 - Contributions en nature'!L109,'1.2 - Amortissement'!O109,'5 - Taux forfaitaire '!F9)=0,"",IF(SUM('1.1 - Investissements'!AB109,'2 - Frais de personnel'!N109,'3 - Frais généraux'!Z109,'4 - Contributions en nature'!L109,'1.2 - Amortissement'!O109,'5 - Taux forfaitaire '!F9)&gt;15000,"Montant minimum atteint","Non. Le montant minimum n’étant pas atteint, le dossier est inéligible. "))</f>
        <v xml:space="preserve">Non. Le montant minimum n’étant pas atteint, le dossier est inéligible. </v>
      </c>
      <c r="T6" s="257"/>
      <c r="U6" s="259"/>
    </row>
    <row r="7" spans="1:26" ht="95.45" customHeight="1" thickBot="1">
      <c r="A7" s="1139"/>
      <c r="B7" s="1139"/>
      <c r="C7" s="262"/>
      <c r="D7" s="388" t="s">
        <v>297</v>
      </c>
      <c r="E7" s="412" t="str">
        <f>IF(C3=0,"",IF(J13+M4&gt;E8,"Non, l'aide publique doit diminuer","Oui"))</f>
        <v>Oui</v>
      </c>
      <c r="F7" s="260"/>
      <c r="G7" s="1177" t="s">
        <v>298</v>
      </c>
      <c r="H7" s="1178"/>
      <c r="I7" s="1178"/>
      <c r="J7" s="1179"/>
      <c r="K7" s="1179"/>
      <c r="L7" s="1180"/>
      <c r="N7" s="1192" t="s">
        <v>299</v>
      </c>
      <c r="O7" s="1193"/>
      <c r="P7" s="1193"/>
      <c r="Q7" s="1194"/>
      <c r="R7" s="10"/>
      <c r="S7" s="10"/>
      <c r="T7" s="257"/>
      <c r="U7" s="259"/>
    </row>
    <row r="8" spans="1:26" ht="113.45" customHeight="1" thickBot="1">
      <c r="A8" s="1171"/>
      <c r="B8" s="1171"/>
      <c r="C8" s="262"/>
      <c r="D8" s="388" t="s">
        <v>300</v>
      </c>
      <c r="E8" s="412">
        <f>C22-G22</f>
        <v>15000</v>
      </c>
      <c r="G8" s="398" t="s">
        <v>301</v>
      </c>
      <c r="H8" s="1190" t="s">
        <v>302</v>
      </c>
      <c r="I8" s="1188" t="s">
        <v>303</v>
      </c>
      <c r="J8" s="394" t="s">
        <v>304</v>
      </c>
      <c r="K8" s="1186" t="s">
        <v>305</v>
      </c>
      <c r="L8" s="1184" t="s">
        <v>306</v>
      </c>
      <c r="N8" s="936" t="s">
        <v>307</v>
      </c>
      <c r="O8" s="937">
        <f>C22</f>
        <v>15000</v>
      </c>
      <c r="P8" s="938" t="s">
        <v>308</v>
      </c>
      <c r="Q8" s="939">
        <f>M22+P22+S22+U22+J13+T22</f>
        <v>0</v>
      </c>
      <c r="R8" s="10"/>
      <c r="S8" s="10"/>
      <c r="T8" s="1181"/>
      <c r="U8" s="1181"/>
    </row>
    <row r="9" spans="1:26" ht="127.5" customHeight="1" thickBot="1">
      <c r="A9" s="1171"/>
      <c r="B9" s="1171"/>
      <c r="C9" s="262"/>
      <c r="G9" s="399" t="s">
        <v>309</v>
      </c>
      <c r="H9" s="1191"/>
      <c r="I9" s="1189"/>
      <c r="J9" s="395" t="s">
        <v>310</v>
      </c>
      <c r="K9" s="1187"/>
      <c r="L9" s="1185"/>
      <c r="N9" s="1195" t="s">
        <v>311</v>
      </c>
      <c r="O9" s="1196"/>
      <c r="P9" s="1195" t="s">
        <v>312</v>
      </c>
      <c r="Q9" s="1196"/>
      <c r="R9" s="10"/>
      <c r="S9" s="10"/>
      <c r="T9" s="257"/>
      <c r="U9" s="259"/>
      <c r="V9" s="10"/>
      <c r="W9" s="10"/>
      <c r="X9" s="10"/>
      <c r="Y9" s="10"/>
      <c r="Z9" s="10"/>
    </row>
    <row r="10" spans="1:26" ht="69.95" customHeight="1">
      <c r="A10" s="1172"/>
      <c r="B10" s="1172"/>
      <c r="C10" s="262"/>
      <c r="D10" s="398" t="s">
        <v>313</v>
      </c>
      <c r="E10" s="400">
        <v>0</v>
      </c>
      <c r="G10" s="400"/>
      <c r="H10" s="264"/>
      <c r="I10" s="401"/>
      <c r="J10" s="396"/>
      <c r="K10" s="264"/>
      <c r="L10" s="273"/>
      <c r="N10" s="940" t="s">
        <v>314</v>
      </c>
      <c r="O10" s="941">
        <f>M22</f>
        <v>0</v>
      </c>
      <c r="P10" s="942" t="s">
        <v>315</v>
      </c>
      <c r="Q10" s="943">
        <f>J10</f>
        <v>0</v>
      </c>
      <c r="R10" s="10"/>
      <c r="S10" s="10"/>
      <c r="T10" s="257"/>
      <c r="U10" s="259"/>
      <c r="V10" s="10"/>
      <c r="W10" s="10"/>
      <c r="X10" s="10"/>
      <c r="Y10" s="10"/>
      <c r="Z10" s="10"/>
    </row>
    <row r="11" spans="1:26" ht="69.95" customHeight="1">
      <c r="A11" s="261"/>
      <c r="B11" s="261"/>
      <c r="C11" s="262"/>
      <c r="G11" s="400"/>
      <c r="H11" s="264"/>
      <c r="I11" s="401"/>
      <c r="J11" s="396"/>
      <c r="K11" s="264"/>
      <c r="L11" s="273"/>
      <c r="N11" s="944" t="s">
        <v>316</v>
      </c>
      <c r="O11" s="945">
        <f>R22</f>
        <v>0</v>
      </c>
      <c r="P11" s="942" t="s">
        <v>317</v>
      </c>
      <c r="Q11" s="943">
        <f>J11</f>
        <v>0</v>
      </c>
      <c r="R11" s="10"/>
      <c r="S11" s="10"/>
      <c r="T11" s="257"/>
      <c r="U11" s="259"/>
      <c r="V11" s="10"/>
      <c r="W11" s="10"/>
      <c r="X11" s="10"/>
      <c r="Y11" s="10"/>
      <c r="Z11" s="10"/>
    </row>
    <row r="12" spans="1:26" ht="120" customHeight="1" thickBot="1">
      <c r="A12" s="261"/>
      <c r="B12" s="261"/>
      <c r="C12" s="262"/>
      <c r="G12" s="402"/>
      <c r="H12" s="403"/>
      <c r="I12" s="404"/>
      <c r="J12" s="397"/>
      <c r="K12" s="274"/>
      <c r="L12" s="275"/>
      <c r="M12"/>
      <c r="N12" s="942" t="s">
        <v>318</v>
      </c>
      <c r="O12" s="945">
        <f>G10</f>
        <v>0</v>
      </c>
      <c r="P12" s="942" t="s">
        <v>319</v>
      </c>
      <c r="Q12" s="943">
        <f>J12</f>
        <v>0</v>
      </c>
      <c r="R12" s="10"/>
      <c r="S12" s="10"/>
      <c r="T12" s="257"/>
      <c r="U12" s="259"/>
      <c r="V12" s="10"/>
      <c r="W12" s="10"/>
      <c r="X12" s="10"/>
      <c r="Y12" s="10"/>
      <c r="Z12" s="10"/>
    </row>
    <row r="13" spans="1:26" ht="114" customHeight="1" thickBot="1">
      <c r="A13" s="261"/>
      <c r="B13" s="261"/>
      <c r="C13" s="262"/>
      <c r="G13" s="354">
        <f>SUM(G10:G12)</f>
        <v>0</v>
      </c>
      <c r="H13" s="263"/>
      <c r="I13" s="263"/>
      <c r="J13" s="354">
        <f>SUM(J10:J12)</f>
        <v>0</v>
      </c>
      <c r="K13"/>
      <c r="M13"/>
      <c r="N13" s="942" t="s">
        <v>320</v>
      </c>
      <c r="O13" s="945">
        <f>G11</f>
        <v>0</v>
      </c>
      <c r="P13" s="942" t="s">
        <v>321</v>
      </c>
      <c r="Q13" s="943">
        <f>U22</f>
        <v>0</v>
      </c>
      <c r="R13" s="10"/>
      <c r="S13" s="10"/>
      <c r="T13" s="257"/>
      <c r="U13" s="259"/>
      <c r="V13" s="10"/>
      <c r="W13" s="10"/>
      <c r="X13" s="10"/>
      <c r="Y13" s="10"/>
      <c r="Z13" s="10"/>
    </row>
    <row r="14" spans="1:26" ht="132" customHeight="1">
      <c r="A14" s="261"/>
      <c r="B14" s="261"/>
      <c r="C14" s="262"/>
      <c r="M14"/>
      <c r="N14" s="942" t="s">
        <v>322</v>
      </c>
      <c r="O14" s="945">
        <f>G12</f>
        <v>0</v>
      </c>
      <c r="P14" s="946"/>
      <c r="Q14" s="947"/>
      <c r="R14" s="10"/>
      <c r="S14" s="10"/>
      <c r="T14" s="257"/>
      <c r="U14" s="259"/>
      <c r="V14" s="10"/>
      <c r="W14" s="10"/>
      <c r="X14" s="10"/>
      <c r="Y14" s="10"/>
      <c r="Z14" s="10"/>
    </row>
    <row r="15" spans="1:26" ht="132" customHeight="1" thickBot="1">
      <c r="A15" s="261"/>
      <c r="B15" s="261"/>
      <c r="C15" s="262"/>
      <c r="M15"/>
      <c r="N15" s="946"/>
      <c r="O15" s="946"/>
      <c r="P15" s="946"/>
      <c r="Q15" s="947"/>
      <c r="R15" s="10"/>
      <c r="S15" s="10"/>
      <c r="T15" s="257"/>
      <c r="U15" s="259"/>
      <c r="V15" s="10"/>
      <c r="W15" s="10"/>
      <c r="X15" s="10"/>
      <c r="Y15" s="10"/>
      <c r="Z15" s="10"/>
    </row>
    <row r="16" spans="1:26" ht="66" customHeight="1" thickBot="1">
      <c r="A16" s="1173" t="s">
        <v>323</v>
      </c>
      <c r="B16" s="1174"/>
      <c r="C16" s="1175"/>
      <c r="D16" s="1132" t="s">
        <v>324</v>
      </c>
      <c r="E16" s="1133"/>
      <c r="F16" s="1133"/>
      <c r="G16" s="1133"/>
      <c r="H16" s="1133"/>
      <c r="I16" s="1133"/>
      <c r="J16" s="1133"/>
      <c r="K16" s="1133"/>
      <c r="L16" s="1133"/>
      <c r="M16" s="1133"/>
      <c r="N16" s="1133"/>
      <c r="O16" s="1133"/>
      <c r="P16" s="1133"/>
      <c r="Q16" s="1133"/>
      <c r="R16" s="1133"/>
      <c r="S16" s="1133"/>
      <c r="T16" s="1133"/>
      <c r="U16" s="1134"/>
    </row>
    <row r="17" spans="1:22" ht="186" customHeight="1">
      <c r="A17" s="1135" t="s">
        <v>20</v>
      </c>
      <c r="B17" s="1137" t="s">
        <v>325</v>
      </c>
      <c r="C17" s="405" t="s">
        <v>326</v>
      </c>
      <c r="D17" s="1169" t="s">
        <v>327</v>
      </c>
      <c r="E17" s="266" t="s">
        <v>328</v>
      </c>
      <c r="F17" s="265" t="s">
        <v>329</v>
      </c>
      <c r="G17" s="265" t="s">
        <v>330</v>
      </c>
      <c r="H17" s="1122" t="s">
        <v>331</v>
      </c>
      <c r="I17" s="265" t="s">
        <v>332</v>
      </c>
      <c r="J17" s="265" t="s">
        <v>333</v>
      </c>
      <c r="K17" s="265" t="s">
        <v>334</v>
      </c>
      <c r="L17" s="266" t="s">
        <v>335</v>
      </c>
      <c r="M17" s="266" t="s">
        <v>336</v>
      </c>
      <c r="N17" s="266" t="s">
        <v>337</v>
      </c>
      <c r="O17" s="266" t="s">
        <v>338</v>
      </c>
      <c r="P17" s="1135" t="s">
        <v>339</v>
      </c>
      <c r="Q17" s="266" t="s">
        <v>340</v>
      </c>
      <c r="R17" s="266" t="s">
        <v>341</v>
      </c>
      <c r="S17" s="1135" t="s">
        <v>342</v>
      </c>
      <c r="T17" s="1135" t="s">
        <v>343</v>
      </c>
      <c r="U17" s="266" t="s">
        <v>344</v>
      </c>
      <c r="V17" s="1137" t="s">
        <v>345</v>
      </c>
    </row>
    <row r="18" spans="1:22" ht="409.5" customHeight="1" thickBot="1">
      <c r="A18" s="1176"/>
      <c r="B18" s="1168"/>
      <c r="C18" s="406" t="s">
        <v>346</v>
      </c>
      <c r="D18" s="1170"/>
      <c r="E18" s="267" t="s">
        <v>347</v>
      </c>
      <c r="F18" s="526" t="s">
        <v>348</v>
      </c>
      <c r="G18" s="526" t="s">
        <v>349</v>
      </c>
      <c r="H18" s="1122"/>
      <c r="I18" s="267" t="s">
        <v>350</v>
      </c>
      <c r="J18" s="267" t="s">
        <v>351</v>
      </c>
      <c r="K18" s="267" t="s">
        <v>352</v>
      </c>
      <c r="L18" s="268" t="s">
        <v>353</v>
      </c>
      <c r="M18" s="267" t="s">
        <v>354</v>
      </c>
      <c r="N18" s="268" t="s">
        <v>355</v>
      </c>
      <c r="O18" s="268" t="s">
        <v>355</v>
      </c>
      <c r="P18" s="1136"/>
      <c r="Q18" s="268" t="s">
        <v>356</v>
      </c>
      <c r="R18" s="268" t="s">
        <v>357</v>
      </c>
      <c r="S18" s="1136"/>
      <c r="T18" s="1136"/>
      <c r="U18" s="268" t="s">
        <v>358</v>
      </c>
      <c r="V18" s="1138"/>
    </row>
    <row r="19" spans="1:22" ht="81.75" thickBot="1">
      <c r="A19" s="366" t="s">
        <v>26</v>
      </c>
      <c r="B19" s="367">
        <f>SUMIFS('1.1 - Investissements'!$AD$9:$AD$108,'1.1 - Investissements'!$E$9:$E$108,A19)+SUMIFS('2 - Frais de personnel'!$N$9:$N$108,'2 - Frais de personnel'!$C$9:$C$108,A19)+SUMIFS('3 - Frais généraux'!$AB$9:$AB$108,'3 - Frais généraux'!$D$9:$D$108,A19)+SUMIFS('4 - Contributions en nature'!$L$9:$L$108,'4 - Contributions en nature'!$C$9:$C$108,A19)+SUMIFS('1.2 - Amortissement'!$O$9:$O$108,'1.2 - Amortissement'!$C$9:$C$108,A19)+SUMIFS('5 - Taux forfaitaire '!$F$6:$F$8,'5 - Taux forfaitaire '!$D$6:$D$8,A19)</f>
        <v>0</v>
      </c>
      <c r="C19" s="407">
        <f>IF($E$6="Non. Le seuil n’étant pas atteint, le dossier est inéligible. ",0,SUMIFS('1.1 - Investissements'!$AD$9:$AD$108,'1.1 - Investissements'!$E$9:$E$108,A19)+SUMIFS('2 - Frais de personnel'!$N$9:$N$108,'2 - Frais de personnel'!$C$9:$C$108,A19)+SUMIFS('3 - Frais généraux'!$AB$9:$AB$108,'3 - Frais généraux'!$D$9:$D$108,A19)+SUMIFS('4 - Contributions en nature'!$L$9:$L$108,'4 - Contributions en nature'!$C$9:$C$108,A19)+SUMIFS('1.2 - Amortissement'!$O$9:$O$108,'1.2 - Amortissement'!$C$9:$C$108,A19)+SUMIFS('5 - Taux forfaitaire '!$F$6:$F$8,'5 - Taux forfaitaire '!$D$6:$D$8,A19))</f>
        <v>0</v>
      </c>
      <c r="D19" s="410">
        <f>IF(C19=0,0,C19/$C$22)</f>
        <v>0</v>
      </c>
      <c r="E19" s="491"/>
      <c r="F19" s="368">
        <f>IF(OR(C19=0,$G$13+$J$13+$M$4&gt;=$C$22),0,E19*C19)</f>
        <v>0</v>
      </c>
      <c r="G19" s="450">
        <f>IF(OR(B19=0,$F$22=0),0,IF($F$22&gt;7500000,7500000*(F19/F22),F19))</f>
        <v>0</v>
      </c>
      <c r="H19" s="451">
        <f>IF(OR(D19=0,$G$22=0),0,G19/$G$22)</f>
        <v>0</v>
      </c>
      <c r="I19" s="369">
        <f>IF(G19=0,0,IF($M$4+$J$13&gt;$E$8,G19-($M$4+$J$13-$E$8)*H19,G19))</f>
        <v>0</v>
      </c>
      <c r="J19" s="369">
        <f>I19-H19*$E$10</f>
        <v>0</v>
      </c>
      <c r="K19" s="370">
        <f>IF(C19=0,0,J19/C19)</f>
        <v>0</v>
      </c>
      <c r="L19" s="1123" t="str">
        <f>_xlfn.IFS(G13=0,"Non concerné",G13&lt;(0.15*$J$22),"Non",G13=(0.15*$J$22),"Oui",G13&gt;(0.15*$J$22),"Oui")</f>
        <v>Non concerné</v>
      </c>
      <c r="M19" s="418">
        <f>IF(OR(H19=0,J19=0),0,IF($L$19="Oui",J19-($G$13*H19),J19*0.85))</f>
        <v>0</v>
      </c>
      <c r="N19" s="1126">
        <f>IF(OR(B22=0,J22=0),0,M22/J22)</f>
        <v>0</v>
      </c>
      <c r="O19" s="1129">
        <f>IF(OR(B22=0,J22=0),0,P22/M22*100/85)</f>
        <v>0</v>
      </c>
      <c r="P19" s="376">
        <f>IF(M19=0,0,IF($L$19="Oui",0.15*M19/0.85,J19-M19))</f>
        <v>0</v>
      </c>
      <c r="Q19" s="385">
        <f>IF(OR(H19=0,J19=0),0,IF($L$19="Oui",P19,$G$13*H19))</f>
        <v>0</v>
      </c>
      <c r="R19" s="378">
        <f>IF(P19=0,0,P19-Q19)</f>
        <v>0</v>
      </c>
      <c r="S19" s="378">
        <f>IF($G$13=0,0,H19*$G$13-Q19)</f>
        <v>0</v>
      </c>
      <c r="T19" s="382">
        <f>SUMIFS('4 - Contributions en nature'!$L$9:$L$108,'4 - Contributions en nature'!$C$9:$C$108,'Syn pf Bénéficiaire'!A19)</f>
        <v>0</v>
      </c>
      <c r="U19" s="418">
        <f>IF(M19=0,0,C19-M19-P19-S19-$J$13*D19-T19-H19*$E$10)</f>
        <v>0</v>
      </c>
      <c r="V19" s="425" t="str">
        <f>IF(OR(U19=0, C19=0)," - %",U19/C19)</f>
        <v xml:space="preserve"> - %</v>
      </c>
    </row>
    <row r="20" spans="1:22" ht="41.25" thickBot="1">
      <c r="A20" s="371" t="s">
        <v>28</v>
      </c>
      <c r="B20" s="272">
        <f>SUMIFS('1.1 - Investissements'!$AD$9:$AD$108,'1.1 - Investissements'!$E$9:$E$108,A20)+SUMIFS('2 - Frais de personnel'!$N$9:$N$108,'2 - Frais de personnel'!$C$9:$C$108,A20)+SUMIFS('3 - Frais généraux'!$AB$9:$AB$108,'3 - Frais généraux'!$D$9:$D$108,A20)+SUMIFS('4 - Contributions en nature'!$L$9:$L$108,'4 - Contributions en nature'!$C$9:$C$108,A20)+SUMIFS('1.2 - Amortissement'!$O$9:$O$108,'1.2 - Amortissement'!$C$9:$C$108,A20)+SUMIFS('5 - Taux forfaitaire '!$F$6:$F$8,'5 - Taux forfaitaire '!$D$6:$D$8,A20)</f>
        <v>0</v>
      </c>
      <c r="C20" s="408">
        <f>IF($E$6="Non. Le seuil n’étant pas atteint, le dossier est inéligible. ",0,SUMIFS('1.1 - Investissements'!$AD$9:$AD$108,'1.1 - Investissements'!$E$9:$E$108,A20)+SUMIFS('2 - Frais de personnel'!$N$9:$N$108,'2 - Frais de personnel'!$C$9:$C$108,A20)+SUMIFS('3 - Frais généraux'!$AB$9:$AB$108,'3 - Frais généraux'!$D$9:$D$108,A20)+SUMIFS('4 - Contributions en nature'!$L$9:$L$108,'4 - Contributions en nature'!$C$9:$C$108,A20)+SUMIFS('1.2 - Amortissement'!$O$9:$O$108,'1.2 - Amortissement'!$C$9:$C$108,A20)+SUMIFS('5 - Taux forfaitaire '!$F$6:$F$8,'5 - Taux forfaitaire '!$D$6:$D$8,A20))</f>
        <v>0</v>
      </c>
      <c r="D20" s="490">
        <f>IF(C20=0,0,C20/$C$22)</f>
        <v>0</v>
      </c>
      <c r="E20" s="493"/>
      <c r="F20" s="448">
        <f>IF(OR(C20=0,$G$13+$J$13+$M$4&gt;=$C$22),0,E20*C20)</f>
        <v>0</v>
      </c>
      <c r="G20" s="375">
        <f t="shared" ref="G20:G22" si="0">IF(OR(B20=0,$F$22=0),0,IF($F$22&gt;7500000,7500000*(F20/F23),F20))</f>
        <v>0</v>
      </c>
      <c r="H20" s="365">
        <f t="shared" ref="H20:H22" si="1">IF(OR(D20=0,$G$22=0),0,G20/$G$22)</f>
        <v>0</v>
      </c>
      <c r="I20" s="453">
        <f>IF(G20=0,0,IF($M$4+$J$13&gt;$E$8,G20-($M$4+$J$13-$E$8)*H20,G20))</f>
        <v>0</v>
      </c>
      <c r="J20" s="369">
        <f t="shared" ref="J20:J21" si="2">I20-H20*$E$10</f>
        <v>0</v>
      </c>
      <c r="K20" s="370">
        <f t="shared" ref="K20:K21" si="3">IF(C20=0,0,J20/C20)</f>
        <v>0</v>
      </c>
      <c r="L20" s="1124"/>
      <c r="M20" s="418">
        <f t="shared" ref="M20:M21" si="4">IF(OR(H20=0,J20=0),0,IF($L$19="Oui",J20-($G$13*H20),J20*0.85))</f>
        <v>0</v>
      </c>
      <c r="N20" s="1127"/>
      <c r="O20" s="1130"/>
      <c r="P20" s="376">
        <f t="shared" ref="P20:P21" si="5">IF(M20=0,0,IF($L$19="Oui",0.15*M20/0.85,J20-M20))</f>
        <v>0</v>
      </c>
      <c r="Q20" s="385">
        <f t="shared" ref="Q20:Q21" si="6">IF(OR(H20=0,J20=0),0,IF($L$19="Oui",P20,$G$13*H20))</f>
        <v>0</v>
      </c>
      <c r="R20" s="376">
        <f>IF(P20=0,0,P20-Q20)</f>
        <v>0</v>
      </c>
      <c r="S20" s="376">
        <f>IF($G$13=0,0,H20*$G$13-Q20)</f>
        <v>0</v>
      </c>
      <c r="T20" s="383">
        <f>SUMIFS('4 - Contributions en nature'!$L$9:$L$108,'4 - Contributions en nature'!$C$9:$C$108,'Syn pf Bénéficiaire'!A20)</f>
        <v>0</v>
      </c>
      <c r="U20" s="418">
        <f t="shared" ref="U20:U22" si="7">IF(M20=0,0,C20-M20-P20-S20-$J$13*D20-T20-H20*$E$10)</f>
        <v>0</v>
      </c>
      <c r="V20" s="426" t="str">
        <f>IF(OR(U20=0, C20=0)," - %",U20/C20)</f>
        <v xml:space="preserve"> - %</v>
      </c>
    </row>
    <row r="21" spans="1:22" ht="41.25" thickBot="1">
      <c r="A21" s="372" t="s">
        <v>30</v>
      </c>
      <c r="B21" s="373">
        <f>SUMIFS('1.1 - Investissements'!$AD$9:$AD$108,'1.1 - Investissements'!$E$9:$E$108,A21)+SUMIFS('2 - Frais de personnel'!$N$9:$N$108,'2 - Frais de personnel'!$C$9:$C$108,A21)+SUMIFS('3 - Frais généraux'!$AB$9:$AB$108,'3 - Frais généraux'!$D$9:$D$108,A21)+SUMIFS('4 - Contributions en nature'!$L$9:$L$108,'4 - Contributions en nature'!$C$9:$C$108,A21)+SUMIFS('1.2 - Amortissement'!$O$9:$O$108,'1.2 - Amortissement'!$C$9:$C$108,A21)+SUMIFS('5 - Taux forfaitaire '!$F$6:$F$8,'5 - Taux forfaitaire '!$D$6:$D$8,A21)</f>
        <v>15000</v>
      </c>
      <c r="C21" s="409">
        <f>IF($E$6="Non. Le seuil n’étant pas atteint, le dossier est inéligible. ",0,SUMIFS('1.1 - Investissements'!$AD$9:$AD$108,'1.1 - Investissements'!$E$9:$E$108,A21)+SUMIFS('2 - Frais de personnel'!$N$9:$N$108,'2 - Frais de personnel'!$C$9:$C$108,A21)+SUMIFS('3 - Frais généraux'!$AB$9:$AB$108,'3 - Frais généraux'!$D$9:$D$108,A21)+SUMIFS('4 - Contributions en nature'!$L$9:$L$108,'4 - Contributions en nature'!$C$9:$C$108,A21)+SUMIFS('1.2 - Amortissement'!$O$9:$O$108,'1.2 - Amortissement'!$C$9:$C$108,A21)+SUMIFS('5 - Taux forfaitaire '!$F$6:$F$8,'5 - Taux forfaitaire '!$D$6:$D$8,A21))</f>
        <v>15000</v>
      </c>
      <c r="D21" s="411">
        <f>IF(C21=0,0,C21/$C$22)</f>
        <v>1</v>
      </c>
      <c r="E21" s="492"/>
      <c r="F21" s="449">
        <f>IF(OR(C21=0,$G$13+$J$13+$M$4&gt;=$C$22),0,E21*C21)</f>
        <v>0</v>
      </c>
      <c r="G21" s="379">
        <f t="shared" si="0"/>
        <v>0</v>
      </c>
      <c r="H21" s="452">
        <f t="shared" si="1"/>
        <v>0</v>
      </c>
      <c r="I21" s="374">
        <f>IF(G21=0,0,IF($M$4+$J$13&gt;$E$8,G21-($M$4+$J$13-$E$8)*H21,G21))</f>
        <v>0</v>
      </c>
      <c r="J21" s="369">
        <f t="shared" si="2"/>
        <v>0</v>
      </c>
      <c r="K21" s="370">
        <f t="shared" si="3"/>
        <v>0</v>
      </c>
      <c r="L21" s="1125"/>
      <c r="M21" s="418">
        <f t="shared" si="4"/>
        <v>0</v>
      </c>
      <c r="N21" s="1128"/>
      <c r="O21" s="1131"/>
      <c r="P21" s="376">
        <f t="shared" si="5"/>
        <v>0</v>
      </c>
      <c r="Q21" s="385">
        <f t="shared" si="6"/>
        <v>0</v>
      </c>
      <c r="R21" s="380">
        <f>IF(P21=0,0,P21-Q21)</f>
        <v>0</v>
      </c>
      <c r="S21" s="380">
        <f>IF($G$13=0,0,H21*$G$13-Q21)</f>
        <v>0</v>
      </c>
      <c r="T21" s="384">
        <f>SUMIFS('4 - Contributions en nature'!$L$9:$L$108,'4 - Contributions en nature'!$C$9:$C$108,'Syn pf Bénéficiaire'!A21)</f>
        <v>0</v>
      </c>
      <c r="U21" s="418">
        <f t="shared" si="7"/>
        <v>0</v>
      </c>
      <c r="V21" s="427" t="str">
        <f>IF(OR(U21=0, C21=0)," - %",U21/C21)</f>
        <v xml:space="preserve"> - %</v>
      </c>
    </row>
    <row r="22" spans="1:22" s="353" customFormat="1" ht="21" thickBot="1">
      <c r="A22" s="269" t="s">
        <v>359</v>
      </c>
      <c r="B22" s="276">
        <f>SUM(B19:B21)</f>
        <v>15000</v>
      </c>
      <c r="C22" s="276">
        <f>SUM(C19:C21)</f>
        <v>15000</v>
      </c>
      <c r="D22" s="271">
        <f>SUM(D19:D21)</f>
        <v>1</v>
      </c>
      <c r="E22"/>
      <c r="F22" s="270">
        <f>IF(OR(C22=0,$G$13+$J$13+$M$4&gt;=$C$22),0,E22*C22)</f>
        <v>0</v>
      </c>
      <c r="G22" s="270">
        <f t="shared" si="0"/>
        <v>0</v>
      </c>
      <c r="H22" s="270">
        <f t="shared" si="1"/>
        <v>0</v>
      </c>
      <c r="I22" s="270">
        <f>SUM(I19:I21)</f>
        <v>0</v>
      </c>
      <c r="J22" s="270">
        <f>SUM(J19:J21)</f>
        <v>0</v>
      </c>
      <c r="M22" s="270">
        <f>IF(OR(C22=0,J22=0),0,ROUNDDOWN(IF($L$19="Oui",J22-($G$13*H22),J22*0.85),2))</f>
        <v>0</v>
      </c>
      <c r="P22" s="270">
        <f>IF(M22=0,0,IF($L$19="Oui",ROUNDUP(0.15*M22/0.85,2),J22-M22))</f>
        <v>0</v>
      </c>
      <c r="Q22" s="270">
        <f>IF(OR(H22=0,J22=0),0,IF($L$19="Oui",P22,$G$13*H22))</f>
        <v>0</v>
      </c>
      <c r="R22" s="270">
        <f>IF(P22=0,0,P22-Q22)</f>
        <v>0</v>
      </c>
      <c r="S22" s="270">
        <f>IF($G$13=0,0,H22*$G$13-Q22)</f>
        <v>0</v>
      </c>
      <c r="T22" s="419">
        <f>SUM(T19:T21)</f>
        <v>0</v>
      </c>
      <c r="U22" s="419">
        <f t="shared" si="7"/>
        <v>0</v>
      </c>
      <c r="V22" s="271" t="str">
        <f>IF(OR(U22=0, C22=0)," - %",U22/C22)</f>
        <v xml:space="preserve"> - %</v>
      </c>
    </row>
    <row r="24" spans="1:22">
      <c r="M24" s="381"/>
    </row>
    <row r="53" ht="29.25" customHeight="1"/>
  </sheetData>
  <sheetProtection formatCells="0" formatColumns="0" formatRows="0" insertRows="0"/>
  <mergeCells count="46">
    <mergeCell ref="G7:L7"/>
    <mergeCell ref="T1:U1"/>
    <mergeCell ref="T2:U2"/>
    <mergeCell ref="T5:U5"/>
    <mergeCell ref="T8:U8"/>
    <mergeCell ref="N2:N3"/>
    <mergeCell ref="O2:O3"/>
    <mergeCell ref="L8:L9"/>
    <mergeCell ref="K8:K9"/>
    <mergeCell ref="I8:I9"/>
    <mergeCell ref="H8:H9"/>
    <mergeCell ref="N7:Q7"/>
    <mergeCell ref="N9:O9"/>
    <mergeCell ref="P9:Q9"/>
    <mergeCell ref="B17:B18"/>
    <mergeCell ref="D17:D18"/>
    <mergeCell ref="A7:B7"/>
    <mergeCell ref="A8:B8"/>
    <mergeCell ref="A9:B9"/>
    <mergeCell ref="A10:B10"/>
    <mergeCell ref="A16:C16"/>
    <mergeCell ref="A17:A18"/>
    <mergeCell ref="V17:V18"/>
    <mergeCell ref="A6:B6"/>
    <mergeCell ref="A1:R1"/>
    <mergeCell ref="A2:B2"/>
    <mergeCell ref="A3:B3"/>
    <mergeCell ref="A4:B4"/>
    <mergeCell ref="A5:B5"/>
    <mergeCell ref="G2:G5"/>
    <mergeCell ref="H2:H3"/>
    <mergeCell ref="I2:I3"/>
    <mergeCell ref="K2:K3"/>
    <mergeCell ref="L2:L3"/>
    <mergeCell ref="M2:M3"/>
    <mergeCell ref="D2:E4"/>
    <mergeCell ref="J2:J3"/>
    <mergeCell ref="I5:O5"/>
    <mergeCell ref="H17:H18"/>
    <mergeCell ref="L19:L21"/>
    <mergeCell ref="N19:N21"/>
    <mergeCell ref="O19:O21"/>
    <mergeCell ref="D16:U16"/>
    <mergeCell ref="P17:P18"/>
    <mergeCell ref="S17:S18"/>
    <mergeCell ref="T17:T18"/>
  </mergeCells>
  <phoneticPr fontId="11" type="noConversion"/>
  <conditionalFormatting sqref="E5">
    <cfRule type="expression" dxfId="7" priority="7">
      <formula>E5="Attention. Le montant d'aide publique sera plafonné à l'instruction"</formula>
    </cfRule>
    <cfRule type="notContainsText" dxfId="6" priority="8" stopIfTrue="1" operator="notContains" text="Attention">
      <formula>ISERROR(SEARCH("Attention",E5))</formula>
    </cfRule>
  </conditionalFormatting>
  <conditionalFormatting sqref="E6">
    <cfRule type="notContainsText" dxfId="5" priority="1" stopIfTrue="1" operator="notContains" text="Non">
      <formula>ISERROR(SEARCH("Non",E6))</formula>
    </cfRule>
    <cfRule type="containsText" dxfId="4" priority="2" operator="containsText" text="Non">
      <formula>NOT(ISERROR(SEARCH("Non",E6)))</formula>
    </cfRule>
  </conditionalFormatting>
  <conditionalFormatting sqref="E7">
    <cfRule type="containsText" dxfId="3" priority="3" stopIfTrue="1" operator="containsText" text="Oui">
      <formula>NOT(ISERROR(SEARCH("Oui",E7)))</formula>
    </cfRule>
    <cfRule type="notContainsText" dxfId="2" priority="4" operator="notContains" text="Oui">
      <formula>ISERROR(SEARCH("Oui",E7))</formula>
    </cfRule>
  </conditionalFormatting>
  <dataValidations disablePrompts="1" count="2">
    <dataValidation type="list" allowBlank="1" showInputMessage="1" showErrorMessage="1" sqref="L19" xr:uid="{78E7FBC0-764E-47FA-9AD5-D5024137DA02}">
      <formula1>"Oui,Non,Non concerné"</formula1>
    </dataValidation>
    <dataValidation type="list" allowBlank="1" showInputMessage="1" showErrorMessage="1" sqref="I10:I12 L10:L12" xr:uid="{0E112A3F-22AE-5940-ACF6-3763F9D12AD3}">
      <formula1>"Oui,Non"</formula1>
    </dataValidation>
  </dataValidations>
  <pageMargins left="0.7" right="0.7" top="0.75" bottom="0.75" header="0.3" footer="0.3"/>
  <pageSetup paperSize="9" scale="23" orientation="portrait" r:id="rId1"/>
  <drawing r:id="rId2"/>
  <legacyDrawing r:id="rId3"/>
  <extLst>
    <ext xmlns:x14="http://schemas.microsoft.com/office/spreadsheetml/2009/9/main" uri="{CCE6A557-97BC-4b89-ADB6-D9C93CAAB3DF}">
      <x14:dataValidations xmlns:xm="http://schemas.microsoft.com/office/excel/2006/main" disablePrompts="1" count="1">
        <x14:dataValidation type="list" allowBlank="1" showErrorMessage="1" promptTitle="Sélectionnez un poste de dépense" prompt="Cliquez sur le menu déroulant" xr:uid="{48017A05-D21E-4E4C-8DD8-68A578F05EE9}">
          <x14:formula1>
            <xm:f>'0-Présentation poste-typeaction'!$J$4:$J$6</xm:f>
          </x14:formula1>
          <xm:sqref>A19:A21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46AC9-300E-1548-834B-B928C0F452EE}">
  <sheetPr>
    <tabColor theme="9" tint="-0.249977111117893"/>
    <pageSetUpPr fitToPage="1"/>
  </sheetPr>
  <dimension ref="A2:AJ34"/>
  <sheetViews>
    <sheetView showGridLines="0" topLeftCell="A18" zoomScale="50" zoomScaleNormal="50" workbookViewId="0">
      <selection activeCell="X24" sqref="X24:X25"/>
    </sheetView>
  </sheetViews>
  <sheetFormatPr defaultColWidth="11.42578125" defaultRowHeight="23.25" outlineLevelCol="1"/>
  <cols>
    <col min="1" max="1" width="11.42578125" style="283"/>
    <col min="2" max="2" width="41.42578125" style="283" customWidth="1"/>
    <col min="3" max="3" width="41.42578125" style="285" customWidth="1"/>
    <col min="4" max="5" width="41.42578125" style="283" customWidth="1"/>
    <col min="6" max="6" width="90.42578125" style="283" customWidth="1"/>
    <col min="7" max="8" width="46" style="283" customWidth="1"/>
    <col min="9" max="10" width="41.42578125" style="283" customWidth="1"/>
    <col min="11" max="17" width="41.42578125" style="284" customWidth="1"/>
    <col min="18" max="24" width="41.42578125" style="283" customWidth="1"/>
    <col min="25" max="25" width="34" style="283" customWidth="1"/>
    <col min="26" max="26" width="55.42578125" style="283" customWidth="1"/>
    <col min="27" max="27" width="41.140625" style="283" customWidth="1"/>
    <col min="28" max="28" width="36.140625" style="283" customWidth="1"/>
    <col min="29" max="29" width="38.42578125" style="283" hidden="1" customWidth="1" outlineLevel="1"/>
    <col min="30" max="30" width="38.42578125" hidden="1" customWidth="1" outlineLevel="1"/>
    <col min="31" max="31" width="11.42578125" collapsed="1"/>
  </cols>
  <sheetData>
    <row r="2" spans="1:36" ht="32.450000000000003" customHeight="1">
      <c r="B2" s="1197" t="s">
        <v>360</v>
      </c>
      <c r="C2" s="1197"/>
      <c r="D2" s="1197"/>
      <c r="E2" s="1197"/>
      <c r="F2" s="1197"/>
      <c r="G2" s="1197"/>
      <c r="H2" s="1197"/>
      <c r="I2" s="1197"/>
      <c r="J2" s="1197"/>
      <c r="K2" s="1197"/>
      <c r="L2" s="1197"/>
      <c r="M2" s="1197"/>
      <c r="N2" s="1197"/>
      <c r="O2" s="1197"/>
      <c r="P2" s="1197"/>
      <c r="Q2" s="1197"/>
      <c r="R2" s="1197"/>
      <c r="S2" s="1197"/>
      <c r="T2" s="1197"/>
      <c r="U2" s="1197"/>
      <c r="V2" s="1197"/>
      <c r="W2" s="1197"/>
      <c r="X2" s="1197"/>
      <c r="Y2" s="1197"/>
    </row>
    <row r="3" spans="1:36" s="10" customFormat="1" ht="219" customHeight="1">
      <c r="A3" s="283"/>
      <c r="B3" s="1197"/>
      <c r="C3" s="1197"/>
      <c r="D3" s="1197"/>
      <c r="E3" s="1197"/>
      <c r="F3" s="1197"/>
      <c r="G3" s="1197"/>
      <c r="H3" s="1197"/>
      <c r="I3" s="1197"/>
      <c r="J3" s="1197"/>
      <c r="K3" s="1197"/>
      <c r="L3" s="1197"/>
      <c r="M3" s="1197"/>
      <c r="N3" s="1197"/>
      <c r="O3" s="1197"/>
      <c r="P3" s="1197"/>
      <c r="Q3" s="1197"/>
      <c r="R3" s="1197"/>
      <c r="S3" s="1197"/>
      <c r="T3" s="1197"/>
      <c r="U3" s="1197"/>
      <c r="V3" s="1197"/>
      <c r="W3" s="1197"/>
      <c r="X3" s="1197"/>
      <c r="Y3" s="1197"/>
    </row>
    <row r="4" spans="1:36" s="10" customFormat="1" ht="288.95" customHeight="1">
      <c r="A4" s="283"/>
      <c r="B4" s="1198" t="s">
        <v>361</v>
      </c>
      <c r="C4" s="1198"/>
      <c r="D4" s="1198"/>
      <c r="E4" s="1198"/>
      <c r="F4" s="1198"/>
      <c r="G4" s="1198"/>
      <c r="H4" s="1198"/>
      <c r="I4" s="1198"/>
      <c r="J4" s="1198"/>
      <c r="K4" s="1198"/>
      <c r="L4" s="1198"/>
      <c r="M4" s="1198"/>
      <c r="N4" s="1198"/>
      <c r="O4" s="1198"/>
      <c r="P4" s="1198"/>
      <c r="Q4" s="1198"/>
      <c r="R4" s="1198"/>
      <c r="S4" s="1198"/>
      <c r="T4" s="1198"/>
      <c r="U4" s="1198"/>
      <c r="V4" s="1198"/>
      <c r="W4" s="1198"/>
      <c r="X4" s="1198"/>
      <c r="Y4" s="1198"/>
    </row>
    <row r="5" spans="1:36" s="10" customFormat="1" ht="81.95" customHeight="1">
      <c r="A5" s="283"/>
      <c r="B5" s="294"/>
      <c r="C5" s="295"/>
      <c r="D5" s="295"/>
      <c r="E5" s="295"/>
      <c r="F5" s="295"/>
      <c r="G5" s="295"/>
      <c r="H5" s="295"/>
      <c r="I5" s="295"/>
      <c r="J5" s="295"/>
      <c r="K5" s="295"/>
      <c r="L5" s="295"/>
      <c r="M5" s="295"/>
      <c r="N5" s="295"/>
      <c r="O5" s="295"/>
      <c r="P5" s="295"/>
      <c r="Q5" s="295"/>
      <c r="R5" s="295"/>
      <c r="S5" s="295"/>
      <c r="T5" s="295"/>
      <c r="U5" s="283"/>
      <c r="V5" s="283"/>
      <c r="W5" s="283"/>
      <c r="X5" s="283"/>
      <c r="Y5" s="283"/>
    </row>
    <row r="6" spans="1:36" s="10" customFormat="1" ht="93" customHeight="1">
      <c r="A6" s="283"/>
      <c r="B6" s="1201" t="s">
        <v>362</v>
      </c>
      <c r="C6" s="1202"/>
      <c r="D6" s="1202"/>
      <c r="E6" s="1202"/>
      <c r="F6" s="1202"/>
      <c r="G6" s="1202"/>
      <c r="H6" s="1202"/>
      <c r="I6" s="1202"/>
      <c r="J6" s="1202"/>
      <c r="K6" s="1202"/>
      <c r="L6" s="1202"/>
      <c r="M6" s="1202"/>
      <c r="N6" s="1202"/>
      <c r="O6" s="1202"/>
      <c r="P6" s="1202"/>
      <c r="Q6" s="1202"/>
      <c r="R6" s="1202"/>
      <c r="S6" s="1202"/>
      <c r="T6" s="1202"/>
      <c r="U6" s="1202"/>
      <c r="V6" s="1202"/>
      <c r="W6" s="1202"/>
      <c r="X6" s="1202"/>
      <c r="Y6" s="1202"/>
      <c r="Z6" s="1202"/>
      <c r="AA6" s="1202"/>
    </row>
    <row r="7" spans="1:36" s="10" customFormat="1">
      <c r="A7" s="283"/>
      <c r="B7" s="315"/>
      <c r="C7" s="283"/>
      <c r="D7" s="283"/>
      <c r="E7" s="316"/>
      <c r="F7" s="317"/>
      <c r="G7" s="318"/>
      <c r="H7" s="283"/>
      <c r="I7" s="283"/>
      <c r="J7" s="283"/>
      <c r="K7" s="283"/>
      <c r="L7" s="283"/>
      <c r="M7" s="319"/>
      <c r="N7" s="284"/>
      <c r="O7" s="284"/>
      <c r="P7" s="320"/>
      <c r="Q7" s="320"/>
      <c r="R7" s="283"/>
      <c r="S7" s="283"/>
      <c r="T7" s="283"/>
      <c r="U7" s="283"/>
      <c r="V7" s="283"/>
      <c r="W7" s="283"/>
      <c r="X7" s="283"/>
      <c r="Y7" s="299"/>
      <c r="Z7" s="299"/>
    </row>
    <row r="8" spans="1:36" s="10" customFormat="1" ht="60.95" customHeight="1">
      <c r="A8" s="283"/>
      <c r="B8" s="1199" t="s">
        <v>363</v>
      </c>
      <c r="C8" s="1200"/>
      <c r="D8" s="1200"/>
      <c r="E8" s="1200"/>
      <c r="F8" s="1200"/>
      <c r="G8" s="1200"/>
      <c r="H8" s="283"/>
      <c r="I8" s="283"/>
      <c r="J8" s="1200" t="s">
        <v>364</v>
      </c>
      <c r="K8" s="1200"/>
      <c r="L8" s="1200"/>
      <c r="M8" s="1200"/>
      <c r="N8" s="1200"/>
      <c r="O8" s="1200"/>
      <c r="P8" s="1200"/>
      <c r="Q8" s="283"/>
      <c r="R8" s="283"/>
      <c r="S8" s="283"/>
      <c r="T8" s="283"/>
      <c r="U8" s="297"/>
      <c r="V8" s="297"/>
      <c r="W8" s="297"/>
      <c r="X8" s="297"/>
      <c r="Y8" s="299"/>
      <c r="Z8" s="299"/>
      <c r="AA8" s="283"/>
      <c r="AB8" s="283"/>
    </row>
    <row r="9" spans="1:36" s="10" customFormat="1" ht="104.25" customHeight="1">
      <c r="A9" s="283"/>
      <c r="B9" s="1220" t="s">
        <v>365</v>
      </c>
      <c r="C9" s="1221"/>
      <c r="D9" s="1222"/>
      <c r="E9" s="301" t="s">
        <v>366</v>
      </c>
      <c r="F9" s="301" t="s">
        <v>367</v>
      </c>
      <c r="G9" s="301" t="s">
        <v>368</v>
      </c>
      <c r="H9" s="283"/>
      <c r="I9" s="283"/>
      <c r="J9" s="301" t="s">
        <v>369</v>
      </c>
      <c r="K9" s="301" t="s">
        <v>370</v>
      </c>
      <c r="L9" s="301" t="s">
        <v>371</v>
      </c>
      <c r="M9" s="301" t="s">
        <v>372</v>
      </c>
      <c r="N9" s="301" t="s">
        <v>339</v>
      </c>
      <c r="O9" s="301" t="s">
        <v>373</v>
      </c>
      <c r="P9" s="301" t="s">
        <v>374</v>
      </c>
      <c r="Q9" s="283"/>
      <c r="R9" s="283"/>
      <c r="S9" s="283"/>
      <c r="T9" s="283"/>
      <c r="U9" s="283"/>
      <c r="V9" s="283"/>
      <c r="W9" s="283"/>
      <c r="X9" s="297"/>
      <c r="Y9" s="299"/>
      <c r="Z9" s="299"/>
      <c r="AC9" s="1228" t="s">
        <v>375</v>
      </c>
      <c r="AD9" s="1228"/>
    </row>
    <row r="10" spans="1:36" s="10" customFormat="1" ht="115.5" customHeight="1">
      <c r="A10" s="283"/>
      <c r="B10" s="322" t="s">
        <v>291</v>
      </c>
      <c r="C10" s="303" t="s">
        <v>376</v>
      </c>
      <c r="D10" s="302" t="s">
        <v>377</v>
      </c>
      <c r="E10" s="302" t="s">
        <v>378</v>
      </c>
      <c r="F10" s="302" t="s">
        <v>379</v>
      </c>
      <c r="G10" s="303" t="s">
        <v>380</v>
      </c>
      <c r="H10" s="283"/>
      <c r="I10" s="283"/>
      <c r="J10" s="303" t="s">
        <v>381</v>
      </c>
      <c r="K10" s="302" t="s">
        <v>382</v>
      </c>
      <c r="L10" s="302" t="s">
        <v>383</v>
      </c>
      <c r="M10" s="302" t="s">
        <v>381</v>
      </c>
      <c r="N10" s="302" t="s">
        <v>384</v>
      </c>
      <c r="O10" s="302" t="s">
        <v>381</v>
      </c>
      <c r="P10" s="302" t="s">
        <v>385</v>
      </c>
      <c r="Q10" s="283"/>
      <c r="R10" s="283"/>
      <c r="S10" s="283"/>
      <c r="T10" s="283"/>
      <c r="U10" s="283"/>
      <c r="V10" s="283"/>
      <c r="W10" s="283"/>
      <c r="X10" s="283"/>
      <c r="Y10" s="299"/>
      <c r="Z10" s="299"/>
      <c r="AC10" s="1228" t="s">
        <v>386</v>
      </c>
      <c r="AD10" s="1228"/>
    </row>
    <row r="11" spans="1:36" s="10" customFormat="1" ht="59.45" customHeight="1">
      <c r="A11" s="283"/>
      <c r="B11" s="340">
        <f>IF('Syn pf Instructeur'!B17="Non. Le montant minimum n’étant pas atteint, le dossier est inéligible. ",0,'1.1 - Investissements'!BJ109+'2 - Frais de personnel'!AD109+'3 - Frais généraux'!BE109+'4 - Contributions en nature'!Y109+'1.2 - Amortissement'!AG109+'5 - Taux forfaitaire '!N9)</f>
        <v>15000</v>
      </c>
      <c r="C11" s="305">
        <f>IF('Syn pf Instructeur'!B17="Non. Le montant minimum n’étant pas atteint, le dossier est inéligible. ",0,'1.1 - Investissements'!BK109+'3 - Frais généraux'!BF109)</f>
        <v>0</v>
      </c>
      <c r="D11" s="341">
        <f>SUM('Syn pf Instructeur'!B11:C11)</f>
        <v>15000</v>
      </c>
      <c r="E11" s="304">
        <f>'Syn pf Bénéficiaire'!C5-'Syn pf Instructeur'!C29</f>
        <v>0</v>
      </c>
      <c r="F11" s="305">
        <f>D29</f>
        <v>15000</v>
      </c>
      <c r="G11" s="304">
        <f>'Syn pf Bénéficiaire'!C5-'Syn pf Instructeur'!D29</f>
        <v>0</v>
      </c>
      <c r="H11" s="283"/>
      <c r="I11" s="283"/>
      <c r="J11" s="305">
        <f>Y21</f>
        <v>0</v>
      </c>
      <c r="K11" s="306">
        <f>IF(B11=0,"",K29/D29)</f>
        <v>0</v>
      </c>
      <c r="L11" s="307">
        <f>K29</f>
        <v>0</v>
      </c>
      <c r="M11" s="307">
        <f>M29</f>
        <v>0</v>
      </c>
      <c r="N11" s="307">
        <f>Q29</f>
        <v>0</v>
      </c>
      <c r="O11" s="307">
        <f>T29</f>
        <v>0</v>
      </c>
      <c r="P11" s="307">
        <f>V29</f>
        <v>15000</v>
      </c>
      <c r="Q11" s="283"/>
      <c r="R11" s="283"/>
      <c r="S11" s="283"/>
      <c r="T11" s="283"/>
      <c r="U11" s="283"/>
      <c r="V11" s="283"/>
      <c r="W11" s="283"/>
      <c r="X11" s="283"/>
      <c r="Y11" s="299"/>
      <c r="Z11" s="299"/>
      <c r="AC11" s="290" t="s">
        <v>387</v>
      </c>
      <c r="AD11" s="296">
        <f>N17+P17+Q17+S17+T17</f>
        <v>15000</v>
      </c>
    </row>
    <row r="12" spans="1:36" s="10" customFormat="1" ht="59.45" customHeight="1" thickBot="1">
      <c r="A12" s="283"/>
      <c r="B12" s="323"/>
      <c r="C12" s="298"/>
      <c r="D12" s="277"/>
      <c r="E12" s="277"/>
      <c r="F12" s="278"/>
      <c r="G12" s="279"/>
      <c r="H12" s="277"/>
      <c r="I12" s="279"/>
      <c r="J12" s="298"/>
      <c r="K12" s="277"/>
      <c r="L12" s="280"/>
      <c r="M12" s="281"/>
      <c r="N12" s="281"/>
      <c r="O12" s="281"/>
      <c r="P12" s="281"/>
      <c r="Q12" s="281"/>
      <c r="R12" s="298"/>
      <c r="S12" s="298"/>
      <c r="T12" s="298"/>
      <c r="U12" s="283"/>
      <c r="V12" s="283"/>
      <c r="W12" s="283"/>
      <c r="X12" s="283"/>
      <c r="Y12" s="299"/>
      <c r="Z12" s="299"/>
      <c r="AC12" s="290" t="s">
        <v>388</v>
      </c>
      <c r="AD12" s="289">
        <f>AD11/0.8-AD11</f>
        <v>3750</v>
      </c>
    </row>
    <row r="13" spans="1:36" s="10" customFormat="1" ht="119.25" customHeight="1">
      <c r="A13" s="283"/>
      <c r="B13" s="1201" t="s">
        <v>389</v>
      </c>
      <c r="C13" s="1202"/>
      <c r="D13" s="1202"/>
      <c r="E13" s="1202"/>
      <c r="F13" s="1202"/>
      <c r="G13" s="1202"/>
      <c r="H13" s="1202"/>
      <c r="I13" s="1202"/>
      <c r="J13" s="1202"/>
      <c r="K13" s="1202"/>
      <c r="L13" s="1202"/>
      <c r="M13" s="1202"/>
      <c r="N13" s="1202"/>
      <c r="O13" s="1202"/>
      <c r="P13" s="1202"/>
      <c r="Q13" s="1202"/>
      <c r="R13" s="1202"/>
      <c r="S13" s="1202"/>
      <c r="T13" s="1202"/>
      <c r="U13" s="1202"/>
      <c r="V13" s="1202"/>
      <c r="W13" s="1202"/>
      <c r="X13" s="1202"/>
      <c r="Y13" s="1202"/>
      <c r="Z13" s="1202"/>
      <c r="AA13" s="1202"/>
      <c r="AC13" s="1228" t="s">
        <v>390</v>
      </c>
      <c r="AD13" s="1228"/>
    </row>
    <row r="14" spans="1:36" s="10" customFormat="1" ht="58.5" customHeight="1" thickBot="1">
      <c r="A14" s="283"/>
      <c r="B14" s="315"/>
      <c r="C14" s="283"/>
      <c r="D14" s="283"/>
      <c r="E14" s="283"/>
      <c r="F14" s="283"/>
      <c r="G14" s="283"/>
      <c r="H14" s="283"/>
      <c r="I14" s="283"/>
      <c r="J14" s="283"/>
      <c r="K14" s="283"/>
      <c r="L14" s="283"/>
      <c r="M14" s="283"/>
      <c r="N14" s="283"/>
      <c r="O14" s="283"/>
      <c r="P14" s="283"/>
      <c r="Q14" s="283"/>
      <c r="R14" s="283"/>
      <c r="S14" s="283"/>
      <c r="T14" s="283"/>
      <c r="U14" s="283"/>
      <c r="V14" s="283"/>
      <c r="W14" s="283"/>
      <c r="X14" s="283"/>
      <c r="Y14" s="299"/>
      <c r="Z14" s="283"/>
      <c r="AA14" s="336"/>
      <c r="AC14" s="290" t="s">
        <v>391</v>
      </c>
      <c r="AD14" s="289">
        <f>AD12*10/20</f>
        <v>1875</v>
      </c>
    </row>
    <row r="15" spans="1:36" s="10" customFormat="1" ht="59.25" customHeight="1" thickTop="1" thickBot="1">
      <c r="A15" s="283"/>
      <c r="B15" s="1225" t="s">
        <v>392</v>
      </c>
      <c r="C15" s="1226"/>
      <c r="D15" s="1226"/>
      <c r="E15" s="1226"/>
      <c r="F15" s="1226"/>
      <c r="G15" s="1226"/>
      <c r="H15" s="1226"/>
      <c r="I15" s="1226"/>
      <c r="J15" s="1226"/>
      <c r="K15" s="1227"/>
      <c r="L15" s="283"/>
      <c r="M15" s="1219" t="s">
        <v>393</v>
      </c>
      <c r="N15" s="1219"/>
      <c r="O15" s="1219"/>
      <c r="P15" s="1219"/>
      <c r="Q15" s="1219"/>
      <c r="R15" s="1219"/>
      <c r="S15" s="1219"/>
      <c r="T15" s="1219"/>
      <c r="U15" s="283"/>
      <c r="V15" s="1200" t="s">
        <v>394</v>
      </c>
      <c r="W15" s="1200"/>
      <c r="X15" s="1200"/>
      <c r="Y15" s="1200"/>
      <c r="Z15" s="1200"/>
      <c r="AA15" s="1229"/>
      <c r="AB15" s="283"/>
      <c r="AC15" s="290" t="s">
        <v>395</v>
      </c>
      <c r="AD15" s="289">
        <f>AD12*10/20</f>
        <v>1875</v>
      </c>
      <c r="AE15" s="283"/>
      <c r="AG15"/>
      <c r="AH15"/>
      <c r="AI15"/>
      <c r="AJ15"/>
    </row>
    <row r="16" spans="1:36" s="10" customFormat="1" ht="288.75" customHeight="1" thickTop="1">
      <c r="A16" s="283"/>
      <c r="B16" s="501" t="s">
        <v>396</v>
      </c>
      <c r="C16" s="502" t="s">
        <v>397</v>
      </c>
      <c r="D16" s="501" t="s">
        <v>398</v>
      </c>
      <c r="E16" s="502" t="s">
        <v>399</v>
      </c>
      <c r="F16" s="501" t="s">
        <v>400</v>
      </c>
      <c r="G16" s="502" t="s">
        <v>401</v>
      </c>
      <c r="H16" s="504" t="s">
        <v>402</v>
      </c>
      <c r="I16" s="505" t="s">
        <v>403</v>
      </c>
      <c r="J16" s="501" t="s">
        <v>404</v>
      </c>
      <c r="K16" s="502" t="s">
        <v>405</v>
      </c>
      <c r="L16" s="291"/>
      <c r="M16" s="308" t="s">
        <v>406</v>
      </c>
      <c r="N16" s="302" t="s">
        <v>284</v>
      </c>
      <c r="O16" s="302" t="s">
        <v>285</v>
      </c>
      <c r="P16" s="302" t="s">
        <v>407</v>
      </c>
      <c r="Q16" s="302" t="s">
        <v>408</v>
      </c>
      <c r="R16" s="302" t="s">
        <v>287</v>
      </c>
      <c r="S16" s="302" t="s">
        <v>288</v>
      </c>
      <c r="T16" s="302" t="s">
        <v>409</v>
      </c>
      <c r="U16" s="283"/>
      <c r="V16" s="360" t="s">
        <v>410</v>
      </c>
      <c r="W16" s="1230" t="s">
        <v>411</v>
      </c>
      <c r="X16" s="1230" t="s">
        <v>303</v>
      </c>
      <c r="Y16" s="359" t="s">
        <v>412</v>
      </c>
      <c r="Z16" s="1231" t="s">
        <v>413</v>
      </c>
      <c r="AA16" s="1232" t="s">
        <v>306</v>
      </c>
      <c r="AB16" s="283"/>
      <c r="AC16" s="293" t="s">
        <v>414</v>
      </c>
      <c r="AD16" s="293"/>
      <c r="AE16" s="283"/>
    </row>
    <row r="17" spans="1:36" s="10" customFormat="1" ht="162" customHeight="1" thickBot="1">
      <c r="A17" s="283"/>
      <c r="B17" s="499" t="str">
        <f>IF(SUM('1.1 - Investissements'!AB109,'2 - Frais de personnel'!N109,'3 - Frais généraux'!Z109,'4 - Contributions en nature'!L109,'1.2 - Amortissement'!O109,'5 - Taux forfaitaire '!F9)=0,"",IF(SUM('1.1 - Investissements'!AB109,'2 - Frais de personnel'!N109,'3 - Frais généraux'!Z109,'4 - Contributions en nature'!L109,'1.2 - Amortissement'!O109,'5 - Taux forfaitaire '!F9)&gt;=15000,"Le montant minimum est respecté","Non. Le montant minimum n’étant pas atteint, le dossier est inéligible. "))</f>
        <v>Le montant minimum est respecté</v>
      </c>
      <c r="C17" s="500" t="str">
        <f>IF(J29=0,"",IF(J29&lt;=7500000,"Le montant maximal est respecté","Le plafond n'est pas respecté, le montant d'aide publique doit être plafonné"))</f>
        <v/>
      </c>
      <c r="D17" s="503">
        <f>IF(AD15=AD18,AD17,ROUND(IF(SUMIF('1.1 - Investissements'!$AH$9:$AH$108,"Oui",'1.1 - Investissements'!$BL$9:$BL$108)=AD18,(AD11+AD18)/0.9-(AD11+AD18),AD17),2))</f>
        <v>1666.67</v>
      </c>
      <c r="E17" s="507" t="str">
        <f>IF(B11=0,"",IF('3 - Frais généraux'!BH109&gt;D17,"Le plafond n'est pas respecté, la dépense doit être plafonnée","Le plafond est respecté"))</f>
        <v>Le plafond est respecté</v>
      </c>
      <c r="F17" s="503">
        <f>IF(AD14=AD17,AD18,ROUND(IF(R17=AD17,(AD11+AD17)/0.9-(AD11+AD17),AD18),2))</f>
        <v>1666.67</v>
      </c>
      <c r="G17" s="500" t="str">
        <f>IF('Syn pf Instructeur'!D11=0,"",IF(SUMIFS('1.1 - Investissements'!BL9:BL108,'1.1 - Investissements'!AH9:AH108,"Oui")&gt;F17,"Le plafond n'est pas respecté, la dépense doit être plafonnée","Le plafond est respecté"))</f>
        <v>Le plafond est respecté</v>
      </c>
      <c r="H17" s="503">
        <f>50%*SUMIFS('1.1 - Investissements'!BJ9:BJ108,'1.1 - Investissements'!AJ9:AJ108,"Oui")</f>
        <v>0</v>
      </c>
      <c r="I17" s="506" t="str">
        <f>IF(B11=0,"",IF(SUMIFS('4 - Contributions en nature'!Y9:Y108,'4 - Contributions en nature'!Q9:Q108,"Oui")&gt;'Syn pf Instructeur'!H17,"Le plafond n'est pas respecté, les dépenses d'auto-construction en contribution en nature doivent être plafonnées","Le plafond d'auto-construction en contribution en nature est respecté"))</f>
        <v>Le plafond d'auto-construction en contribution en nature est respecté</v>
      </c>
      <c r="J17" s="503">
        <f>IF(D29="","",D29-G29)</f>
        <v>15000</v>
      </c>
      <c r="K17" s="500" t="str">
        <f>IF(D29=0,"",IF(S18+Y21&lt;=J17,"La règle de non-profit est respectée, pas de modification du TAP réglementaire","La règle de non-profit n'est pas respectée, le TAP réglementaire sera diminué"))</f>
        <v>La règle de non-profit est respectée, pas de modification du TAP réglementaire</v>
      </c>
      <c r="L17" s="283"/>
      <c r="M17" s="309" t="s">
        <v>415</v>
      </c>
      <c r="N17" s="310">
        <f>IF('Syn pf Instructeur'!B17="Non. Le montant minimum n’étant pas atteint, le dossier est inéligible. ",0,SUMIF('1.1 - Investissements'!$AH$9:$AH$108,"Non",'1.1 - Investissements'!$BL$9:$BL$108))</f>
        <v>15000</v>
      </c>
      <c r="O17" s="310">
        <f>IF('Syn pf Instructeur'!B17="Non. Le montant minimum n’étant pas atteint, le dossier est inéligible. ",0,SUMIF('1.1 - Investissements'!$AH$9:$AH$108,"Oui",'1.1 - Investissements'!$BL$9:$BL$108))</f>
        <v>0</v>
      </c>
      <c r="P17" s="310">
        <f>IF('Syn pf Instructeur'!B17="Non. Le montant minimum n’étant pas atteint, le dossier est inéligible. ",0,'1.2 - Amortissement'!AG109)</f>
        <v>0</v>
      </c>
      <c r="Q17" s="310">
        <f>IF('Syn pf Instructeur'!B17="Non. Le montant minimum n’étant pas atteint, le dossier est inéligible. ",0,'2 - Frais de personnel'!AD109)</f>
        <v>0</v>
      </c>
      <c r="R17" s="310">
        <f>IF('Syn pf Instructeur'!B17="Non. Le montant minimum n’étant pas atteint, le dossier est inéligible. ",0,'3 - Frais généraux'!BG109)</f>
        <v>0</v>
      </c>
      <c r="S17" s="310">
        <f>IF('Syn pf Instructeur'!B17="Non. Le montant minimum n’étant pas atteint, le dossier est inéligible. ",0,'4 - Contributions en nature'!Y109)</f>
        <v>0</v>
      </c>
      <c r="T17" s="310">
        <f>IF('Syn pf Instructeur'!B17="Non. Le montant minimum n’étant pas atteint, le dossier est inéligible. ",0,'5 - Taux forfaitaire '!N9)</f>
        <v>0</v>
      </c>
      <c r="U17" s="283"/>
      <c r="V17" s="361" t="s">
        <v>309</v>
      </c>
      <c r="W17" s="1230"/>
      <c r="X17" s="1230"/>
      <c r="Y17" s="362" t="s">
        <v>309</v>
      </c>
      <c r="Z17" s="1231"/>
      <c r="AA17" s="1232"/>
      <c r="AB17" s="283"/>
      <c r="AC17" s="290" t="s">
        <v>416</v>
      </c>
      <c r="AD17" s="289">
        <f>MIN(R17,AD14)</f>
        <v>0</v>
      </c>
      <c r="AE17" s="283"/>
      <c r="AG17"/>
      <c r="AH17"/>
      <c r="AI17"/>
      <c r="AJ17"/>
    </row>
    <row r="18" spans="1:36" s="10" customFormat="1" ht="162.94999999999999" customHeight="1" thickTop="1" thickBot="1">
      <c r="A18" s="283"/>
      <c r="B18" s="315"/>
      <c r="C18" s="299"/>
      <c r="D18" s="299"/>
      <c r="E18" s="299"/>
      <c r="F18" s="283"/>
      <c r="G18" s="299"/>
      <c r="H18" s="299"/>
      <c r="J18" s="283"/>
      <c r="K18" s="283"/>
      <c r="L18" s="283"/>
      <c r="M18" s="309" t="s">
        <v>417</v>
      </c>
      <c r="N18" s="305">
        <f>N17</f>
        <v>15000</v>
      </c>
      <c r="O18" s="310">
        <f>MIN(F17,O17)</f>
        <v>0</v>
      </c>
      <c r="P18" s="310">
        <f>P17</f>
        <v>0</v>
      </c>
      <c r="Q18" s="310">
        <f>Q17</f>
        <v>0</v>
      </c>
      <c r="R18" s="310">
        <f>MIN(D17,R17)</f>
        <v>0</v>
      </c>
      <c r="S18" s="305">
        <f>IF('Syn pf Instructeur'!I17="Le plafond d'auto-construction en contribution en nature est respecté",'Syn pf Instructeur'!S17,'Syn pf Instructeur'!H17+SUMIF('4 - Contributions en nature'!Q9:Q108,"Non",'4 - Contributions en nature'!Y9:Y108))</f>
        <v>0</v>
      </c>
      <c r="T18" s="305">
        <f>T17</f>
        <v>0</v>
      </c>
      <c r="U18" s="283"/>
      <c r="V18" s="390" t="str">
        <f>IF('Syn pf Bénéficiaire'!G10="","",'Syn pf Bénéficiaire'!G10)</f>
        <v/>
      </c>
      <c r="W18" s="390" t="str">
        <f>IF('Syn pf Bénéficiaire'!H10="","",'Syn pf Bénéficiaire'!H10)</f>
        <v/>
      </c>
      <c r="X18" s="390" t="str">
        <f>IF('Syn pf Bénéficiaire'!I10="","",'Syn pf Bénéficiaire'!I10)</f>
        <v/>
      </c>
      <c r="Y18" s="390" t="str">
        <f>IF('Syn pf Bénéficiaire'!J10="","",'Syn pf Bénéficiaire'!J10)</f>
        <v/>
      </c>
      <c r="Z18" s="390" t="str">
        <f>IF('Syn pf Bénéficiaire'!K10="","",'Syn pf Bénéficiaire'!K10)</f>
        <v/>
      </c>
      <c r="AA18" s="391" t="str">
        <f>IF('Syn pf Bénéficiaire'!L10="","",'Syn pf Bénéficiaire'!L10)</f>
        <v/>
      </c>
      <c r="AB18" s="283"/>
      <c r="AC18" s="290" t="s">
        <v>418</v>
      </c>
      <c r="AD18" s="289">
        <f>MIN(O17,AD15)</f>
        <v>0</v>
      </c>
      <c r="AE18" s="283"/>
      <c r="AG18"/>
      <c r="AH18"/>
      <c r="AI18"/>
      <c r="AJ18"/>
    </row>
    <row r="19" spans="1:36" s="10" customFormat="1" ht="65.45" customHeight="1" thickBot="1">
      <c r="A19" s="283"/>
      <c r="B19" s="315"/>
      <c r="C19" s="951" t="s">
        <v>313</v>
      </c>
      <c r="D19" s="952">
        <f>'Syn pf Bénéficiaire'!E10</f>
        <v>0</v>
      </c>
      <c r="E19" s="283"/>
      <c r="F19" s="299"/>
      <c r="G19" s="299"/>
      <c r="H19" s="299"/>
      <c r="I19" s="283"/>
      <c r="J19" s="283"/>
      <c r="K19" s="283"/>
      <c r="L19" s="283"/>
      <c r="M19" s="283"/>
      <c r="N19" s="283"/>
      <c r="O19" s="283"/>
      <c r="P19" s="283"/>
      <c r="Q19" s="283"/>
      <c r="R19" s="283"/>
      <c r="S19" s="283"/>
      <c r="T19" s="283"/>
      <c r="U19" s="283"/>
      <c r="V19" s="390" t="str">
        <f>IF('Syn pf Bénéficiaire'!G11="","",'Syn pf Bénéficiaire'!G11)</f>
        <v/>
      </c>
      <c r="W19" s="390" t="str">
        <f>IF('Syn pf Bénéficiaire'!H11="","",'Syn pf Bénéficiaire'!H11)</f>
        <v/>
      </c>
      <c r="X19" s="390" t="str">
        <f>IF('Syn pf Bénéficiaire'!I11="","",'Syn pf Bénéficiaire'!I11)</f>
        <v/>
      </c>
      <c r="Y19" s="390" t="str">
        <f>IF('Syn pf Bénéficiaire'!J11="","",'Syn pf Bénéficiaire'!J11)</f>
        <v/>
      </c>
      <c r="Z19" s="390" t="str">
        <f>IF('Syn pf Bénéficiaire'!K11="","",'Syn pf Bénéficiaire'!K11)</f>
        <v/>
      </c>
      <c r="AA19" s="391" t="str">
        <f>IF('Syn pf Bénéficiaire'!L11="","",'Syn pf Bénéficiaire'!L11)</f>
        <v/>
      </c>
      <c r="AB19" s="283"/>
      <c r="AC19" s="283"/>
      <c r="AD19" s="283"/>
      <c r="AE19" s="283"/>
      <c r="AG19"/>
      <c r="AH19"/>
      <c r="AI19"/>
      <c r="AJ19"/>
    </row>
    <row r="20" spans="1:36" ht="108.95" customHeight="1">
      <c r="B20" s="315"/>
      <c r="G20" s="299"/>
      <c r="H20" s="299"/>
      <c r="K20" s="283"/>
      <c r="L20" s="283"/>
      <c r="M20" s="283"/>
      <c r="N20" s="283"/>
      <c r="O20" s="283"/>
      <c r="P20" s="283"/>
      <c r="R20" s="284"/>
      <c r="S20" s="284"/>
      <c r="T20" s="284"/>
      <c r="U20" s="284"/>
      <c r="V20" s="390" t="str">
        <f>IF('Syn pf Bénéficiaire'!G12="","",'Syn pf Bénéficiaire'!G12)</f>
        <v/>
      </c>
      <c r="W20" s="390" t="str">
        <f>IF('Syn pf Bénéficiaire'!H12="","",'Syn pf Bénéficiaire'!H12)</f>
        <v/>
      </c>
      <c r="X20" s="390" t="str">
        <f>IF('Syn pf Bénéficiaire'!I12="","",'Syn pf Bénéficiaire'!I12)</f>
        <v/>
      </c>
      <c r="Y20" s="390" t="str">
        <f>IF('Syn pf Bénéficiaire'!J12="","",'Syn pf Bénéficiaire'!J12)</f>
        <v/>
      </c>
      <c r="Z20" s="390" t="str">
        <f>IF('Syn pf Bénéficiaire'!K12="","",'Syn pf Bénéficiaire'!K12)</f>
        <v/>
      </c>
      <c r="AA20" s="391" t="str">
        <f>IF('Syn pf Bénéficiaire'!L12="","",'Syn pf Bénéficiaire'!L12)</f>
        <v/>
      </c>
      <c r="AD20" s="283"/>
      <c r="AE20" s="283"/>
    </row>
    <row r="21" spans="1:36" ht="108.95" customHeight="1">
      <c r="B21" s="315"/>
      <c r="C21" s="283"/>
      <c r="F21" s="299"/>
      <c r="G21" s="299"/>
      <c r="K21" s="283"/>
      <c r="L21" s="283"/>
      <c r="M21" s="283"/>
      <c r="N21" s="283"/>
      <c r="O21" s="283"/>
      <c r="R21" s="284"/>
      <c r="S21" s="284"/>
      <c r="T21" s="284"/>
      <c r="V21" s="311">
        <f>SUM(V18:V20)</f>
        <v>0</v>
      </c>
      <c r="W21" s="324"/>
      <c r="Y21" s="311">
        <f>SUM(Y18:Y20)</f>
        <v>0</v>
      </c>
      <c r="Z21" s="324"/>
      <c r="AA21" s="321"/>
      <c r="AD21" s="283"/>
      <c r="AE21" s="283"/>
    </row>
    <row r="22" spans="1:36" ht="68.25" customHeight="1" thickBot="1">
      <c r="B22" s="315"/>
      <c r="AA22" s="321"/>
    </row>
    <row r="23" spans="1:36" s="282" customFormat="1" ht="105.95" customHeight="1" thickBot="1">
      <c r="A23" s="299"/>
      <c r="B23" s="1207" t="s">
        <v>419</v>
      </c>
      <c r="C23" s="1208"/>
      <c r="D23" s="1208"/>
      <c r="E23" s="1208"/>
      <c r="F23" s="1208"/>
      <c r="G23" s="1208"/>
      <c r="H23" s="1208"/>
      <c r="I23" s="1208"/>
      <c r="J23" s="1208"/>
      <c r="K23" s="1208"/>
      <c r="L23" s="1208"/>
      <c r="M23" s="1208"/>
      <c r="N23" s="1208"/>
      <c r="O23" s="1208"/>
      <c r="P23" s="1208"/>
      <c r="Q23" s="1208"/>
      <c r="R23" s="1208"/>
      <c r="S23" s="1208"/>
      <c r="T23" s="1208"/>
      <c r="U23" s="1208"/>
      <c r="V23" s="1208"/>
      <c r="W23" s="1209"/>
      <c r="X23" s="335"/>
      <c r="Y23" s="283"/>
      <c r="Z23" s="299"/>
      <c r="AA23" s="336"/>
      <c r="AB23" s="299"/>
      <c r="AC23" s="299"/>
    </row>
    <row r="24" spans="1:36" ht="181.5" customHeight="1">
      <c r="B24" s="1234" t="s">
        <v>20</v>
      </c>
      <c r="C24" s="1236" t="s">
        <v>420</v>
      </c>
      <c r="D24" s="358" t="s">
        <v>421</v>
      </c>
      <c r="E24" s="1238" t="s">
        <v>422</v>
      </c>
      <c r="F24" s="312" t="s">
        <v>423</v>
      </c>
      <c r="G24" s="312" t="s">
        <v>424</v>
      </c>
      <c r="H24" s="420" t="s">
        <v>425</v>
      </c>
      <c r="I24" s="1238" t="s">
        <v>331</v>
      </c>
      <c r="J24" s="359" t="s">
        <v>426</v>
      </c>
      <c r="K24" s="421" t="s">
        <v>333</v>
      </c>
      <c r="L24" s="421" t="s">
        <v>427</v>
      </c>
      <c r="M24" s="312" t="s">
        <v>336</v>
      </c>
      <c r="N24" s="312" t="s">
        <v>337</v>
      </c>
      <c r="O24" s="312" t="s">
        <v>338</v>
      </c>
      <c r="P24" s="312" t="s">
        <v>335</v>
      </c>
      <c r="Q24" s="1203" t="s">
        <v>339</v>
      </c>
      <c r="R24" s="312" t="s">
        <v>340</v>
      </c>
      <c r="S24" s="312" t="s">
        <v>341</v>
      </c>
      <c r="T24" s="1223" t="s">
        <v>342</v>
      </c>
      <c r="U24" s="1223" t="s">
        <v>343</v>
      </c>
      <c r="V24" s="948" t="s">
        <v>344</v>
      </c>
      <c r="W24" s="1203" t="s">
        <v>345</v>
      </c>
      <c r="X24" s="1205" t="s">
        <v>428</v>
      </c>
      <c r="AB24" s="336"/>
      <c r="AD24" s="283"/>
    </row>
    <row r="25" spans="1:36" ht="396" thickBot="1">
      <c r="B25" s="1235"/>
      <c r="C25" s="1237"/>
      <c r="D25" s="428" t="s">
        <v>429</v>
      </c>
      <c r="E25" s="1239"/>
      <c r="F25" s="429" t="s">
        <v>430</v>
      </c>
      <c r="G25" s="429" t="s">
        <v>348</v>
      </c>
      <c r="H25" s="430" t="s">
        <v>349</v>
      </c>
      <c r="I25" s="1239"/>
      <c r="J25" s="431" t="s">
        <v>350</v>
      </c>
      <c r="K25" s="431" t="s">
        <v>351</v>
      </c>
      <c r="L25" s="431" t="s">
        <v>431</v>
      </c>
      <c r="M25" s="432" t="s">
        <v>432</v>
      </c>
      <c r="N25" s="433" t="s">
        <v>433</v>
      </c>
      <c r="O25" s="434" t="s">
        <v>355</v>
      </c>
      <c r="P25" s="434" t="s">
        <v>434</v>
      </c>
      <c r="Q25" s="1204"/>
      <c r="R25" s="435" t="s">
        <v>435</v>
      </c>
      <c r="S25" s="392" t="s">
        <v>357</v>
      </c>
      <c r="T25" s="1224"/>
      <c r="U25" s="1224"/>
      <c r="V25" s="392" t="s">
        <v>436</v>
      </c>
      <c r="W25" s="1204"/>
      <c r="X25" s="1206"/>
      <c r="AB25" s="336"/>
      <c r="AD25" s="283"/>
    </row>
    <row r="26" spans="1:36" ht="74.25" customHeight="1" thickBot="1">
      <c r="B26" s="436" t="s">
        <v>26</v>
      </c>
      <c r="C26" s="461">
        <f>IF($B$17="Non. Le montant minimum n’étant pas atteint, le dossier est inéligible. ",0,SUMIFS('1.1 - Investissements'!$BL$9:$BL$108,'1.1 - Investissements'!$AI$9:$AI$108,B26)+SUMIFS('2 - Frais de personnel'!$AD$9:$AD$108,'2 - Frais de personnel'!$Q$9:$Q$108,B26)+SUMIFS('3 - Frais généraux'!$BH$9:$BH$108,'3 - Frais généraux'!$AF$9:$AF$108,B26)+SUMIFS('4 - Contributions en nature'!$Y$9:$Y$108,'4 - Contributions en nature'!$O$9:$O$108,B26)+SUMIFS('1.2 - Amortissement'!$AG$9:$AG$108,'1.2 - Amortissement'!$S$9:$S$108,B26)+SUMIFS('5 - Taux forfaitaire '!$N$6:$N$8,'5 - Taux forfaitaire '!$L$6:$L$8,B26))</f>
        <v>0</v>
      </c>
      <c r="D26" s="461">
        <f>IF(C26=0,0,IF($G$17="Le plafond est respecté",SUMIFS('1.1 - Investissements'!$BL$9:$BL$108,'1.1 - Investissements'!$AH$9:$AH$108,"Oui",'1.1 - Investissements'!$AI$9:$AI$108,B26),$F$17*(SUMIFS('1.1 - Investissements'!$BL$9:$BL$108,'1.1 - Investissements'!$AH$9:$AH$108,"Oui",'1.1 - Investissements'!$AI$9:$AI$108,B26)/$O$17))+SUMIFS('1.1 - Investissements'!$BL$9:$BL$108,'1.1 - Investissements'!$AH$9:$AH$108,"Non",'1.1 - Investissements'!$AI$9:$AI$108,B26)+IF($E$17="Le plafond est respecté",SUMIFS('3 - Frais généraux'!$BH$9:$BH$108,'3 - Frais généraux'!$AF$9:$AF$108,B26),$D$17*(SUMIFS('3 - Frais généraux'!$BH$9:$BH$108,'3 - Frais généraux'!$AF$9:$AF$108,B26)/$R$17))+SUMIFS('2 - Frais de personnel'!$AD$9:$AD$108,'2 - Frais de personnel'!$Q$9:$Q$108,B26)+IF('Syn pf Instructeur'!$I$17="Le plafond d'auto-construction en contribution en nature est respecté",SUMIFS('4 - Contributions en nature'!$Y$9:$Y$108,'4 - Contributions en nature'!$Q$9:$Q$108,"Oui",'4 - Contributions en nature'!$O$9:$O$108,'Syn pf Instructeur'!B26),'Syn pf Instructeur'!$H$17*SUMIFS('4 - Contributions en nature'!$Y$9:$Y$108,'4 - Contributions en nature'!$Q$9:$Q$108,"Oui",'4 - Contributions en nature'!$O$9:$O$108,'Syn pf Instructeur'!B26)/SUMIFS('4 - Contributions en nature'!$Y$9:$Y$108,'4 - Contributions en nature'!$Q$9:$Q$108,"Oui"))+SUMIFS('4 - Contributions en nature'!$Y$9:$Y$108,'4 - Contributions en nature'!$Q$9:$Q$108,"Non",'4 - Contributions en nature'!$O$9:$O$108,'Syn pf Instructeur'!B26)+SUMIFS('1.2 - Amortissement'!$AG$9:$AG$108,'1.2 - Amortissement'!$S$9:$S$108,B26)+SUMIFS('5 - Taux forfaitaire '!$N$6:$N$8,'5 - Taux forfaitaire '!$L$6:$L$8,B26))</f>
        <v>0</v>
      </c>
      <c r="E26" s="437">
        <f>IF('Syn pf Instructeur'!D26=0,0,'Syn pf Instructeur'!D26/'Syn pf Instructeur'!$D$29)</f>
        <v>0</v>
      </c>
      <c r="F26" s="437">
        <f>'Syn pf Bénéficiaire'!E19</f>
        <v>0</v>
      </c>
      <c r="G26" s="368">
        <f>IF(OR(D26=0,$V$21+$Y$21+$S$18&gt;=$C$29),0,F26*D26)</f>
        <v>0</v>
      </c>
      <c r="H26" s="494">
        <f>IF(OR(G26=0,C26=0),0,IF($G$29&gt;7500000,7500000*(G26/$G$29),G26))</f>
        <v>0</v>
      </c>
      <c r="I26" s="438">
        <f>IF(OR($H$29=0,D26=0),0,H26/$H$29)</f>
        <v>0</v>
      </c>
      <c r="J26" s="377">
        <f>IF(H26=0,0,IF($S$18+$Y$21&gt;$J$17,H26-($S$18+$Y$21-$J$17)*I26,H26))</f>
        <v>0</v>
      </c>
      <c r="K26" s="369">
        <f>J26-I26*$D$19</f>
        <v>0</v>
      </c>
      <c r="L26" s="496">
        <f>IF(D26=0,0,K26/D26)</f>
        <v>0</v>
      </c>
      <c r="M26" s="439">
        <f>IF(OR(K26=0,I26=0),0,IF($P$26="Oui",K26-($V$21*I26),K26*0.85))</f>
        <v>0</v>
      </c>
      <c r="N26" s="1213">
        <f>IF(OR(K29=0,C29=0),0,M29/K29)</f>
        <v>0</v>
      </c>
      <c r="O26" s="1213">
        <f>IF(OR(K29=0,M29=0),0,Q29/(M29*100/85))</f>
        <v>0</v>
      </c>
      <c r="P26" s="1210" t="str">
        <f>_xlfn.IFS($V$21=0,"Non concerné",$V$21&lt;(0.15*$K$29),"Non",$V$21=(0.15*$K$29),"Oui",$V$21&gt;(0.15*$K$29),"Oui")</f>
        <v>Non concerné</v>
      </c>
      <c r="Q26" s="467">
        <f>IF(K26=0,0,IF($P$26="Oui",0.15*M26/0.85,K26-M26))</f>
        <v>0</v>
      </c>
      <c r="R26" s="440">
        <f>IF(I26=0,0,IF($P$26="Oui",Q26,$V$21*I26))</f>
        <v>0</v>
      </c>
      <c r="S26" s="439">
        <f>IF(Q26=0,0,Q26-R26)</f>
        <v>0</v>
      </c>
      <c r="T26" s="441">
        <f>IF($V$21=0,0,I26*$V$21-R26)</f>
        <v>0</v>
      </c>
      <c r="U26" s="418">
        <f>IF($S$17=0,0,IF('Syn pf Instructeur'!$I$17="Le plafond d'auto-construction en contribution en nature est respecté",SUMIFS('4 - Contributions en nature'!$Y$9:$Y$108,'4 - Contributions en nature'!$Q$9:$Q$108,"Oui",'4 - Contributions en nature'!$O$9:$O$108,'Syn pf Instructeur'!B26),'Syn pf Instructeur'!$H$17*SUMIFS('4 - Contributions en nature'!$Y$9:$Y$108,'4 - Contributions en nature'!$Q$9:$Q$108,"Oui",'4 - Contributions en nature'!$O$9:$O$108,'Syn pf Instructeur'!B26)/SUMIFS('4 - Contributions en nature'!$Y$9:$Y$108,'4 - Contributions en nature'!$Q$9:$Q$108,"Oui"))+SUMIFS('4 - Contributions en nature'!$Y$9:$Y$108,'4 - Contributions en nature'!$Q$9:$Q$108,"Non",'4 - Contributions en nature'!$O$9:$O$108,'Syn pf Instructeur'!B26))</f>
        <v>0</v>
      </c>
      <c r="V26" s="442">
        <f>IF(C26=0,0,D26-M26-Q26-T26-U26-$Y$21*E26-I26*$D$19)</f>
        <v>0</v>
      </c>
      <c r="W26" s="508">
        <f>IF(OR(V26=0,D26=0),0,V26/D26)</f>
        <v>0</v>
      </c>
      <c r="X26" s="1216"/>
      <c r="AB26" s="336"/>
      <c r="AD26" s="283"/>
    </row>
    <row r="27" spans="1:36" ht="52.5" customHeight="1" thickBot="1">
      <c r="B27" s="463" t="s">
        <v>28</v>
      </c>
      <c r="C27" s="465">
        <f>IF($B$17="Non. Le montant minimum n’étant pas atteint, le dossier est inéligible. ",0,SUMIFS('1.1 - Investissements'!$BL$9:$BL$108,'1.1 - Investissements'!$AI$9:$AI$108,B27)+SUMIFS('2 - Frais de personnel'!$AD$9:$AD$108,'2 - Frais de personnel'!$Q$9:$Q$108,B27)+SUMIFS('3 - Frais généraux'!$BH$9:$BH$108,'3 - Frais généraux'!$AF$9:$AF$108,B27)+SUMIFS('4 - Contributions en nature'!$Y$9:$Y$108,'4 - Contributions en nature'!$O$9:$O$108,B27)+SUMIFS('1.2 - Amortissement'!$AG$9:$AG$108,'1.2 - Amortissement'!$S$9:$S$108,B27)+SUMIFS('5 - Taux forfaitaire '!$N$6:$N$8,'5 - Taux forfaitaire '!$L$6:$L$8,B27))</f>
        <v>0</v>
      </c>
      <c r="D27" s="465">
        <f>IF(C27=0,0,IF($G$17="Le plafond est respecté",SUMIFS('1.1 - Investissements'!$BL$9:$BL$108,'1.1 - Investissements'!$AH$9:$AH$108,"Oui",'1.1 - Investissements'!$AI$9:$AI$108,B27),$F$17*(SUMIFS('1.1 - Investissements'!$BL$9:$BL$108,'1.1 - Investissements'!$AH$9:$AH$108,"Oui",'1.1 - Investissements'!$AI$9:$AI$108,B27)/$O$17))+SUMIFS('1.1 - Investissements'!$BL$9:$BL$108,'1.1 - Investissements'!$AH$9:$AH$108,"Non",'1.1 - Investissements'!$AI$9:$AI$108,B27)+IF($E$17="Le plafond est respecté",SUMIFS('3 - Frais généraux'!$BH$9:$BH$108,'3 - Frais généraux'!$AF$9:$AF$108,B27),$D$17*(SUMIFS('3 - Frais généraux'!$BH$9:$BH$108,'3 - Frais généraux'!$AF$9:$AF$108,B27)/$R$17))+SUMIFS('2 - Frais de personnel'!$AD$9:$AD$108,'2 - Frais de personnel'!$Q$9:$Q$108,B27)+IF('Syn pf Instructeur'!$I$17="Le plafond d'auto-construction en contribution en nature est respecté",SUMIFS('4 - Contributions en nature'!$Y$9:$Y$108,'4 - Contributions en nature'!$Q$9:$Q$108,"Oui",'4 - Contributions en nature'!$O$9:$O$108,'Syn pf Instructeur'!B27),'Syn pf Instructeur'!$H$17*SUMIFS('4 - Contributions en nature'!$Y$9:$Y$108,'4 - Contributions en nature'!$Q$9:$Q$108,"Oui",'4 - Contributions en nature'!$O$9:$O$108,'Syn pf Instructeur'!B27)/SUMIFS('4 - Contributions en nature'!$Y$9:$Y$108,'4 - Contributions en nature'!$Q$9:$Q$108,"Oui"))+SUMIFS('4 - Contributions en nature'!$Y$9:$Y$108,'4 - Contributions en nature'!$Q$9:$Q$108,"Non",'4 - Contributions en nature'!$O$9:$O$108,'Syn pf Instructeur'!B27)+SUMIFS('1.2 - Amortissement'!$AG$9:$AG$108,'1.2 - Amortissement'!$S$9:$S$108,B27)+SUMIFS('5 - Taux forfaitaire '!$N$6:$N$8,'5 - Taux forfaitaire '!$L$6:$L$8,B27))</f>
        <v>0</v>
      </c>
      <c r="E27" s="489">
        <f>IF('Syn pf Instructeur'!D27=0,0,'Syn pf Instructeur'!D27/'Syn pf Instructeur'!$D$29)</f>
        <v>0</v>
      </c>
      <c r="F27" s="313">
        <f>'Syn pf Bénéficiaire'!E20</f>
        <v>0</v>
      </c>
      <c r="G27" s="375">
        <f>IF(OR(D27=0,$V$21+$Y$21+$S$18&gt;=$C$29),0,F27*D27)</f>
        <v>0</v>
      </c>
      <c r="H27" s="375">
        <f t="shared" ref="H27:H28" si="0">IF(OR(G27=0,C27=0),0,IF($G$29&gt;7500000,7500000*(G27/$G$29),G27))</f>
        <v>0</v>
      </c>
      <c r="I27" s="495">
        <f>IF(OR($H$29=0,D27=0),0,H27/$H$29)</f>
        <v>0</v>
      </c>
      <c r="J27" s="375">
        <f>IF(H27=0,0,IF($S$18+$Y$21&gt;$J$17,H27-($S$18+$Y$21-$J$17)*I27,H27))</f>
        <v>0</v>
      </c>
      <c r="K27" s="369">
        <f t="shared" ref="K27:K28" si="1">J27-I27*$D$19</f>
        <v>0</v>
      </c>
      <c r="L27" s="496">
        <f t="shared" ref="L27:L28" si="2">IF(D27=0,0,K27/D27)</f>
        <v>0</v>
      </c>
      <c r="M27" s="439">
        <f t="shared" ref="M27:M28" si="3">IF(OR(K27=0,I27=0),0,IF($P$26="Oui",K27-($V$21*I27),K27*0.85))</f>
        <v>0</v>
      </c>
      <c r="N27" s="1214"/>
      <c r="O27" s="1214"/>
      <c r="P27" s="1211"/>
      <c r="Q27" s="467">
        <f t="shared" ref="Q27:Q28" si="4">IF(K27=0,0,IF($P$26="Oui",0.15*M27/0.85,K27-M27))</f>
        <v>0</v>
      </c>
      <c r="R27" s="466">
        <f>IF(I27=0,0,IF($P$26="Oui",Q27,$V$21*I27))</f>
        <v>0</v>
      </c>
      <c r="S27" s="314">
        <f>IF(Q27=0,0,Q27-R27)</f>
        <v>0</v>
      </c>
      <c r="T27" s="393">
        <f>IF($V$21=0,0,I27*$V$21-R27)</f>
        <v>0</v>
      </c>
      <c r="U27" s="376">
        <f>IF($S$17=0,0,IF('Syn pf Instructeur'!$I$17="Le plafond d'auto-construction en contribution en nature est respecté",SUMIFS('4 - Contributions en nature'!$Y$9:$Y$108,'4 - Contributions en nature'!$Q$9:$Q$108,"Oui",'4 - Contributions en nature'!$O$9:$O$108,'Syn pf Instructeur'!B27),'Syn pf Instructeur'!$H$17*SUMIFS('4 - Contributions en nature'!$Y$9:$Y$108,'4 - Contributions en nature'!$Q$9:$Q$108,"Oui",'4 - Contributions en nature'!$O$9:$O$108,'Syn pf Instructeur'!B27)/SUMIFS('4 - Contributions en nature'!$Y$9:$Y$108,'4 - Contributions en nature'!$Q$9:$Q$108,"Oui"))+SUMIFS('4 - Contributions en nature'!$Y$9:$Y$108,'4 - Contributions en nature'!$Q$9:$Q$108,"Non",'4 - Contributions en nature'!$O$9:$O$108,'Syn pf Instructeur'!B27))</f>
        <v>0</v>
      </c>
      <c r="V27" s="442">
        <f t="shared" ref="V27:V29" si="5">IF(C27=0,0,D27-M27-Q27-T27-U27-$Y$21*E27-I27*$D$19)</f>
        <v>0</v>
      </c>
      <c r="W27" s="509">
        <f>IF(OR(V27=0,D27=0),0,V27/D27)</f>
        <v>0</v>
      </c>
      <c r="X27" s="1217"/>
      <c r="AB27" s="336"/>
      <c r="AD27" s="283"/>
    </row>
    <row r="28" spans="1:36" ht="35.25" customHeight="1" thickBot="1">
      <c r="B28" s="460" t="s">
        <v>30</v>
      </c>
      <c r="C28" s="464">
        <f>IF($B$17="Non. Le montant minimum n’étant pas atteint, le dossier est inéligible. ",0,SUMIFS('1.1 - Investissements'!$BL$9:$BL$108,'1.1 - Investissements'!$AI$9:$AI$108,B28)+SUMIFS('2 - Frais de personnel'!$AD$9:$AD$108,'2 - Frais de personnel'!$Q$9:$Q$108,B28)+SUMIFS('3 - Frais généraux'!$BH$9:$BH$108,'3 - Frais généraux'!$AF$9:$AF$108,B28)+SUMIFS('4 - Contributions en nature'!$Y$9:$Y$108,'4 - Contributions en nature'!$O$9:$O$108,B28)+SUMIFS('1.2 - Amortissement'!$AG$9:$AG$108,'1.2 - Amortissement'!$S$9:$S$108,B28)+SUMIFS('5 - Taux forfaitaire '!$N$6:$N$8,'5 - Taux forfaitaire '!$L$6:$L$8,B28))</f>
        <v>15000</v>
      </c>
      <c r="D28" s="464">
        <f>IF(C28=0,0,IF($G$17="Le plafond est respecté",SUMIFS('1.1 - Investissements'!$BL$9:$BL$108,'1.1 - Investissements'!$AH$9:$AH$108,"Oui",'1.1 - Investissements'!$AI$9:$AI$108,B28),$F$17*(SUMIFS('1.1 - Investissements'!$BL$9:$BL$108,'1.1 - Investissements'!$AH$9:$AH$108,"Oui",'1.1 - Investissements'!$AI$9:$AI$108,B28)/$O$17))+SUMIFS('1.1 - Investissements'!$BL$9:$BL$108,'1.1 - Investissements'!$AH$9:$AH$108,"Non",'1.1 - Investissements'!$AI$9:$AI$108,B28)+IF($E$17="Le plafond est respecté",SUMIFS('3 - Frais généraux'!$BH$9:$BH$108,'3 - Frais généraux'!$AF$9:$AF$108,B28),$D$17*(SUMIFS('3 - Frais généraux'!$BH$9:$BH$108,'3 - Frais généraux'!$AF$9:$AF$108,B28)/$R$17))+SUMIFS('2 - Frais de personnel'!$AD$9:$AD$108,'2 - Frais de personnel'!$Q$9:$Q$108,B28)+IF('Syn pf Instructeur'!$I$17="Le plafond d'auto-construction en contribution en nature est respecté",SUMIFS('4 - Contributions en nature'!$Y$9:$Y$108,'4 - Contributions en nature'!$Q$9:$Q$108,"Oui",'4 - Contributions en nature'!$O$9:$O$108,'Syn pf Instructeur'!B28),'Syn pf Instructeur'!$H$17*SUMIFS('4 - Contributions en nature'!$Y$9:$Y$108,'4 - Contributions en nature'!$Q$9:$Q$108,"Oui",'4 - Contributions en nature'!$O$9:$O$108,'Syn pf Instructeur'!B28)/SUMIFS('4 - Contributions en nature'!$Y$9:$Y$108,'4 - Contributions en nature'!$Q$9:$Q$108,"Oui"))+SUMIFS('4 - Contributions en nature'!$Y$9:$Y$108,'4 - Contributions en nature'!$Q$9:$Q$108,"Non",'4 - Contributions en nature'!$O$9:$O$108,'Syn pf Instructeur'!B28)+SUMIFS('1.2 - Amortissement'!$AG$9:$AG$108,'1.2 - Amortissement'!$S$9:$S$108,B28)+SUMIFS('5 - Taux forfaitaire '!$N$6:$N$8,'5 - Taux forfaitaire '!$L$6:$L$8,B28))</f>
        <v>15000</v>
      </c>
      <c r="E28" s="462">
        <f>IF('Syn pf Instructeur'!D28=0,0,'Syn pf Instructeur'!D28/'Syn pf Instructeur'!$D$29)</f>
        <v>1</v>
      </c>
      <c r="F28" s="462">
        <f>'Syn pf Bénéficiaire'!E21</f>
        <v>0</v>
      </c>
      <c r="G28" s="515">
        <f>IF(OR(D28=0,$V$21+$Y$21+$S$18&gt;=$C$29),0,F28*D28)</f>
        <v>0</v>
      </c>
      <c r="H28" s="516">
        <f t="shared" si="0"/>
        <v>0</v>
      </c>
      <c r="I28" s="517">
        <f>IF(OR($H$29=0,D28=0),0,H28/$H$29)</f>
        <v>0</v>
      </c>
      <c r="J28" s="448">
        <f>IF(H28=0,0,IF($S$18+$Y$21&gt;$J$17,H28-($S$18+$Y$21-$J$17)*I28,H28))</f>
        <v>0</v>
      </c>
      <c r="K28" s="369">
        <f t="shared" si="1"/>
        <v>0</v>
      </c>
      <c r="L28" s="496">
        <f t="shared" si="2"/>
        <v>0</v>
      </c>
      <c r="M28" s="439">
        <f t="shared" si="3"/>
        <v>0</v>
      </c>
      <c r="N28" s="1215"/>
      <c r="O28" s="1215"/>
      <c r="P28" s="1212"/>
      <c r="Q28" s="467">
        <f t="shared" si="4"/>
        <v>0</v>
      </c>
      <c r="R28" s="423">
        <f>IF(I28=0,0,IF($P$26="Oui",Q28,$V$21*I28))</f>
        <v>0</v>
      </c>
      <c r="S28" s="422">
        <f>IF(Q28=0,0,Q28-R28)</f>
        <v>0</v>
      </c>
      <c r="T28" s="424">
        <f>IF($V$21=0,0,I28*$V$21-R28)</f>
        <v>0</v>
      </c>
      <c r="U28" s="935">
        <f>IF($S$17=0,0,IF('Syn pf Instructeur'!$I$17="Le plafond d'auto-construction en contribution en nature est respecté",SUMIFS('4 - Contributions en nature'!$Y$9:$Y$108,'4 - Contributions en nature'!$Q$9:$Q$108,"Oui",'4 - Contributions en nature'!$O$9:$O$108,'Syn pf Instructeur'!B28),'Syn pf Instructeur'!$H$17*SUMIFS('4 - Contributions en nature'!$Y$9:$Y$108,'4 - Contributions en nature'!$Q$9:$Q$108,"Oui",'4 - Contributions en nature'!$O$9:$O$108,'Syn pf Instructeur'!B28)/SUMIFS('4 - Contributions en nature'!$Y$9:$Y$108,'4 - Contributions en nature'!$Q$9:$Q$108,"Oui"))+SUMIFS('4 - Contributions en nature'!$Y$9:$Y$108,'4 - Contributions en nature'!$Q$9:$Q$108,"Non",'4 - Contributions en nature'!$O$9:$O$108,'Syn pf Instructeur'!B28))</f>
        <v>0</v>
      </c>
      <c r="V28" s="442">
        <f t="shared" si="5"/>
        <v>15000</v>
      </c>
      <c r="W28" s="510">
        <f>IF(OR(V28=0,D28=0),0,V28/D28)</f>
        <v>1</v>
      </c>
      <c r="X28" s="1217"/>
      <c r="AB28" s="336"/>
      <c r="AD28" s="283"/>
    </row>
    <row r="29" spans="1:36" s="353" customFormat="1" ht="41.25" customHeight="1" thickBot="1">
      <c r="A29" s="292"/>
      <c r="B29" s="518" t="s">
        <v>359</v>
      </c>
      <c r="C29" s="519">
        <f>SUM(C26:C28)</f>
        <v>15000</v>
      </c>
      <c r="D29" s="519">
        <f>SUM(D26:D28)</f>
        <v>15000</v>
      </c>
      <c r="E29" s="520">
        <f>SUM(E26:E28)</f>
        <v>1</v>
      </c>
      <c r="F29" s="521">
        <f>IF(D29=0,0,G29/D29)</f>
        <v>0</v>
      </c>
      <c r="G29" s="522">
        <f>SUM(G26:G28)</f>
        <v>0</v>
      </c>
      <c r="H29" s="522">
        <f>SUM(H26:H28)</f>
        <v>0</v>
      </c>
      <c r="I29" s="520">
        <f>IF(OR($H$29=0,D29=0),0,H29/$H$29)</f>
        <v>0</v>
      </c>
      <c r="J29" s="524">
        <f>IF(H29=0,0,IF($S$18+$Y$21&gt;$J$17,H29-($S$18+$Y$21-$J$17)*I29,H29))</f>
        <v>0</v>
      </c>
      <c r="K29" s="270">
        <f>SUM(K26:K28)</f>
        <v>0</v>
      </c>
      <c r="L29" s="525">
        <f>IF(D29=0,0,K29/D29)</f>
        <v>0</v>
      </c>
      <c r="M29" s="523">
        <f>IF(OR(K29=0,I29=0),0,ROUNDDOWN(IF($P$26="Oui",K29-($V$21*I29),K29*0.85),2))</f>
        <v>0</v>
      </c>
      <c r="N29" s="292"/>
      <c r="O29" s="292"/>
      <c r="P29" s="292"/>
      <c r="Q29" s="511">
        <f>IF(K29=0,0,IF($P$26="Oui",ROUNDUP(0.15*M29/0.85,2),K29-M29))</f>
        <v>0</v>
      </c>
      <c r="R29" s="512">
        <f>IF(E29=0,0,IF($P$26="Oui",Q29,$V$21*E29))</f>
        <v>0</v>
      </c>
      <c r="S29" s="512">
        <f>IF(Q29=0,0,Q29-R29)</f>
        <v>0</v>
      </c>
      <c r="T29" s="512">
        <f>IF($V$21=0,0,I29*$V$21-R29)</f>
        <v>0</v>
      </c>
      <c r="U29" s="513">
        <f>SUM(U26:U28)</f>
        <v>0</v>
      </c>
      <c r="V29" s="513">
        <f t="shared" si="5"/>
        <v>15000</v>
      </c>
      <c r="W29" s="514">
        <f>SUM(W26:W28)</f>
        <v>1</v>
      </c>
      <c r="X29" s="1218"/>
      <c r="Z29" s="283"/>
      <c r="AA29" s="292"/>
      <c r="AB29" s="336"/>
      <c r="AC29" s="292"/>
      <c r="AD29" s="292"/>
    </row>
    <row r="30" spans="1:36">
      <c r="B30" s="315"/>
      <c r="F30" s="325"/>
      <c r="H30"/>
      <c r="I30"/>
      <c r="J30" s="327"/>
      <c r="K30" s="327"/>
      <c r="L30" s="327"/>
      <c r="M30" s="326"/>
      <c r="N30" s="286"/>
      <c r="O30" s="286"/>
      <c r="P30" s="326"/>
      <c r="Q30" s="287"/>
      <c r="R30" s="326"/>
      <c r="S30" s="326"/>
      <c r="T30" s="288"/>
      <c r="AA30" s="336"/>
    </row>
    <row r="31" spans="1:36">
      <c r="B31" s="315"/>
      <c r="D31" s="386"/>
      <c r="E31" s="1233"/>
      <c r="F31" s="297"/>
      <c r="AA31" s="336"/>
    </row>
    <row r="32" spans="1:36">
      <c r="B32" s="315"/>
      <c r="E32" s="1233"/>
      <c r="F32" s="363"/>
      <c r="M32" s="300"/>
      <c r="AA32" s="321"/>
    </row>
    <row r="33" spans="2:27" ht="24" thickBot="1">
      <c r="B33" s="328"/>
      <c r="C33" s="329"/>
      <c r="D33" s="330"/>
      <c r="E33" s="331"/>
      <c r="F33" s="332"/>
      <c r="G33" s="330"/>
      <c r="H33" s="330"/>
      <c r="I33" s="330"/>
      <c r="J33" s="330"/>
      <c r="K33" s="333"/>
      <c r="L33" s="333"/>
      <c r="M33" s="333"/>
      <c r="N33" s="333"/>
      <c r="O33" s="333"/>
      <c r="P33" s="333"/>
      <c r="Q33" s="333"/>
      <c r="R33" s="330"/>
      <c r="S33" s="330"/>
      <c r="T33" s="330"/>
      <c r="U33" s="330"/>
      <c r="V33" s="330"/>
      <c r="W33" s="330"/>
      <c r="X33" s="330"/>
      <c r="Y33" s="330"/>
      <c r="Z33" s="330"/>
      <c r="AA33" s="334"/>
    </row>
    <row r="34" spans="2:27">
      <c r="S34" s="285"/>
    </row>
  </sheetData>
  <sheetProtection formatCells="0" formatColumns="0" formatRows="0" insertColumns="0" insertRows="0" insertHyperlinks="0" deleteColumns="0" deleteRows="0" sort="0" autoFilter="0" pivotTables="0"/>
  <mergeCells count="32">
    <mergeCell ref="E31:E32"/>
    <mergeCell ref="B24:B25"/>
    <mergeCell ref="C24:C25"/>
    <mergeCell ref="E24:E25"/>
    <mergeCell ref="I24:I25"/>
    <mergeCell ref="AC10:AD10"/>
    <mergeCell ref="AC9:AD9"/>
    <mergeCell ref="AC13:AD13"/>
    <mergeCell ref="V15:AA15"/>
    <mergeCell ref="W16:W17"/>
    <mergeCell ref="X16:X17"/>
    <mergeCell ref="Z16:Z17"/>
    <mergeCell ref="AA16:AA17"/>
    <mergeCell ref="M15:T15"/>
    <mergeCell ref="B9:D9"/>
    <mergeCell ref="Q24:Q25"/>
    <mergeCell ref="U24:U25"/>
    <mergeCell ref="T24:T25"/>
    <mergeCell ref="B15:K15"/>
    <mergeCell ref="W24:W25"/>
    <mergeCell ref="X24:X25"/>
    <mergeCell ref="B23:W23"/>
    <mergeCell ref="P26:P28"/>
    <mergeCell ref="N26:N28"/>
    <mergeCell ref="O26:O28"/>
    <mergeCell ref="X26:X29"/>
    <mergeCell ref="B2:Y3"/>
    <mergeCell ref="B4:Y4"/>
    <mergeCell ref="B8:G8"/>
    <mergeCell ref="J8:P8"/>
    <mergeCell ref="B13:AA13"/>
    <mergeCell ref="B6:AA6"/>
  </mergeCells>
  <conditionalFormatting sqref="B17:K17">
    <cfRule type="containsText" dxfId="1" priority="2" operator="containsText" text="est respecté">
      <formula>NOT(ISERROR(SEARCH("est respecté",B17)))</formula>
    </cfRule>
    <cfRule type="containsText" dxfId="0" priority="16" operator="containsText" text="pas">
      <formula>NOT(ISERROR(SEARCH("pas",B17)))</formula>
    </cfRule>
  </conditionalFormatting>
  <dataValidations disablePrompts="1" count="1">
    <dataValidation type="list" allowBlank="1" showInputMessage="1" showErrorMessage="1" sqref="Z21 W21" xr:uid="{7465EC57-1D58-164A-A030-F23E4A78B0CA}">
      <formula1>"Oui,Non"</formula1>
    </dataValidation>
  </dataValidations>
  <pageMargins left="0.7" right="0.7" top="0.75" bottom="0.75" header="0.3" footer="0.3"/>
  <pageSetup paperSize="9" scale="11" orientation="portrait" r:id="rId1"/>
  <drawing r:id="rId2"/>
  <extLst>
    <ext xmlns:x14="http://schemas.microsoft.com/office/spreadsheetml/2009/9/main" uri="{CCE6A557-97BC-4b89-ADB6-D9C93CAAB3DF}">
      <x14:dataValidations xmlns:xm="http://schemas.microsoft.com/office/excel/2006/main" disablePrompts="1" count="1">
        <x14:dataValidation type="list" allowBlank="1" showErrorMessage="1" promptTitle="Sélectionnez un poste de dépense" prompt="Cliquez sur le menu déroulant" xr:uid="{58A4C126-6234-F14F-9187-F7827B846215}">
          <x14:formula1>
            <xm:f>'0-Présentation poste-typeaction'!$J$4:$J$6</xm:f>
          </x14:formula1>
          <xm:sqref>B26:B28</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32519-B80B-E640-857D-D63592DCBB6C}">
  <dimension ref="E1:S191"/>
  <sheetViews>
    <sheetView showGridLines="0" tabSelected="1" topLeftCell="A14" zoomScale="75" zoomScaleNormal="60" workbookViewId="0">
      <selection activeCell="I24" sqref="I24"/>
    </sheetView>
  </sheetViews>
  <sheetFormatPr defaultColWidth="11.42578125" defaultRowHeight="15"/>
  <cols>
    <col min="5" max="5" width="37" customWidth="1"/>
    <col min="6" max="6" width="34.140625" customWidth="1"/>
    <col min="7" max="7" width="38" customWidth="1"/>
    <col min="8" max="8" width="23.42578125" style="192" customWidth="1"/>
    <col min="9" max="9" width="66.42578125" customWidth="1"/>
    <col min="10" max="10" width="30" customWidth="1"/>
    <col min="11" max="11" width="26.42578125" customWidth="1"/>
    <col min="13" max="18" width="27.140625" customWidth="1"/>
  </cols>
  <sheetData>
    <row r="1" spans="5:11" ht="21.75" thickBot="1">
      <c r="E1" s="177" t="s">
        <v>437</v>
      </c>
      <c r="F1" s="177"/>
      <c r="G1" s="178"/>
      <c r="H1" s="179"/>
      <c r="I1" s="178"/>
      <c r="J1" s="178"/>
      <c r="K1" s="178"/>
    </row>
    <row r="2" spans="5:11" ht="48" customHeight="1" thickBot="1">
      <c r="E2" s="975" t="s">
        <v>438</v>
      </c>
      <c r="F2" s="976"/>
      <c r="G2" s="976"/>
      <c r="H2" s="976"/>
      <c r="I2" s="976"/>
      <c r="J2" s="976"/>
      <c r="K2" s="977"/>
    </row>
    <row r="3" spans="5:11" ht="21.75" thickBot="1">
      <c r="E3" s="180" t="s">
        <v>439</v>
      </c>
      <c r="F3" s="180"/>
      <c r="G3" s="2"/>
      <c r="H3" s="181"/>
      <c r="I3" s="2"/>
      <c r="J3" s="2"/>
      <c r="K3" s="2"/>
    </row>
    <row r="4" spans="5:11" ht="18.75">
      <c r="E4" s="978" t="s">
        <v>440</v>
      </c>
      <c r="F4" s="979"/>
      <c r="G4" s="979"/>
      <c r="H4" s="979"/>
      <c r="I4" s="979"/>
      <c r="J4" s="979"/>
      <c r="K4" s="980"/>
    </row>
    <row r="5" spans="5:11" ht="6.95" customHeight="1" thickBot="1">
      <c r="E5" s="182"/>
      <c r="F5" s="183"/>
      <c r="G5" s="183"/>
      <c r="H5" s="184"/>
      <c r="I5" s="183"/>
      <c r="J5" s="183"/>
      <c r="K5" s="185"/>
    </row>
    <row r="6" spans="5:11" ht="42.75" customHeight="1">
      <c r="E6" s="981" t="s">
        <v>441</v>
      </c>
      <c r="F6" s="981"/>
      <c r="G6" s="981"/>
      <c r="H6" s="981"/>
      <c r="I6" s="981"/>
      <c r="J6" s="981"/>
      <c r="K6" s="981"/>
    </row>
    <row r="7" spans="5:11" ht="34.5" thickBot="1">
      <c r="E7" s="186"/>
      <c r="F7" s="186"/>
      <c r="G7" s="186"/>
      <c r="H7" s="187"/>
      <c r="I7" s="186"/>
      <c r="J7" s="186"/>
      <c r="K7" s="186"/>
    </row>
    <row r="8" spans="5:11" ht="21">
      <c r="E8" s="982" t="s">
        <v>0</v>
      </c>
      <c r="F8" s="983"/>
      <c r="G8" s="983"/>
      <c r="H8" s="983"/>
      <c r="I8" s="983"/>
      <c r="J8" s="983"/>
      <c r="K8" s="984"/>
    </row>
    <row r="9" spans="5:11" ht="26.25">
      <c r="E9" s="985" t="str">
        <f>Accueil!A9</f>
        <v>SAISIR L'INTITULE DE L'OPERATION</v>
      </c>
      <c r="F9" s="986"/>
      <c r="G9" s="986"/>
      <c r="H9" s="986"/>
      <c r="I9" s="986"/>
      <c r="J9" s="986"/>
      <c r="K9" s="987"/>
    </row>
    <row r="10" spans="5:11" ht="26.25">
      <c r="E10" s="985" t="str">
        <f>Accueil!A10</f>
        <v>SAISIR LE NUMERO DU DOSSIER</v>
      </c>
      <c r="F10" s="986"/>
      <c r="G10" s="986"/>
      <c r="H10" s="986"/>
      <c r="I10" s="986"/>
      <c r="J10" s="986"/>
      <c r="K10" s="987"/>
    </row>
    <row r="11" spans="5:11" ht="26.25" customHeight="1">
      <c r="E11" s="985" t="str">
        <f>Accueil!A11</f>
        <v>SAISIR LE PRENOM ET LE NOM DU BENEFICIAIRE</v>
      </c>
      <c r="F11" s="986"/>
      <c r="G11" s="986"/>
      <c r="H11" s="986"/>
      <c r="I11" s="986"/>
      <c r="J11" s="986"/>
      <c r="K11" s="987"/>
    </row>
    <row r="12" spans="5:11" ht="21">
      <c r="E12" s="997" t="s">
        <v>4</v>
      </c>
      <c r="F12" s="998"/>
      <c r="G12" s="998"/>
      <c r="H12" s="998"/>
      <c r="I12" s="998"/>
      <c r="J12" s="998"/>
      <c r="K12" s="999"/>
    </row>
    <row r="13" spans="5:11" ht="21">
      <c r="E13" s="188"/>
      <c r="F13" s="189"/>
      <c r="G13" s="189"/>
      <c r="H13" s="190"/>
      <c r="I13" s="189"/>
      <c r="J13" s="189"/>
      <c r="K13" s="191"/>
    </row>
    <row r="14" spans="5:11" ht="29.25" thickBot="1">
      <c r="E14" s="1000" t="s">
        <v>442</v>
      </c>
      <c r="F14" s="1001"/>
      <c r="G14" s="1001"/>
      <c r="H14" s="1001"/>
      <c r="I14" s="1001"/>
      <c r="J14" s="1001"/>
      <c r="K14" s="1002"/>
    </row>
    <row r="15" spans="5:11" ht="15.75">
      <c r="E15" s="1003" t="s">
        <v>443</v>
      </c>
      <c r="F15" s="1003"/>
      <c r="G15" s="1003"/>
      <c r="H15" s="1003"/>
      <c r="I15" s="1003"/>
      <c r="J15" s="1003"/>
      <c r="K15" s="1003"/>
    </row>
    <row r="17" spans="5:11" ht="15.75" thickBot="1"/>
    <row r="18" spans="5:11" ht="30" customHeight="1" thickBot="1">
      <c r="E18" s="988" t="s">
        <v>444</v>
      </c>
      <c r="F18" s="989"/>
      <c r="G18" s="990"/>
      <c r="I18" s="988" t="s">
        <v>445</v>
      </c>
      <c r="J18" s="990"/>
      <c r="K18" s="343"/>
    </row>
    <row r="19" spans="5:11" ht="48" customHeight="1" thickBot="1">
      <c r="E19" s="1004" t="s">
        <v>446</v>
      </c>
      <c r="F19" s="1005"/>
      <c r="G19" s="193" t="s">
        <v>417</v>
      </c>
      <c r="I19" s="351" t="s">
        <v>447</v>
      </c>
      <c r="J19" s="352">
        <f>'Syn pf Instructeur'!D29</f>
        <v>15000</v>
      </c>
      <c r="K19" s="260"/>
    </row>
    <row r="20" spans="5:11" ht="23.25" customHeight="1" thickBot="1">
      <c r="E20" s="1006" t="s">
        <v>448</v>
      </c>
      <c r="F20" s="1007"/>
      <c r="G20" s="1008"/>
      <c r="I20" s="195" t="s">
        <v>370</v>
      </c>
      <c r="J20" s="342">
        <f>'Syn pf Instructeur'!K11</f>
        <v>0</v>
      </c>
      <c r="K20" s="344"/>
    </row>
    <row r="21" spans="5:11" ht="21">
      <c r="E21" s="194" t="s">
        <v>449</v>
      </c>
      <c r="F21" s="196">
        <f>'Syn pf Instructeur'!N17+'Syn pf Instructeur'!O17</f>
        <v>15000</v>
      </c>
      <c r="G21" s="197">
        <f>'Syn pf Instructeur'!N18+'Syn pf Instructeur'!O18</f>
        <v>15000</v>
      </c>
      <c r="I21" s="195" t="s">
        <v>450</v>
      </c>
      <c r="J21" s="199">
        <f>'Syn pf Instructeur'!J29</f>
        <v>0</v>
      </c>
      <c r="K21" s="260"/>
    </row>
    <row r="22" spans="5:11" ht="21">
      <c r="E22" s="195" t="s">
        <v>408</v>
      </c>
      <c r="F22" s="198">
        <f>'Syn pf Instructeur'!Q17</f>
        <v>0</v>
      </c>
      <c r="G22" s="199">
        <f>'Syn pf Instructeur'!Q18</f>
        <v>0</v>
      </c>
      <c r="I22" s="346" t="s">
        <v>451</v>
      </c>
      <c r="J22" s="347">
        <f>'Syn pf Instructeur'!M29</f>
        <v>0</v>
      </c>
      <c r="K22" s="260"/>
    </row>
    <row r="23" spans="5:11" ht="21">
      <c r="E23" s="195" t="s">
        <v>452</v>
      </c>
      <c r="F23" s="198">
        <f>'Syn pf Instructeur'!R17</f>
        <v>0</v>
      </c>
      <c r="G23" s="199">
        <f>'Syn pf Instructeur'!R18</f>
        <v>0</v>
      </c>
      <c r="I23" s="346" t="s">
        <v>453</v>
      </c>
      <c r="J23" s="347">
        <f>'Syn pf Instructeur'!S29</f>
        <v>0</v>
      </c>
      <c r="K23" s="260"/>
    </row>
    <row r="24" spans="5:11" ht="21">
      <c r="E24" s="200" t="s">
        <v>288</v>
      </c>
      <c r="F24" s="198">
        <f>'Syn pf Instructeur'!S17</f>
        <v>0</v>
      </c>
      <c r="G24" s="198">
        <f>'Syn pf Instructeur'!S18</f>
        <v>0</v>
      </c>
      <c r="I24" s="348" t="s">
        <v>454</v>
      </c>
      <c r="J24" s="347" t="str">
        <f>'Syn pf Instructeur'!V18</f>
        <v/>
      </c>
      <c r="K24" s="260"/>
    </row>
    <row r="25" spans="5:11" ht="21">
      <c r="E25" s="200" t="s">
        <v>289</v>
      </c>
      <c r="F25" s="198">
        <f>'Syn pf Instructeur'!P17</f>
        <v>0</v>
      </c>
      <c r="G25" s="198">
        <f>'Syn pf Instructeur'!P18</f>
        <v>0</v>
      </c>
      <c r="I25" s="348" t="s">
        <v>455</v>
      </c>
      <c r="J25" s="347" t="str">
        <f>'Syn pf Instructeur'!V19</f>
        <v/>
      </c>
      <c r="K25" s="260"/>
    </row>
    <row r="26" spans="5:11" ht="21.75" thickBot="1">
      <c r="E26" s="200" t="s">
        <v>290</v>
      </c>
      <c r="F26" s="198">
        <f>'Syn pf Instructeur'!T17</f>
        <v>0</v>
      </c>
      <c r="G26" s="199">
        <f>'Syn pf Instructeur'!T18</f>
        <v>0</v>
      </c>
      <c r="I26" s="348" t="s">
        <v>456</v>
      </c>
      <c r="J26" s="347" t="str">
        <f>'Syn pf Instructeur'!V20</f>
        <v/>
      </c>
      <c r="K26" s="260"/>
    </row>
    <row r="27" spans="5:11" ht="32.25" customHeight="1" thickBot="1">
      <c r="E27" s="201" t="s">
        <v>269</v>
      </c>
      <c r="F27" s="202">
        <f>SUM(F21:F26)</f>
        <v>15000</v>
      </c>
      <c r="G27" s="203">
        <f>SUM(G21:G26)</f>
        <v>15000</v>
      </c>
      <c r="I27" s="195" t="s">
        <v>313</v>
      </c>
      <c r="J27" s="963">
        <f>'Syn pf Instructeur'!D19</f>
        <v>0</v>
      </c>
    </row>
    <row r="28" spans="5:11" ht="24" thickBot="1">
      <c r="E28" s="994" t="s">
        <v>457</v>
      </c>
      <c r="F28" s="995"/>
      <c r="G28" s="996"/>
      <c r="I28" s="195" t="s">
        <v>458</v>
      </c>
      <c r="J28" s="199">
        <f>'Syn pf Instructeur'!Y21</f>
        <v>0</v>
      </c>
    </row>
    <row r="29" spans="5:11" ht="63">
      <c r="E29" s="251" t="s">
        <v>26</v>
      </c>
      <c r="F29" s="252">
        <f>'Syn pf Instructeur'!C26</f>
        <v>0</v>
      </c>
      <c r="G29" s="338">
        <f>'Syn pf Instructeur'!D26</f>
        <v>0</v>
      </c>
      <c r="I29" s="348" t="s">
        <v>459</v>
      </c>
      <c r="J29" s="347" t="str">
        <f>'Syn pf Instructeur'!Y18</f>
        <v/>
      </c>
    </row>
    <row r="30" spans="5:11" ht="21">
      <c r="E30" s="253" t="s">
        <v>28</v>
      </c>
      <c r="F30" s="337">
        <f>'Syn pf Instructeur'!C27</f>
        <v>0</v>
      </c>
      <c r="G30" s="198">
        <f>'Syn pf Instructeur'!D27</f>
        <v>0</v>
      </c>
      <c r="I30" s="348" t="s">
        <v>460</v>
      </c>
      <c r="J30" s="347" t="str">
        <f>'Syn pf Instructeur'!Y19</f>
        <v/>
      </c>
    </row>
    <row r="31" spans="5:11" ht="21.75" thickBot="1">
      <c r="E31" s="254" t="s">
        <v>30</v>
      </c>
      <c r="F31" s="255">
        <f>'Syn pf Instructeur'!C28</f>
        <v>15000</v>
      </c>
      <c r="G31" s="339">
        <f>'Syn pf Instructeur'!D28</f>
        <v>15000</v>
      </c>
      <c r="I31" s="348" t="s">
        <v>461</v>
      </c>
      <c r="J31" s="347" t="str">
        <f>'Syn pf Instructeur'!Y20</f>
        <v/>
      </c>
    </row>
    <row r="32" spans="5:11" ht="21.75" thickBot="1">
      <c r="E32" s="250" t="s">
        <v>269</v>
      </c>
      <c r="F32" s="248">
        <f>SUM(F29:F31)</f>
        <v>15000</v>
      </c>
      <c r="G32" s="249">
        <f>SUM(G29:G31)</f>
        <v>15000</v>
      </c>
      <c r="I32" s="195" t="s">
        <v>462</v>
      </c>
      <c r="J32" s="199">
        <f>'Syn pf Instructeur'!U29</f>
        <v>0</v>
      </c>
    </row>
    <row r="33" spans="5:10" ht="21">
      <c r="E33" s="345"/>
      <c r="F33" s="260"/>
      <c r="G33" s="260"/>
      <c r="I33" s="195" t="s">
        <v>463</v>
      </c>
      <c r="J33" s="199">
        <f>'Syn pf Instructeur'!V29</f>
        <v>15000</v>
      </c>
    </row>
    <row r="34" spans="5:10" ht="21.75" thickBot="1">
      <c r="E34" s="204"/>
      <c r="I34" s="349" t="s">
        <v>464</v>
      </c>
      <c r="J34" s="350">
        <f>J21+J33+J28+J32</f>
        <v>15000</v>
      </c>
    </row>
    <row r="35" spans="5:10" ht="32.450000000000003" customHeight="1" thickBot="1"/>
    <row r="36" spans="5:10" ht="114.75" customHeight="1" thickBot="1">
      <c r="E36" s="988" t="s">
        <v>465</v>
      </c>
      <c r="F36" s="989"/>
      <c r="G36" s="989"/>
      <c r="H36" s="989"/>
      <c r="I36" s="989"/>
      <c r="J36" s="990"/>
    </row>
    <row r="37" spans="5:10" ht="66.75" customHeight="1" thickBot="1">
      <c r="E37" s="224" t="s">
        <v>466</v>
      </c>
      <c r="F37" s="225" t="s">
        <v>38</v>
      </c>
      <c r="G37" s="225" t="s">
        <v>41</v>
      </c>
      <c r="H37" s="226" t="s">
        <v>39</v>
      </c>
      <c r="I37" s="225" t="s">
        <v>467</v>
      </c>
      <c r="J37" s="227" t="s">
        <v>446</v>
      </c>
    </row>
    <row r="38" spans="5:10" ht="28.5" customHeight="1" thickBot="1">
      <c r="E38" s="991" t="s">
        <v>468</v>
      </c>
      <c r="F38" s="992"/>
      <c r="G38" s="992"/>
      <c r="H38" s="992"/>
      <c r="I38" s="992"/>
      <c r="J38" s="993"/>
    </row>
    <row r="39" spans="5:10" ht="28.5" customHeight="1">
      <c r="E39" s="228">
        <f>IF('1.1 - Investissements'!A9="","", '1.1 - Investissements'!A9)</f>
        <v>1</v>
      </c>
      <c r="F39" s="229" t="str">
        <f>IF('1.1 - Investissements'!AF9="","", '1.1 - Investissements'!AF9)</f>
        <v/>
      </c>
      <c r="G39" s="229" t="str">
        <f>IF('1.1 - Investissements'!AI9="","", '1.1 - Investissements'!AI9)</f>
        <v>Investissements forêt-bois</v>
      </c>
      <c r="H39" s="230">
        <f>IF('1.1 - Investissements'!AG9="","", '1.1 - Investissements'!AG9)</f>
        <v>1</v>
      </c>
      <c r="I39" s="229" t="str">
        <f>IF(F39="","",IF(VLOOKUP(F39,'1.1 - Investissements'!B9:D108,3,TRUE)="Oui","Il s'agit d'un achat de terrain - hors terrain à des fins de protection de l’environnement et de préservation des sols riches en carbone, ou terrain pour de jeunes agriculteurs acquis au moyen d’instrument financier","Il ne s'agit pas d'un achat de terrain - hors terrain à des fins de protection de l’environnement et de préservation des sols riches en carbone, ou terrain pour de jeunes agriculteurs acquis au moyen d’instrument financier"))</f>
        <v/>
      </c>
      <c r="J39" s="231">
        <f>IF('1.1 - Investissements'!BL9="","", '1.1 - Investissements'!BL9)</f>
        <v>15000</v>
      </c>
    </row>
    <row r="40" spans="5:10" ht="28.5" customHeight="1">
      <c r="E40" s="232">
        <f>IF('1.1 - Investissements'!A10="","", '1.1 - Investissements'!A10)</f>
        <v>2</v>
      </c>
      <c r="F40" s="205" t="str">
        <f>IF('1.1 - Investissements'!AF10="","", '1.1 - Investissements'!AF10)</f>
        <v/>
      </c>
      <c r="G40" s="205" t="str">
        <f>IF('1.1 - Investissements'!AI10="","", '1.1 - Investissements'!AI10)</f>
        <v/>
      </c>
      <c r="H40" s="223" t="str">
        <f>IF('1.1 - Investissements'!AG10="","", '1.1 - Investissements'!AG10)</f>
        <v/>
      </c>
      <c r="I40" s="205" t="str">
        <f>IF(F40="","",IF(VLOOKUP(F40,'1.1 - Investissements'!B10:D109,3,TRUE)="Oui","Il s'agit d'un achat de terrain - hors terrain à des fins de protection de l’environnement et de préservation des sols riches en carbone, ou terrain pour de jeunes agriculteurs acquis au moyen d’instrument financier","Il ne s'agit pas d'un achat de terrain - hors terrain à des fins de protection de l’environnement et de préservation des sols riches en carbone, ou terrain pour de jeunes agriculteurs acquis au moyen d’instrument financier"))</f>
        <v/>
      </c>
      <c r="J40" s="233" t="str">
        <f>IF('1.1 - Investissements'!BL10="","", '1.1 - Investissements'!BL10)</f>
        <v/>
      </c>
    </row>
    <row r="41" spans="5:10" ht="28.5" customHeight="1">
      <c r="E41" s="232">
        <f>IF('1.1 - Investissements'!A11="","", '1.1 - Investissements'!A11)</f>
        <v>3</v>
      </c>
      <c r="F41" s="205" t="str">
        <f>IF('1.1 - Investissements'!AF11="","", '1.1 - Investissements'!AF11)</f>
        <v/>
      </c>
      <c r="G41" s="205" t="str">
        <f>IF('1.1 - Investissements'!AI11="","", '1.1 - Investissements'!AI11)</f>
        <v/>
      </c>
      <c r="H41" s="223" t="str">
        <f>IF('1.1 - Investissements'!AG11="","", '1.1 - Investissements'!AG11)</f>
        <v/>
      </c>
      <c r="I41" s="205" t="str">
        <f>IF(F41="","",IF(VLOOKUP(F41,'1.1 - Investissements'!B11:D110,3,TRUE)="Oui","Il s'agit d'un achat de terrain - hors terrain à des fins de protection de l’environnement et de préservation des sols riches en carbone, ou terrain pour de jeunes agriculteurs acquis au moyen d’instrument financier","Il ne s'agit pas d'un achat de terrain - hors terrain à des fins de protection de l’environnement et de préservation des sols riches en carbone, ou terrain pour de jeunes agriculteurs acquis au moyen d’instrument financier"))</f>
        <v/>
      </c>
      <c r="J41" s="233" t="str">
        <f>IF('1.1 - Investissements'!BL11="","", '1.1 - Investissements'!BL11)</f>
        <v/>
      </c>
    </row>
    <row r="42" spans="5:10" ht="28.5" customHeight="1">
      <c r="E42" s="232">
        <f>IF('1.1 - Investissements'!A12="","", '1.1 - Investissements'!A12)</f>
        <v>4</v>
      </c>
      <c r="F42" s="205" t="str">
        <f>IF('1.1 - Investissements'!AF12="","", '1.1 - Investissements'!AF12)</f>
        <v/>
      </c>
      <c r="G42" s="205" t="str">
        <f>IF('1.1 - Investissements'!AI12="","", '1.1 - Investissements'!AI12)</f>
        <v/>
      </c>
      <c r="H42" s="223" t="str">
        <f>IF('1.1 - Investissements'!AG12="","", '1.1 - Investissements'!AG12)</f>
        <v/>
      </c>
      <c r="I42" s="205" t="str">
        <f>IF(F42="","",IF(VLOOKUP(F42,'1.1 - Investissements'!B12:D111,3,TRUE)="Oui","Il s'agit d'un achat de terrain - hors terrain à des fins de protection de l’environnement et de préservation des sols riches en carbone, ou terrain pour de jeunes agriculteurs acquis au moyen d’instrument financier","Il ne s'agit pas d'un achat de terrain - hors terrain à des fins de protection de l’environnement et de préservation des sols riches en carbone, ou terrain pour de jeunes agriculteurs acquis au moyen d’instrument financier"))</f>
        <v/>
      </c>
      <c r="J42" s="233" t="str">
        <f>IF('1.1 - Investissements'!BL12="","", '1.1 - Investissements'!BL12)</f>
        <v/>
      </c>
    </row>
    <row r="43" spans="5:10" ht="28.5" customHeight="1">
      <c r="E43" s="232">
        <f>IF('1.1 - Investissements'!A13="","", '1.1 - Investissements'!A13)</f>
        <v>5</v>
      </c>
      <c r="F43" s="205" t="str">
        <f>IF('1.1 - Investissements'!AF13="","", '1.1 - Investissements'!AF13)</f>
        <v/>
      </c>
      <c r="G43" s="205" t="str">
        <f>IF('1.1 - Investissements'!AI13="","", '1.1 - Investissements'!AI13)</f>
        <v/>
      </c>
      <c r="H43" s="223" t="str">
        <f>IF('1.1 - Investissements'!AG13="","", '1.1 - Investissements'!AG13)</f>
        <v/>
      </c>
      <c r="I43" s="205" t="str">
        <f>IF(F43="","",IF(VLOOKUP(F43,'1.1 - Investissements'!B13:D112,3,TRUE)="Oui","Il s'agit d'un achat de terrain - hors terrain à des fins de protection de l’environnement et de préservation des sols riches en carbone, ou terrain pour de jeunes agriculteurs acquis au moyen d’instrument financier","Il ne s'agit pas d'un achat de terrain - hors terrain à des fins de protection de l’environnement et de préservation des sols riches en carbone, ou terrain pour de jeunes agriculteurs acquis au moyen d’instrument financier"))</f>
        <v/>
      </c>
      <c r="J43" s="233" t="str">
        <f>IF('1.1 - Investissements'!BL13="","", '1.1 - Investissements'!BL13)</f>
        <v/>
      </c>
    </row>
    <row r="44" spans="5:10" ht="28.5" customHeight="1">
      <c r="E44" s="232">
        <f>IF('1.1 - Investissements'!A14="","", '1.1 - Investissements'!A14)</f>
        <v>6</v>
      </c>
      <c r="F44" s="205" t="str">
        <f>IF('1.1 - Investissements'!AF14="","", '1.1 - Investissements'!AF14)</f>
        <v/>
      </c>
      <c r="G44" s="205" t="str">
        <f>IF('1.1 - Investissements'!AI14="","", '1.1 - Investissements'!AI14)</f>
        <v/>
      </c>
      <c r="H44" s="223" t="str">
        <f>IF('1.1 - Investissements'!AG14="","", '1.1 - Investissements'!AG14)</f>
        <v/>
      </c>
      <c r="I44" s="205" t="str">
        <f>IF(F44="","",IF(VLOOKUP(F44,'1.1 - Investissements'!B14:D113,3,TRUE)="Oui","Il s'agit d'un achat de terrain - hors terrain à des fins de protection de l’environnement et de préservation des sols riches en carbone, ou terrain pour de jeunes agriculteurs acquis au moyen d’instrument financier","Il ne s'agit pas d'un achat de terrain - hors terrain à des fins de protection de l’environnement et de préservation des sols riches en carbone, ou terrain pour de jeunes agriculteurs acquis au moyen d’instrument financier"))</f>
        <v/>
      </c>
      <c r="J44" s="233" t="str">
        <f>IF('1.1 - Investissements'!BL14="","", '1.1 - Investissements'!BL14)</f>
        <v/>
      </c>
    </row>
    <row r="45" spans="5:10" ht="28.5" customHeight="1">
      <c r="E45" s="232">
        <f>IF('1.1 - Investissements'!A15="","", '1.1 - Investissements'!A15)</f>
        <v>7</v>
      </c>
      <c r="F45" s="205" t="str">
        <f>IF('1.1 - Investissements'!AF15="","", '1.1 - Investissements'!AF15)</f>
        <v/>
      </c>
      <c r="G45" s="205" t="str">
        <f>IF('1.1 - Investissements'!AI15="","", '1.1 - Investissements'!AI15)</f>
        <v/>
      </c>
      <c r="H45" s="223" t="str">
        <f>IF('1.1 - Investissements'!AG15="","", '1.1 - Investissements'!AG15)</f>
        <v/>
      </c>
      <c r="I45" s="205" t="str">
        <f>IF(F45="","",IF(VLOOKUP(F45,'1.1 - Investissements'!B15:D114,3,TRUE)="Oui","Il s'agit d'un achat de terrain - hors terrain à des fins de protection de l’environnement et de préservation des sols riches en carbone, ou terrain pour de jeunes agriculteurs acquis au moyen d’instrument financier","Il ne s'agit pas d'un achat de terrain - hors terrain à des fins de protection de l’environnement et de préservation des sols riches en carbone, ou terrain pour de jeunes agriculteurs acquis au moyen d’instrument financier"))</f>
        <v/>
      </c>
      <c r="J45" s="233" t="str">
        <f>IF('1.1 - Investissements'!BL15="","", '1.1 - Investissements'!BL15)</f>
        <v/>
      </c>
    </row>
    <row r="46" spans="5:10" ht="28.5" customHeight="1">
      <c r="E46" s="232">
        <f>IF('1.1 - Investissements'!A16="","", '1.1 - Investissements'!A16)</f>
        <v>8</v>
      </c>
      <c r="F46" s="205" t="str">
        <f>IF('1.1 - Investissements'!AF16="","", '1.1 - Investissements'!AF16)</f>
        <v/>
      </c>
      <c r="G46" s="205" t="str">
        <f>IF('1.1 - Investissements'!AI16="","", '1.1 - Investissements'!AI16)</f>
        <v/>
      </c>
      <c r="H46" s="223" t="str">
        <f>IF('1.1 - Investissements'!AG16="","", '1.1 - Investissements'!AG16)</f>
        <v/>
      </c>
      <c r="I46" s="205" t="str">
        <f>IF(F46="","",IF(VLOOKUP(F46,'1.1 - Investissements'!B16:D115,3,TRUE)="Oui","Il s'agit d'un achat de terrain - hors terrain à des fins de protection de l’environnement et de préservation des sols riches en carbone, ou terrain pour de jeunes agriculteurs acquis au moyen d’instrument financier","Il ne s'agit pas d'un achat de terrain - hors terrain à des fins de protection de l’environnement et de préservation des sols riches en carbone, ou terrain pour de jeunes agriculteurs acquis au moyen d’instrument financier"))</f>
        <v/>
      </c>
      <c r="J46" s="233" t="str">
        <f>IF('1.1 - Investissements'!BL16="","", '1.1 - Investissements'!BL16)</f>
        <v/>
      </c>
    </row>
    <row r="47" spans="5:10" ht="28.5" customHeight="1">
      <c r="E47" s="232">
        <f>IF('1.1 - Investissements'!A17="","", '1.1 - Investissements'!A17)</f>
        <v>9</v>
      </c>
      <c r="F47" s="205" t="str">
        <f>IF('1.1 - Investissements'!AF17="","", '1.1 - Investissements'!AF17)</f>
        <v/>
      </c>
      <c r="G47" s="205" t="str">
        <f>IF('1.1 - Investissements'!AI17="","", '1.1 - Investissements'!AI17)</f>
        <v/>
      </c>
      <c r="H47" s="223" t="str">
        <f>IF('1.1 - Investissements'!AG17="","", '1.1 - Investissements'!AG17)</f>
        <v/>
      </c>
      <c r="I47" s="205" t="str">
        <f>IF(F47="","",IF(VLOOKUP(F47,'1.1 - Investissements'!B17:D116,3,TRUE)="Oui","Il s'agit d'un achat de terrain - hors terrain à des fins de protection de l’environnement et de préservation des sols riches en carbone, ou terrain pour de jeunes agriculteurs acquis au moyen d’instrument financier","Il ne s'agit pas d'un achat de terrain - hors terrain à des fins de protection de l’environnement et de préservation des sols riches en carbone, ou terrain pour de jeunes agriculteurs acquis au moyen d’instrument financier"))</f>
        <v/>
      </c>
      <c r="J47" s="233" t="str">
        <f>IF('1.1 - Investissements'!BL17="","", '1.1 - Investissements'!BL17)</f>
        <v/>
      </c>
    </row>
    <row r="48" spans="5:10" ht="28.5" customHeight="1">
      <c r="E48" s="232">
        <f>IF('1.1 - Investissements'!A18="","", '1.1 - Investissements'!A18)</f>
        <v>10</v>
      </c>
      <c r="F48" s="205" t="str">
        <f>IF('1.1 - Investissements'!AF18="","", '1.1 - Investissements'!AF18)</f>
        <v/>
      </c>
      <c r="G48" s="205" t="str">
        <f>IF('1.1 - Investissements'!AI18="","", '1.1 - Investissements'!AI18)</f>
        <v/>
      </c>
      <c r="H48" s="223" t="str">
        <f>IF('1.1 - Investissements'!AG18="","", '1.1 - Investissements'!AG18)</f>
        <v/>
      </c>
      <c r="I48" s="205" t="str">
        <f>IF(F48="","",IF(VLOOKUP(F48,'1.1 - Investissements'!B18:D117,3,TRUE)="Oui","Il s'agit d'un achat de terrain - hors terrain à des fins de protection de l’environnement et de préservation des sols riches en carbone, ou terrain pour de jeunes agriculteurs acquis au moyen d’instrument financier","Il ne s'agit pas d'un achat de terrain - hors terrain à des fins de protection de l’environnement et de préservation des sols riches en carbone, ou terrain pour de jeunes agriculteurs acquis au moyen d’instrument financier"))</f>
        <v/>
      </c>
      <c r="J48" s="233" t="str">
        <f>IF('1.1 - Investissements'!BL18="","", '1.1 - Investissements'!BL18)</f>
        <v/>
      </c>
    </row>
    <row r="49" spans="5:10" ht="28.5" customHeight="1">
      <c r="E49" s="232">
        <f>IF('1.1 - Investissements'!A19="","", '1.1 - Investissements'!A19)</f>
        <v>11</v>
      </c>
      <c r="F49" s="205" t="str">
        <f>IF('1.1 - Investissements'!AF19="","", '1.1 - Investissements'!AF19)</f>
        <v/>
      </c>
      <c r="G49" s="205" t="str">
        <f>IF('1.1 - Investissements'!AI19="","", '1.1 - Investissements'!AI19)</f>
        <v/>
      </c>
      <c r="H49" s="223" t="str">
        <f>IF('1.1 - Investissements'!AG19="","", '1.1 - Investissements'!AG19)</f>
        <v/>
      </c>
      <c r="I49" s="205" t="str">
        <f>IF(F49="","",IF(VLOOKUP(F49,'1.1 - Investissements'!B19:D118,3,TRUE)="Oui","Il s'agit d'un achat de terrain - hors terrain à des fins de protection de l’environnement et de préservation des sols riches en carbone, ou terrain pour de jeunes agriculteurs acquis au moyen d’instrument financier","Il ne s'agit pas d'un achat de terrain - hors terrain à des fins de protection de l’environnement et de préservation des sols riches en carbone, ou terrain pour de jeunes agriculteurs acquis au moyen d’instrument financier"))</f>
        <v/>
      </c>
      <c r="J49" s="233" t="str">
        <f>IF('1.1 - Investissements'!BL19="","", '1.1 - Investissements'!BL19)</f>
        <v/>
      </c>
    </row>
    <row r="50" spans="5:10" ht="28.5" customHeight="1">
      <c r="E50" s="232">
        <f>IF('1.1 - Investissements'!A20="","", '1.1 - Investissements'!A20)</f>
        <v>12</v>
      </c>
      <c r="F50" s="205" t="str">
        <f>IF('1.1 - Investissements'!AF20="","", '1.1 - Investissements'!AF20)</f>
        <v/>
      </c>
      <c r="G50" s="205" t="str">
        <f>IF('1.1 - Investissements'!AI20="","", '1.1 - Investissements'!AI20)</f>
        <v/>
      </c>
      <c r="H50" s="223" t="str">
        <f>IF('1.1 - Investissements'!AG20="","", '1.1 - Investissements'!AG20)</f>
        <v/>
      </c>
      <c r="I50" s="205" t="str">
        <f>IF(F50="","",IF(VLOOKUP(F50,'1.1 - Investissements'!B20:D119,3,TRUE)="Oui","Il s'agit d'un achat de terrain - hors terrain à des fins de protection de l’environnement et de préservation des sols riches en carbone, ou terrain pour de jeunes agriculteurs acquis au moyen d’instrument financier","Il ne s'agit pas d'un achat de terrain - hors terrain à des fins de protection de l’environnement et de préservation des sols riches en carbone, ou terrain pour de jeunes agriculteurs acquis au moyen d’instrument financier"))</f>
        <v/>
      </c>
      <c r="J50" s="233" t="str">
        <f>IF('1.1 - Investissements'!BL20="","", '1.1 - Investissements'!BL20)</f>
        <v/>
      </c>
    </row>
    <row r="51" spans="5:10" ht="28.5" customHeight="1">
      <c r="E51" s="232">
        <f>IF('1.1 - Investissements'!A21="","", '1.1 - Investissements'!A21)</f>
        <v>13</v>
      </c>
      <c r="F51" s="205" t="str">
        <f>IF('1.1 - Investissements'!AF21="","", '1.1 - Investissements'!AF21)</f>
        <v/>
      </c>
      <c r="G51" s="205" t="str">
        <f>IF('1.1 - Investissements'!AI21="","", '1.1 - Investissements'!AI21)</f>
        <v/>
      </c>
      <c r="H51" s="223" t="str">
        <f>IF('1.1 - Investissements'!AG21="","", '1.1 - Investissements'!AG21)</f>
        <v/>
      </c>
      <c r="I51" s="205" t="str">
        <f>IF(F51="","",IF(VLOOKUP(F51,'1.1 - Investissements'!B21:D120,3,TRUE)="Oui","Il s'agit d'un achat de terrain - hors terrain à des fins de protection de l’environnement et de préservation des sols riches en carbone, ou terrain pour de jeunes agriculteurs acquis au moyen d’instrument financier","Il ne s'agit pas d'un achat de terrain - hors terrain à des fins de protection de l’environnement et de préservation des sols riches en carbone, ou terrain pour de jeunes agriculteurs acquis au moyen d’instrument financier"))</f>
        <v/>
      </c>
      <c r="J51" s="233" t="str">
        <f>IF('1.1 - Investissements'!BL21="","", '1.1 - Investissements'!BL21)</f>
        <v/>
      </c>
    </row>
    <row r="52" spans="5:10" ht="28.5" customHeight="1">
      <c r="E52" s="232">
        <f>IF('1.1 - Investissements'!A22="","", '1.1 - Investissements'!A22)</f>
        <v>14</v>
      </c>
      <c r="F52" s="205" t="str">
        <f>IF('1.1 - Investissements'!AF22="","", '1.1 - Investissements'!AF22)</f>
        <v/>
      </c>
      <c r="G52" s="205" t="str">
        <f>IF('1.1 - Investissements'!AI22="","", '1.1 - Investissements'!AI22)</f>
        <v/>
      </c>
      <c r="H52" s="223" t="str">
        <f>IF('1.1 - Investissements'!AG22="","", '1.1 - Investissements'!AG22)</f>
        <v/>
      </c>
      <c r="I52" s="205" t="str">
        <f>IF(F52="","",IF(VLOOKUP(F52,'1.1 - Investissements'!B22:D121,3,TRUE)="Oui","Il s'agit d'un achat de terrain - hors terrain à des fins de protection de l’environnement et de préservation des sols riches en carbone, ou terrain pour de jeunes agriculteurs acquis au moyen d’instrument financier","Il ne s'agit pas d'un achat de terrain - hors terrain à des fins de protection de l’environnement et de préservation des sols riches en carbone, ou terrain pour de jeunes agriculteurs acquis au moyen d’instrument financier"))</f>
        <v/>
      </c>
      <c r="J52" s="233" t="str">
        <f>IF('1.1 - Investissements'!BL22="","", '1.1 - Investissements'!BL22)</f>
        <v/>
      </c>
    </row>
    <row r="53" spans="5:10" ht="28.5" customHeight="1">
      <c r="E53" s="232">
        <f>IF('1.1 - Investissements'!A23="","", '1.1 - Investissements'!A23)</f>
        <v>15</v>
      </c>
      <c r="F53" s="205" t="str">
        <f>IF('1.1 - Investissements'!AF23="","", '1.1 - Investissements'!AF23)</f>
        <v/>
      </c>
      <c r="G53" s="205" t="str">
        <f>IF('1.1 - Investissements'!AI23="","", '1.1 - Investissements'!AI23)</f>
        <v/>
      </c>
      <c r="H53" s="223" t="str">
        <f>IF('1.1 - Investissements'!AG23="","", '1.1 - Investissements'!AG23)</f>
        <v/>
      </c>
      <c r="I53" s="205" t="str">
        <f>IF(F53="","",IF(VLOOKUP(F53,'1.1 - Investissements'!B23:D122,3,TRUE)="Oui","Il s'agit d'un achat de terrain - hors terrain à des fins de protection de l’environnement et de préservation des sols riches en carbone, ou terrain pour de jeunes agriculteurs acquis au moyen d’instrument financier","Il ne s'agit pas d'un achat de terrain - hors terrain à des fins de protection de l’environnement et de préservation des sols riches en carbone, ou terrain pour de jeunes agriculteurs acquis au moyen d’instrument financier"))</f>
        <v/>
      </c>
      <c r="J53" s="233" t="str">
        <f>IF('1.1 - Investissements'!BL23="","", '1.1 - Investissements'!BL23)</f>
        <v/>
      </c>
    </row>
    <row r="54" spans="5:10" ht="28.5" customHeight="1">
      <c r="E54" s="232">
        <f>IF('1.1 - Investissements'!A24="","", '1.1 - Investissements'!A24)</f>
        <v>16</v>
      </c>
      <c r="F54" s="205" t="str">
        <f>IF('1.1 - Investissements'!AF24="","", '1.1 - Investissements'!AF24)</f>
        <v/>
      </c>
      <c r="G54" s="205" t="str">
        <f>IF('1.1 - Investissements'!AI24="","", '1.1 - Investissements'!AI24)</f>
        <v/>
      </c>
      <c r="H54" s="223" t="str">
        <f>IF('1.1 - Investissements'!AG24="","", '1.1 - Investissements'!AG24)</f>
        <v/>
      </c>
      <c r="I54" s="205" t="str">
        <f>IF(F54="","",IF(VLOOKUP(F54,'1.1 - Investissements'!B24:D123,3,TRUE)="Oui","Il s'agit d'un achat de terrain - hors terrain à des fins de protection de l’environnement et de préservation des sols riches en carbone, ou terrain pour de jeunes agriculteurs acquis au moyen d’instrument financier","Il ne s'agit pas d'un achat de terrain - hors terrain à des fins de protection de l’environnement et de préservation des sols riches en carbone, ou terrain pour de jeunes agriculteurs acquis au moyen d’instrument financier"))</f>
        <v/>
      </c>
      <c r="J54" s="233" t="str">
        <f>IF('1.1 - Investissements'!BL24="","", '1.1 - Investissements'!BL24)</f>
        <v/>
      </c>
    </row>
    <row r="55" spans="5:10" ht="28.5" customHeight="1">
      <c r="E55" s="232">
        <f>IF('1.1 - Investissements'!A25="","", '1.1 - Investissements'!A25)</f>
        <v>17</v>
      </c>
      <c r="F55" s="205" t="str">
        <f>IF('1.1 - Investissements'!AF25="","", '1.1 - Investissements'!AF25)</f>
        <v/>
      </c>
      <c r="G55" s="205" t="str">
        <f>IF('1.1 - Investissements'!AI25="","", '1.1 - Investissements'!AI25)</f>
        <v/>
      </c>
      <c r="H55" s="223" t="str">
        <f>IF('1.1 - Investissements'!AG25="","", '1.1 - Investissements'!AG25)</f>
        <v/>
      </c>
      <c r="I55" s="205" t="str">
        <f>IF(F55="","",IF(VLOOKUP(F55,'1.1 - Investissements'!B25:D124,3,TRUE)="Oui","Il s'agit d'un achat de terrain - hors terrain à des fins de protection de l’environnement et de préservation des sols riches en carbone, ou terrain pour de jeunes agriculteurs acquis au moyen d’instrument financier","Il ne s'agit pas d'un achat de terrain - hors terrain à des fins de protection de l’environnement et de préservation des sols riches en carbone, ou terrain pour de jeunes agriculteurs acquis au moyen d’instrument financier"))</f>
        <v/>
      </c>
      <c r="J55" s="233" t="str">
        <f>IF('1.1 - Investissements'!BL25="","", '1.1 - Investissements'!BL25)</f>
        <v/>
      </c>
    </row>
    <row r="56" spans="5:10" ht="28.5" customHeight="1">
      <c r="E56" s="232">
        <f>IF('1.1 - Investissements'!A26="","", '1.1 - Investissements'!A26)</f>
        <v>18</v>
      </c>
      <c r="F56" s="205" t="str">
        <f>IF('1.1 - Investissements'!AF26="","", '1.1 - Investissements'!AF26)</f>
        <v/>
      </c>
      <c r="G56" s="205" t="str">
        <f>IF('1.1 - Investissements'!AI26="","", '1.1 - Investissements'!AI26)</f>
        <v/>
      </c>
      <c r="H56" s="223" t="str">
        <f>IF('1.1 - Investissements'!AG26="","", '1.1 - Investissements'!AG26)</f>
        <v/>
      </c>
      <c r="I56" s="205" t="str">
        <f>IF(F56="","",IF(VLOOKUP(F56,'1.1 - Investissements'!B26:D125,3,TRUE)="Oui","Il s'agit d'un achat de terrain - hors terrain à des fins de protection de l’environnement et de préservation des sols riches en carbone, ou terrain pour de jeunes agriculteurs acquis au moyen d’instrument financier","Il ne s'agit pas d'un achat de terrain - hors terrain à des fins de protection de l’environnement et de préservation des sols riches en carbone, ou terrain pour de jeunes agriculteurs acquis au moyen d’instrument financier"))</f>
        <v/>
      </c>
      <c r="J56" s="233" t="str">
        <f>IF('1.1 - Investissements'!BL26="","", '1.1 - Investissements'!BL26)</f>
        <v/>
      </c>
    </row>
    <row r="57" spans="5:10" ht="28.5" customHeight="1">
      <c r="E57" s="232">
        <f>IF('1.1 - Investissements'!A27="","", '1.1 - Investissements'!A27)</f>
        <v>19</v>
      </c>
      <c r="F57" s="205" t="str">
        <f>IF('1.1 - Investissements'!AF27="","", '1.1 - Investissements'!AF27)</f>
        <v/>
      </c>
      <c r="G57" s="205" t="str">
        <f>IF('1.1 - Investissements'!AI27="","", '1.1 - Investissements'!AI27)</f>
        <v/>
      </c>
      <c r="H57" s="223" t="str">
        <f>IF('1.1 - Investissements'!AG27="","", '1.1 - Investissements'!AG27)</f>
        <v/>
      </c>
      <c r="I57" s="205" t="str">
        <f>IF(F57="","",IF(VLOOKUP(F57,'1.1 - Investissements'!B27:D126,3,TRUE)="Oui","Il s'agit d'un achat de terrain - hors terrain à des fins de protection de l’environnement et de préservation des sols riches en carbone, ou terrain pour de jeunes agriculteurs acquis au moyen d’instrument financier","Il ne s'agit pas d'un achat de terrain - hors terrain à des fins de protection de l’environnement et de préservation des sols riches en carbone, ou terrain pour de jeunes agriculteurs acquis au moyen d’instrument financier"))</f>
        <v/>
      </c>
      <c r="J57" s="233" t="str">
        <f>IF('1.1 - Investissements'!BL27="","", '1.1 - Investissements'!BL27)</f>
        <v/>
      </c>
    </row>
    <row r="58" spans="5:10" ht="28.5" customHeight="1">
      <c r="E58" s="232">
        <f>IF('1.1 - Investissements'!A28="","", '1.1 - Investissements'!A28)</f>
        <v>20</v>
      </c>
      <c r="F58" s="205" t="str">
        <f>IF('1.1 - Investissements'!AF28="","", '1.1 - Investissements'!AF28)</f>
        <v/>
      </c>
      <c r="G58" s="205" t="str">
        <f>IF('1.1 - Investissements'!AI28="","", '1.1 - Investissements'!AI28)</f>
        <v/>
      </c>
      <c r="H58" s="223" t="str">
        <f>IF('1.1 - Investissements'!AG28="","", '1.1 - Investissements'!AG28)</f>
        <v/>
      </c>
      <c r="I58" s="205" t="str">
        <f>IF(F58="","",IF(VLOOKUP(F58,'1.1 - Investissements'!B28:D127,3,TRUE)="Oui","Il s'agit d'un achat de terrain - hors terrain à des fins de protection de l’environnement et de préservation des sols riches en carbone, ou terrain pour de jeunes agriculteurs acquis au moyen d’instrument financier","Il ne s'agit pas d'un achat de terrain - hors terrain à des fins de protection de l’environnement et de préservation des sols riches en carbone, ou terrain pour de jeunes agriculteurs acquis au moyen d’instrument financier"))</f>
        <v/>
      </c>
      <c r="J58" s="233" t="str">
        <f>IF('1.1 - Investissements'!BL28="","", '1.1 - Investissements'!BL28)</f>
        <v/>
      </c>
    </row>
    <row r="59" spans="5:10" ht="28.5" customHeight="1">
      <c r="E59" s="232">
        <f>IF('1.1 - Investissements'!A29="","", '1.1 - Investissements'!A29)</f>
        <v>21</v>
      </c>
      <c r="F59" s="205" t="str">
        <f>IF('1.1 - Investissements'!AF29="","", '1.1 - Investissements'!AF29)</f>
        <v/>
      </c>
      <c r="G59" s="205" t="str">
        <f>IF('1.1 - Investissements'!AI29="","", '1.1 - Investissements'!AI29)</f>
        <v/>
      </c>
      <c r="H59" s="223" t="str">
        <f>IF('1.1 - Investissements'!AG29="","", '1.1 - Investissements'!AG29)</f>
        <v/>
      </c>
      <c r="I59" s="205" t="str">
        <f>IF(F59="","",IF(VLOOKUP(F59,'1.1 - Investissements'!B29:D128,3,TRUE)="Oui","Il s'agit d'un achat de terrain - hors terrain à des fins de protection de l’environnement et de préservation des sols riches en carbone, ou terrain pour de jeunes agriculteurs acquis au moyen d’instrument financier","Il ne s'agit pas d'un achat de terrain - hors terrain à des fins de protection de l’environnement et de préservation des sols riches en carbone, ou terrain pour de jeunes agriculteurs acquis au moyen d’instrument financier"))</f>
        <v/>
      </c>
      <c r="J59" s="233" t="str">
        <f>IF('1.1 - Investissements'!BL29="","", '1.1 - Investissements'!BL29)</f>
        <v/>
      </c>
    </row>
    <row r="60" spans="5:10" ht="28.5" customHeight="1">
      <c r="E60" s="232">
        <f>IF('1.1 - Investissements'!A30="","", '1.1 - Investissements'!A30)</f>
        <v>22</v>
      </c>
      <c r="F60" s="205" t="str">
        <f>IF('1.1 - Investissements'!AF30="","", '1.1 - Investissements'!AF30)</f>
        <v/>
      </c>
      <c r="G60" s="205" t="str">
        <f>IF('1.1 - Investissements'!AI30="","", '1.1 - Investissements'!AI30)</f>
        <v/>
      </c>
      <c r="H60" s="223" t="str">
        <f>IF('1.1 - Investissements'!AG30="","", '1.1 - Investissements'!AG30)</f>
        <v/>
      </c>
      <c r="I60" s="205" t="str">
        <f>IF(F60="","",IF(VLOOKUP(F60,'1.1 - Investissements'!B30:D129,3,TRUE)="Oui","Il s'agit d'un achat de terrain - hors terrain à des fins de protection de l’environnement et de préservation des sols riches en carbone, ou terrain pour de jeunes agriculteurs acquis au moyen d’instrument financier","Il ne s'agit pas d'un achat de terrain - hors terrain à des fins de protection de l’environnement et de préservation des sols riches en carbone, ou terrain pour de jeunes agriculteurs acquis au moyen d’instrument financier"))</f>
        <v/>
      </c>
      <c r="J60" s="233" t="str">
        <f>IF('1.1 - Investissements'!BL30="","", '1.1 - Investissements'!BL30)</f>
        <v/>
      </c>
    </row>
    <row r="61" spans="5:10" ht="28.5" customHeight="1">
      <c r="E61" s="232">
        <f>IF('1.1 - Investissements'!A31="","", '1.1 - Investissements'!A31)</f>
        <v>23</v>
      </c>
      <c r="F61" s="205" t="str">
        <f>IF('1.1 - Investissements'!AF31="","", '1.1 - Investissements'!AF31)</f>
        <v/>
      </c>
      <c r="G61" s="205" t="str">
        <f>IF('1.1 - Investissements'!AI31="","", '1.1 - Investissements'!AI31)</f>
        <v/>
      </c>
      <c r="H61" s="223" t="str">
        <f>IF('1.1 - Investissements'!AG31="","", '1.1 - Investissements'!AG31)</f>
        <v/>
      </c>
      <c r="I61" s="205" t="str">
        <f>IF(F61="","",IF(VLOOKUP(F61,'1.1 - Investissements'!B31:D130,3,TRUE)="Oui","Il s'agit d'un achat de terrain - hors terrain à des fins de protection de l’environnement et de préservation des sols riches en carbone, ou terrain pour de jeunes agriculteurs acquis au moyen d’instrument financier","Il ne s'agit pas d'un achat de terrain - hors terrain à des fins de protection de l’environnement et de préservation des sols riches en carbone, ou terrain pour de jeunes agriculteurs acquis au moyen d’instrument financier"))</f>
        <v/>
      </c>
      <c r="J61" s="233" t="str">
        <f>IF('1.1 - Investissements'!BL31="","", '1.1 - Investissements'!BL31)</f>
        <v/>
      </c>
    </row>
    <row r="62" spans="5:10" ht="28.5" customHeight="1">
      <c r="E62" s="232">
        <f>IF('1.1 - Investissements'!A32="","", '1.1 - Investissements'!A32)</f>
        <v>24</v>
      </c>
      <c r="F62" s="205" t="str">
        <f>IF('1.1 - Investissements'!AF32="","", '1.1 - Investissements'!AF32)</f>
        <v/>
      </c>
      <c r="G62" s="205" t="str">
        <f>IF('1.1 - Investissements'!AI32="","", '1.1 - Investissements'!AI32)</f>
        <v/>
      </c>
      <c r="H62" s="223" t="str">
        <f>IF('1.1 - Investissements'!AG32="","", '1.1 - Investissements'!AG32)</f>
        <v/>
      </c>
      <c r="I62" s="205" t="str">
        <f>IF(F62="","",IF(VLOOKUP(F62,'1.1 - Investissements'!B32:D131,3,TRUE)="Oui","Il s'agit d'un achat de terrain - hors terrain à des fins de protection de l’environnement et de préservation des sols riches en carbone, ou terrain pour de jeunes agriculteurs acquis au moyen d’instrument financier","Il ne s'agit pas d'un achat de terrain - hors terrain à des fins de protection de l’environnement et de préservation des sols riches en carbone, ou terrain pour de jeunes agriculteurs acquis au moyen d’instrument financier"))</f>
        <v/>
      </c>
      <c r="J62" s="233" t="str">
        <f>IF('1.1 - Investissements'!BL32="","", '1.1 - Investissements'!BL32)</f>
        <v/>
      </c>
    </row>
    <row r="63" spans="5:10" ht="28.5" customHeight="1">
      <c r="E63" s="232">
        <f>IF('1.1 - Investissements'!A33="","", '1.1 - Investissements'!A33)</f>
        <v>25</v>
      </c>
      <c r="F63" s="205" t="str">
        <f>IF('1.1 - Investissements'!AF33="","", '1.1 - Investissements'!AF33)</f>
        <v/>
      </c>
      <c r="G63" s="205" t="str">
        <f>IF('1.1 - Investissements'!AI33="","", '1.1 - Investissements'!AI33)</f>
        <v/>
      </c>
      <c r="H63" s="223" t="str">
        <f>IF('1.1 - Investissements'!AG33="","", '1.1 - Investissements'!AG33)</f>
        <v/>
      </c>
      <c r="I63" s="205" t="str">
        <f>IF(F63="","",IF(VLOOKUP(F63,'1.1 - Investissements'!B33:D132,3,TRUE)="Oui","Il s'agit d'un achat de terrain - hors terrain à des fins de protection de l’environnement et de préservation des sols riches en carbone, ou terrain pour de jeunes agriculteurs acquis au moyen d’instrument financier","Il ne s'agit pas d'un achat de terrain - hors terrain à des fins de protection de l’environnement et de préservation des sols riches en carbone, ou terrain pour de jeunes agriculteurs acquis au moyen d’instrument financier"))</f>
        <v/>
      </c>
      <c r="J63" s="233" t="str">
        <f>IF('1.1 - Investissements'!BL33="","", '1.1 - Investissements'!BL33)</f>
        <v/>
      </c>
    </row>
    <row r="64" spans="5:10" ht="28.5" customHeight="1">
      <c r="E64" s="232">
        <f>IF('1.1 - Investissements'!A34="","", '1.1 - Investissements'!A34)</f>
        <v>26</v>
      </c>
      <c r="F64" s="205" t="str">
        <f>IF('1.1 - Investissements'!AF34="","", '1.1 - Investissements'!AF34)</f>
        <v/>
      </c>
      <c r="G64" s="205" t="str">
        <f>IF('1.1 - Investissements'!AI34="","", '1.1 - Investissements'!AI34)</f>
        <v/>
      </c>
      <c r="H64" s="223" t="str">
        <f>IF('1.1 - Investissements'!AG34="","", '1.1 - Investissements'!AG34)</f>
        <v/>
      </c>
      <c r="I64" s="205" t="str">
        <f>IF(F64="","",IF(VLOOKUP(F64,'1.1 - Investissements'!B34:D133,3,TRUE)="Oui","Il s'agit d'un achat de terrain - hors terrain à des fins de protection de l’environnement et de préservation des sols riches en carbone, ou terrain pour de jeunes agriculteurs acquis au moyen d’instrument financier","Il ne s'agit pas d'un achat de terrain - hors terrain à des fins de protection de l’environnement et de préservation des sols riches en carbone, ou terrain pour de jeunes agriculteurs acquis au moyen d’instrument financier"))</f>
        <v/>
      </c>
      <c r="J64" s="233" t="str">
        <f>IF('1.1 - Investissements'!BL34="","", '1.1 - Investissements'!BL34)</f>
        <v/>
      </c>
    </row>
    <row r="65" spans="5:10" ht="28.5" customHeight="1">
      <c r="E65" s="232">
        <f>IF('1.1 - Investissements'!A35="","", '1.1 - Investissements'!A35)</f>
        <v>27</v>
      </c>
      <c r="F65" s="205" t="str">
        <f>IF('1.1 - Investissements'!AF35="","", '1.1 - Investissements'!AF35)</f>
        <v/>
      </c>
      <c r="G65" s="205" t="str">
        <f>IF('1.1 - Investissements'!AI35="","", '1.1 - Investissements'!AI35)</f>
        <v/>
      </c>
      <c r="H65" s="223" t="str">
        <f>IF('1.1 - Investissements'!AG35="","", '1.1 - Investissements'!AG35)</f>
        <v/>
      </c>
      <c r="I65" s="205" t="str">
        <f>IF(F65="","",IF(VLOOKUP(F65,'1.1 - Investissements'!B35:D134,3,TRUE)="Oui","Il s'agit d'un achat de terrain - hors terrain à des fins de protection de l’environnement et de préservation des sols riches en carbone, ou terrain pour de jeunes agriculteurs acquis au moyen d’instrument financier","Il ne s'agit pas d'un achat de terrain - hors terrain à des fins de protection de l’environnement et de préservation des sols riches en carbone, ou terrain pour de jeunes agriculteurs acquis au moyen d’instrument financier"))</f>
        <v/>
      </c>
      <c r="J65" s="233" t="str">
        <f>IF('1.1 - Investissements'!BL35="","", '1.1 - Investissements'!BL35)</f>
        <v/>
      </c>
    </row>
    <row r="66" spans="5:10" ht="28.5" customHeight="1">
      <c r="E66" s="232">
        <f>IF('1.1 - Investissements'!A36="","", '1.1 - Investissements'!A36)</f>
        <v>28</v>
      </c>
      <c r="F66" s="205" t="str">
        <f>IF('1.1 - Investissements'!AF36="","", '1.1 - Investissements'!AF36)</f>
        <v/>
      </c>
      <c r="G66" s="205" t="str">
        <f>IF('1.1 - Investissements'!AI36="","", '1.1 - Investissements'!AI36)</f>
        <v/>
      </c>
      <c r="H66" s="223" t="str">
        <f>IF('1.1 - Investissements'!AG36="","", '1.1 - Investissements'!AG36)</f>
        <v/>
      </c>
      <c r="I66" s="205" t="str">
        <f>IF(F66="","",IF(VLOOKUP(F66,'1.1 - Investissements'!B36:D135,3,TRUE)="Oui","Il s'agit d'un achat de terrain - hors terrain à des fins de protection de l’environnement et de préservation des sols riches en carbone, ou terrain pour de jeunes agriculteurs acquis au moyen d’instrument financier","Il ne s'agit pas d'un achat de terrain - hors terrain à des fins de protection de l’environnement et de préservation des sols riches en carbone, ou terrain pour de jeunes agriculteurs acquis au moyen d’instrument financier"))</f>
        <v/>
      </c>
      <c r="J66" s="233" t="str">
        <f>IF('1.1 - Investissements'!BL36="","", '1.1 - Investissements'!BL36)</f>
        <v/>
      </c>
    </row>
    <row r="67" spans="5:10" ht="28.5" customHeight="1">
      <c r="E67" s="232">
        <f>IF('1.1 - Investissements'!A37="","", '1.1 - Investissements'!A37)</f>
        <v>29</v>
      </c>
      <c r="F67" s="205" t="str">
        <f>IF('1.1 - Investissements'!AF37="","", '1.1 - Investissements'!AF37)</f>
        <v/>
      </c>
      <c r="G67" s="205" t="str">
        <f>IF('1.1 - Investissements'!AI37="","", '1.1 - Investissements'!AI37)</f>
        <v/>
      </c>
      <c r="H67" s="223" t="str">
        <f>IF('1.1 - Investissements'!AG37="","", '1.1 - Investissements'!AG37)</f>
        <v/>
      </c>
      <c r="I67" s="205" t="str">
        <f>IF(F67="","",IF(VLOOKUP(F67,'1.1 - Investissements'!B37:D136,3,TRUE)="Oui","Il s'agit d'un achat de terrain - hors terrain à des fins de protection de l’environnement et de préservation des sols riches en carbone, ou terrain pour de jeunes agriculteurs acquis au moyen d’instrument financier","Il ne s'agit pas d'un achat de terrain - hors terrain à des fins de protection de l’environnement et de préservation des sols riches en carbone, ou terrain pour de jeunes agriculteurs acquis au moyen d’instrument financier"))</f>
        <v/>
      </c>
      <c r="J67" s="233" t="str">
        <f>IF('1.1 - Investissements'!BL37="","", '1.1 - Investissements'!BL37)</f>
        <v/>
      </c>
    </row>
    <row r="68" spans="5:10" ht="28.5" customHeight="1">
      <c r="E68" s="232">
        <f>IF('1.1 - Investissements'!A38="","", '1.1 - Investissements'!A38)</f>
        <v>30</v>
      </c>
      <c r="F68" s="205" t="str">
        <f>IF('1.1 - Investissements'!AF38="","", '1.1 - Investissements'!AF38)</f>
        <v/>
      </c>
      <c r="G68" s="205" t="str">
        <f>IF('1.1 - Investissements'!AI38="","", '1.1 - Investissements'!AI38)</f>
        <v/>
      </c>
      <c r="H68" s="223" t="str">
        <f>IF('1.1 - Investissements'!AG38="","", '1.1 - Investissements'!AG38)</f>
        <v/>
      </c>
      <c r="I68" s="205" t="str">
        <f>IF(F68="","",IF(VLOOKUP(F68,'1.1 - Investissements'!B38:D137,3,TRUE)="Oui","Il s'agit d'un achat de terrain - hors terrain à des fins de protection de l’environnement et de préservation des sols riches en carbone, ou terrain pour de jeunes agriculteurs acquis au moyen d’instrument financier","Il ne s'agit pas d'un achat de terrain - hors terrain à des fins de protection de l’environnement et de préservation des sols riches en carbone, ou terrain pour de jeunes agriculteurs acquis au moyen d’instrument financier"))</f>
        <v/>
      </c>
      <c r="J68" s="233" t="str">
        <f>IF('1.1 - Investissements'!BL38="","", '1.1 - Investissements'!BL38)</f>
        <v/>
      </c>
    </row>
    <row r="69" spans="5:10" ht="28.5" customHeight="1">
      <c r="E69" s="232">
        <f>IF('1.1 - Investissements'!A39="","", '1.1 - Investissements'!A39)</f>
        <v>31</v>
      </c>
      <c r="F69" s="205" t="str">
        <f>IF('1.1 - Investissements'!AF39="","", '1.1 - Investissements'!AF39)</f>
        <v/>
      </c>
      <c r="G69" s="205" t="str">
        <f>IF('1.1 - Investissements'!AI39="","", '1.1 - Investissements'!AI39)</f>
        <v/>
      </c>
      <c r="H69" s="223" t="str">
        <f>IF('1.1 - Investissements'!AG39="","", '1.1 - Investissements'!AG39)</f>
        <v/>
      </c>
      <c r="I69" s="205" t="str">
        <f>IF(F69="","",IF(VLOOKUP(F69,'1.1 - Investissements'!B39:D138,3,TRUE)="Oui","Il s'agit d'un achat de terrain - hors terrain à des fins de protection de l’environnement et de préservation des sols riches en carbone, ou terrain pour de jeunes agriculteurs acquis au moyen d’instrument financier","Il ne s'agit pas d'un achat de terrain - hors terrain à des fins de protection de l’environnement et de préservation des sols riches en carbone, ou terrain pour de jeunes agriculteurs acquis au moyen d’instrument financier"))</f>
        <v/>
      </c>
      <c r="J69" s="233" t="str">
        <f>IF('1.1 - Investissements'!BL39="","", '1.1 - Investissements'!BL39)</f>
        <v/>
      </c>
    </row>
    <row r="70" spans="5:10" ht="28.5" customHeight="1">
      <c r="E70" s="232">
        <f>IF('1.1 - Investissements'!A40="","", '1.1 - Investissements'!A40)</f>
        <v>32</v>
      </c>
      <c r="F70" s="205" t="str">
        <f>IF('1.1 - Investissements'!AF40="","", '1.1 - Investissements'!AF40)</f>
        <v/>
      </c>
      <c r="G70" s="205" t="str">
        <f>IF('1.1 - Investissements'!AI40="","", '1.1 - Investissements'!AI40)</f>
        <v/>
      </c>
      <c r="H70" s="223" t="str">
        <f>IF('1.1 - Investissements'!AG40="","", '1.1 - Investissements'!AG40)</f>
        <v/>
      </c>
      <c r="I70" s="205" t="str">
        <f>IF(F70="","",IF(VLOOKUP(F70,'1.1 - Investissements'!B40:D139,3,TRUE)="Oui","Il s'agit d'un achat de terrain - hors terrain à des fins de protection de l’environnement et de préservation des sols riches en carbone, ou terrain pour de jeunes agriculteurs acquis au moyen d’instrument financier","Il ne s'agit pas d'un achat de terrain - hors terrain à des fins de protection de l’environnement et de préservation des sols riches en carbone, ou terrain pour de jeunes agriculteurs acquis au moyen d’instrument financier"))</f>
        <v/>
      </c>
      <c r="J70" s="233" t="str">
        <f>IF('1.1 - Investissements'!BL40="","", '1.1 - Investissements'!BL40)</f>
        <v/>
      </c>
    </row>
    <row r="71" spans="5:10" ht="28.5" customHeight="1">
      <c r="E71" s="232">
        <f>IF('1.1 - Investissements'!A41="","", '1.1 - Investissements'!A41)</f>
        <v>33</v>
      </c>
      <c r="F71" s="205" t="str">
        <f>IF('1.1 - Investissements'!AF41="","", '1.1 - Investissements'!AF41)</f>
        <v/>
      </c>
      <c r="G71" s="205" t="str">
        <f>IF('1.1 - Investissements'!AI41="","", '1.1 - Investissements'!AI41)</f>
        <v/>
      </c>
      <c r="H71" s="223" t="str">
        <f>IF('1.1 - Investissements'!AG41="","", '1.1 - Investissements'!AG41)</f>
        <v/>
      </c>
      <c r="I71" s="205" t="str">
        <f>IF(F71="","",IF(VLOOKUP(F71,'1.1 - Investissements'!B41:D140,3,TRUE)="Oui","Il s'agit d'un achat de terrain - hors terrain à des fins de protection de l’environnement et de préservation des sols riches en carbone, ou terrain pour de jeunes agriculteurs acquis au moyen d’instrument financier","Il ne s'agit pas d'un achat de terrain - hors terrain à des fins de protection de l’environnement et de préservation des sols riches en carbone, ou terrain pour de jeunes agriculteurs acquis au moyen d’instrument financier"))</f>
        <v/>
      </c>
      <c r="J71" s="233" t="str">
        <f>IF('1.1 - Investissements'!BL41="","", '1.1 - Investissements'!BL41)</f>
        <v/>
      </c>
    </row>
    <row r="72" spans="5:10" ht="28.5" customHeight="1">
      <c r="E72" s="232">
        <f>IF('1.1 - Investissements'!A42="","", '1.1 - Investissements'!A42)</f>
        <v>34</v>
      </c>
      <c r="F72" s="205" t="str">
        <f>IF('1.1 - Investissements'!AF42="","", '1.1 - Investissements'!AF42)</f>
        <v/>
      </c>
      <c r="G72" s="205" t="str">
        <f>IF('1.1 - Investissements'!AI42="","", '1.1 - Investissements'!AI42)</f>
        <v/>
      </c>
      <c r="H72" s="223" t="str">
        <f>IF('1.1 - Investissements'!AG42="","", '1.1 - Investissements'!AG42)</f>
        <v/>
      </c>
      <c r="I72" s="205" t="str">
        <f>IF(F72="","",IF(VLOOKUP(F72,'1.1 - Investissements'!B42:D141,3,TRUE)="Oui","Il s'agit d'un achat de terrain - hors terrain à des fins de protection de l’environnement et de préservation des sols riches en carbone, ou terrain pour de jeunes agriculteurs acquis au moyen d’instrument financier","Il ne s'agit pas d'un achat de terrain - hors terrain à des fins de protection de l’environnement et de préservation des sols riches en carbone, ou terrain pour de jeunes agriculteurs acquis au moyen d’instrument financier"))</f>
        <v/>
      </c>
      <c r="J72" s="233" t="str">
        <f>IF('1.1 - Investissements'!BL42="","", '1.1 - Investissements'!BL42)</f>
        <v/>
      </c>
    </row>
    <row r="73" spans="5:10" ht="28.5" customHeight="1">
      <c r="E73" s="232">
        <f>IF('1.1 - Investissements'!A43="","", '1.1 - Investissements'!A43)</f>
        <v>35</v>
      </c>
      <c r="F73" s="205" t="str">
        <f>IF('1.1 - Investissements'!AF43="","", '1.1 - Investissements'!AF43)</f>
        <v/>
      </c>
      <c r="G73" s="205" t="str">
        <f>IF('1.1 - Investissements'!AI43="","", '1.1 - Investissements'!AI43)</f>
        <v/>
      </c>
      <c r="H73" s="223" t="str">
        <f>IF('1.1 - Investissements'!AG43="","", '1.1 - Investissements'!AG43)</f>
        <v/>
      </c>
      <c r="I73" s="205" t="str">
        <f>IF(F73="","",IF(VLOOKUP(F73,'1.1 - Investissements'!B43:D142,3,TRUE)="Oui","Il s'agit d'un achat de terrain - hors terrain à des fins de protection de l’environnement et de préservation des sols riches en carbone, ou terrain pour de jeunes agriculteurs acquis au moyen d’instrument financier","Il ne s'agit pas d'un achat de terrain - hors terrain à des fins de protection de l’environnement et de préservation des sols riches en carbone, ou terrain pour de jeunes agriculteurs acquis au moyen d’instrument financier"))</f>
        <v/>
      </c>
      <c r="J73" s="233" t="str">
        <f>IF('1.1 - Investissements'!BL43="","", '1.1 - Investissements'!BL43)</f>
        <v/>
      </c>
    </row>
    <row r="74" spans="5:10" ht="28.5" customHeight="1">
      <c r="E74" s="232">
        <f>IF('1.1 - Investissements'!A44="","", '1.1 - Investissements'!A44)</f>
        <v>36</v>
      </c>
      <c r="F74" s="205" t="str">
        <f>IF('1.1 - Investissements'!AF44="","", '1.1 - Investissements'!AF44)</f>
        <v/>
      </c>
      <c r="G74" s="205" t="str">
        <f>IF('1.1 - Investissements'!AI44="","", '1.1 - Investissements'!AI44)</f>
        <v/>
      </c>
      <c r="H74" s="223" t="str">
        <f>IF('1.1 - Investissements'!AG44="","", '1.1 - Investissements'!AG44)</f>
        <v/>
      </c>
      <c r="I74" s="205" t="str">
        <f>IF(F74="","",IF(VLOOKUP(F74,'1.1 - Investissements'!B44:D143,3,TRUE)="Oui","Il s'agit d'un achat de terrain - hors terrain à des fins de protection de l’environnement et de préservation des sols riches en carbone, ou terrain pour de jeunes agriculteurs acquis au moyen d’instrument financier","Il ne s'agit pas d'un achat de terrain - hors terrain à des fins de protection de l’environnement et de préservation des sols riches en carbone, ou terrain pour de jeunes agriculteurs acquis au moyen d’instrument financier"))</f>
        <v/>
      </c>
      <c r="J74" s="233" t="str">
        <f>IF('1.1 - Investissements'!BL44="","", '1.1 - Investissements'!BL44)</f>
        <v/>
      </c>
    </row>
    <row r="75" spans="5:10" ht="28.5" customHeight="1">
      <c r="E75" s="232">
        <f>IF('1.1 - Investissements'!A45="","", '1.1 - Investissements'!A45)</f>
        <v>37</v>
      </c>
      <c r="F75" s="205" t="str">
        <f>IF('1.1 - Investissements'!AF45="","", '1.1 - Investissements'!AF45)</f>
        <v/>
      </c>
      <c r="G75" s="205" t="str">
        <f>IF('1.1 - Investissements'!AI45="","", '1.1 - Investissements'!AI45)</f>
        <v/>
      </c>
      <c r="H75" s="223" t="str">
        <f>IF('1.1 - Investissements'!AG45="","", '1.1 - Investissements'!AG45)</f>
        <v/>
      </c>
      <c r="I75" s="205" t="str">
        <f>IF(F75="","",IF(VLOOKUP(F75,'1.1 - Investissements'!B45:D144,3,TRUE)="Oui","Il s'agit d'un achat de terrain - hors terrain à des fins de protection de l’environnement et de préservation des sols riches en carbone, ou terrain pour de jeunes agriculteurs acquis au moyen d’instrument financier","Il ne s'agit pas d'un achat de terrain - hors terrain à des fins de protection de l’environnement et de préservation des sols riches en carbone, ou terrain pour de jeunes agriculteurs acquis au moyen d’instrument financier"))</f>
        <v/>
      </c>
      <c r="J75" s="233" t="str">
        <f>IF('1.1 - Investissements'!BL45="","", '1.1 - Investissements'!BL45)</f>
        <v/>
      </c>
    </row>
    <row r="76" spans="5:10" ht="28.5" customHeight="1">
      <c r="E76" s="232">
        <f>IF('1.1 - Investissements'!A46="","", '1.1 - Investissements'!A46)</f>
        <v>38</v>
      </c>
      <c r="F76" s="205" t="str">
        <f>IF('1.1 - Investissements'!AF46="","", '1.1 - Investissements'!AF46)</f>
        <v/>
      </c>
      <c r="G76" s="205" t="str">
        <f>IF('1.1 - Investissements'!AI46="","", '1.1 - Investissements'!AI46)</f>
        <v/>
      </c>
      <c r="H76" s="223" t="str">
        <f>IF('1.1 - Investissements'!AG46="","", '1.1 - Investissements'!AG46)</f>
        <v/>
      </c>
      <c r="I76" s="205" t="str">
        <f>IF(F76="","",IF(VLOOKUP(F76,'1.1 - Investissements'!B46:D145,3,TRUE)="Oui","Il s'agit d'un achat de terrain - hors terrain à des fins de protection de l’environnement et de préservation des sols riches en carbone, ou terrain pour de jeunes agriculteurs acquis au moyen d’instrument financier","Il ne s'agit pas d'un achat de terrain - hors terrain à des fins de protection de l’environnement et de préservation des sols riches en carbone, ou terrain pour de jeunes agriculteurs acquis au moyen d’instrument financier"))</f>
        <v/>
      </c>
      <c r="J76" s="233" t="str">
        <f>IF('1.1 - Investissements'!BL46="","", '1.1 - Investissements'!BL46)</f>
        <v/>
      </c>
    </row>
    <row r="77" spans="5:10" ht="28.5" customHeight="1">
      <c r="E77" s="232">
        <f>IF('1.1 - Investissements'!A47="","", '1.1 - Investissements'!A47)</f>
        <v>39</v>
      </c>
      <c r="F77" s="205" t="str">
        <f>IF('1.1 - Investissements'!AF47="","", '1.1 - Investissements'!AF47)</f>
        <v/>
      </c>
      <c r="G77" s="205" t="str">
        <f>IF('1.1 - Investissements'!AI47="","", '1.1 - Investissements'!AI47)</f>
        <v/>
      </c>
      <c r="H77" s="223" t="str">
        <f>IF('1.1 - Investissements'!AG47="","", '1.1 - Investissements'!AG47)</f>
        <v/>
      </c>
      <c r="I77" s="205" t="str">
        <f>IF(F77="","",IF(VLOOKUP(F77,'1.1 - Investissements'!B47:D146,3,TRUE)="Oui","Il s'agit d'un achat de terrain - hors terrain à des fins de protection de l’environnement et de préservation des sols riches en carbone, ou terrain pour de jeunes agriculteurs acquis au moyen d’instrument financier","Il ne s'agit pas d'un achat de terrain - hors terrain à des fins de protection de l’environnement et de préservation des sols riches en carbone, ou terrain pour de jeunes agriculteurs acquis au moyen d’instrument financier"))</f>
        <v/>
      </c>
      <c r="J77" s="233" t="str">
        <f>IF('1.1 - Investissements'!BL47="","", '1.1 - Investissements'!BL47)</f>
        <v/>
      </c>
    </row>
    <row r="78" spans="5:10" ht="28.5" customHeight="1">
      <c r="E78" s="232">
        <f>IF('1.1 - Investissements'!A48="","", '1.1 - Investissements'!A48)</f>
        <v>40</v>
      </c>
      <c r="F78" s="205" t="str">
        <f>IF('1.1 - Investissements'!AF48="","", '1.1 - Investissements'!AF48)</f>
        <v/>
      </c>
      <c r="G78" s="205" t="str">
        <f>IF('1.1 - Investissements'!AI48="","", '1.1 - Investissements'!AI48)</f>
        <v/>
      </c>
      <c r="H78" s="223" t="str">
        <f>IF('1.1 - Investissements'!AG48="","", '1.1 - Investissements'!AG48)</f>
        <v/>
      </c>
      <c r="I78" s="205" t="str">
        <f>IF(F78="","",IF(VLOOKUP(F78,'1.1 - Investissements'!B48:D147,3,TRUE)="Oui","Il s'agit d'un achat de terrain - hors terrain à des fins de protection de l’environnement et de préservation des sols riches en carbone, ou terrain pour de jeunes agriculteurs acquis au moyen d’instrument financier","Il ne s'agit pas d'un achat de terrain - hors terrain à des fins de protection de l’environnement et de préservation des sols riches en carbone, ou terrain pour de jeunes agriculteurs acquis au moyen d’instrument financier"))</f>
        <v/>
      </c>
      <c r="J78" s="233" t="str">
        <f>IF('1.1 - Investissements'!BL48="","", '1.1 - Investissements'!BL48)</f>
        <v/>
      </c>
    </row>
    <row r="79" spans="5:10" ht="28.5" customHeight="1">
      <c r="E79" s="232">
        <f>IF('1.1 - Investissements'!A49="","", '1.1 - Investissements'!A49)</f>
        <v>41</v>
      </c>
      <c r="F79" s="205" t="str">
        <f>IF('1.1 - Investissements'!AF49="","", '1.1 - Investissements'!AF49)</f>
        <v/>
      </c>
      <c r="G79" s="205" t="str">
        <f>IF('1.1 - Investissements'!AI49="","", '1.1 - Investissements'!AI49)</f>
        <v/>
      </c>
      <c r="H79" s="223" t="str">
        <f>IF('1.1 - Investissements'!AG49="","", '1.1 - Investissements'!AG49)</f>
        <v/>
      </c>
      <c r="I79" s="205" t="str">
        <f>IF(F79="","",IF(VLOOKUP(F79,'1.1 - Investissements'!B49:D148,3,TRUE)="Oui","Il s'agit d'un achat de terrain - hors terrain à des fins de protection de l’environnement et de préservation des sols riches en carbone, ou terrain pour de jeunes agriculteurs acquis au moyen d’instrument financier","Il ne s'agit pas d'un achat de terrain - hors terrain à des fins de protection de l’environnement et de préservation des sols riches en carbone, ou terrain pour de jeunes agriculteurs acquis au moyen d’instrument financier"))</f>
        <v/>
      </c>
      <c r="J79" s="233" t="str">
        <f>IF('1.1 - Investissements'!BL49="","", '1.1 - Investissements'!BL49)</f>
        <v/>
      </c>
    </row>
    <row r="80" spans="5:10" ht="28.5" customHeight="1">
      <c r="E80" s="232">
        <f>IF('1.1 - Investissements'!A50="","", '1.1 - Investissements'!A50)</f>
        <v>42</v>
      </c>
      <c r="F80" s="205" t="str">
        <f>IF('1.1 - Investissements'!AF50="","", '1.1 - Investissements'!AF50)</f>
        <v/>
      </c>
      <c r="G80" s="205" t="str">
        <f>IF('1.1 - Investissements'!AI50="","", '1.1 - Investissements'!AI50)</f>
        <v/>
      </c>
      <c r="H80" s="223" t="str">
        <f>IF('1.1 - Investissements'!AG50="","", '1.1 - Investissements'!AG50)</f>
        <v/>
      </c>
      <c r="I80" s="205" t="str">
        <f>IF(F80="","",IF(VLOOKUP(F80,'1.1 - Investissements'!B50:D149,3,TRUE)="Oui","Il s'agit d'un achat de terrain - hors terrain à des fins de protection de l’environnement et de préservation des sols riches en carbone, ou terrain pour de jeunes agriculteurs acquis au moyen d’instrument financier","Il ne s'agit pas d'un achat de terrain - hors terrain à des fins de protection de l’environnement et de préservation des sols riches en carbone, ou terrain pour de jeunes agriculteurs acquis au moyen d’instrument financier"))</f>
        <v/>
      </c>
      <c r="J80" s="233" t="str">
        <f>IF('1.1 - Investissements'!BL50="","", '1.1 - Investissements'!BL50)</f>
        <v/>
      </c>
    </row>
    <row r="81" spans="5:10" ht="28.5" customHeight="1">
      <c r="E81" s="232">
        <f>IF('1.1 - Investissements'!A51="","", '1.1 - Investissements'!A51)</f>
        <v>43</v>
      </c>
      <c r="F81" s="205" t="str">
        <f>IF('1.1 - Investissements'!AF51="","", '1.1 - Investissements'!AF51)</f>
        <v/>
      </c>
      <c r="G81" s="205" t="str">
        <f>IF('1.1 - Investissements'!AI51="","", '1.1 - Investissements'!AI51)</f>
        <v/>
      </c>
      <c r="H81" s="223" t="str">
        <f>IF('1.1 - Investissements'!AG51="","", '1.1 - Investissements'!AG51)</f>
        <v/>
      </c>
      <c r="I81" s="205" t="str">
        <f>IF(F81="","",IF(VLOOKUP(F81,'1.1 - Investissements'!B51:D150,3,TRUE)="Oui","Il s'agit d'un achat de terrain - hors terrain à des fins de protection de l’environnement et de préservation des sols riches en carbone, ou terrain pour de jeunes agriculteurs acquis au moyen d’instrument financier","Il ne s'agit pas d'un achat de terrain - hors terrain à des fins de protection de l’environnement et de préservation des sols riches en carbone, ou terrain pour de jeunes agriculteurs acquis au moyen d’instrument financier"))</f>
        <v/>
      </c>
      <c r="J81" s="233" t="str">
        <f>IF('1.1 - Investissements'!BL51="","", '1.1 - Investissements'!BL51)</f>
        <v/>
      </c>
    </row>
    <row r="82" spans="5:10" ht="28.5" customHeight="1">
      <c r="E82" s="232">
        <f>IF('1.1 - Investissements'!A52="","", '1.1 - Investissements'!A52)</f>
        <v>44</v>
      </c>
      <c r="F82" s="205" t="str">
        <f>IF('1.1 - Investissements'!AF52="","", '1.1 - Investissements'!AF52)</f>
        <v/>
      </c>
      <c r="G82" s="205" t="str">
        <f>IF('1.1 - Investissements'!AI52="","", '1.1 - Investissements'!AI52)</f>
        <v/>
      </c>
      <c r="H82" s="223" t="str">
        <f>IF('1.1 - Investissements'!AG52="","", '1.1 - Investissements'!AG52)</f>
        <v/>
      </c>
      <c r="I82" s="205" t="str">
        <f>IF(F82="","",IF(VLOOKUP(F82,'1.1 - Investissements'!B52:D151,3,TRUE)="Oui","Il s'agit d'un achat de terrain - hors terrain à des fins de protection de l’environnement et de préservation des sols riches en carbone, ou terrain pour de jeunes agriculteurs acquis au moyen d’instrument financier","Il ne s'agit pas d'un achat de terrain - hors terrain à des fins de protection de l’environnement et de préservation des sols riches en carbone, ou terrain pour de jeunes agriculteurs acquis au moyen d’instrument financier"))</f>
        <v/>
      </c>
      <c r="J82" s="233" t="str">
        <f>IF('1.1 - Investissements'!BL52="","", '1.1 - Investissements'!BL52)</f>
        <v/>
      </c>
    </row>
    <row r="83" spans="5:10" ht="28.5" customHeight="1">
      <c r="E83" s="232">
        <f>IF('1.1 - Investissements'!A53="","", '1.1 - Investissements'!A53)</f>
        <v>45</v>
      </c>
      <c r="F83" s="205" t="str">
        <f>IF('1.1 - Investissements'!AF53="","", '1.1 - Investissements'!AF53)</f>
        <v/>
      </c>
      <c r="G83" s="205" t="str">
        <f>IF('1.1 - Investissements'!AI53="","", '1.1 - Investissements'!AI53)</f>
        <v/>
      </c>
      <c r="H83" s="223" t="str">
        <f>IF('1.1 - Investissements'!AG53="","", '1.1 - Investissements'!AG53)</f>
        <v/>
      </c>
      <c r="I83" s="205" t="str">
        <f>IF(F83="","",IF(VLOOKUP(F83,'1.1 - Investissements'!B53:D152,3,TRUE)="Oui","Il s'agit d'un achat de terrain - hors terrain à des fins de protection de l’environnement et de préservation des sols riches en carbone, ou terrain pour de jeunes agriculteurs acquis au moyen d’instrument financier","Il ne s'agit pas d'un achat de terrain - hors terrain à des fins de protection de l’environnement et de préservation des sols riches en carbone, ou terrain pour de jeunes agriculteurs acquis au moyen d’instrument financier"))</f>
        <v/>
      </c>
      <c r="J83" s="233" t="str">
        <f>IF('1.1 - Investissements'!BL53="","", '1.1 - Investissements'!BL53)</f>
        <v/>
      </c>
    </row>
    <row r="84" spans="5:10" ht="28.5" customHeight="1">
      <c r="E84" s="232">
        <f>IF('1.1 - Investissements'!A54="","", '1.1 - Investissements'!A54)</f>
        <v>46</v>
      </c>
      <c r="F84" s="205" t="str">
        <f>IF('1.1 - Investissements'!AF54="","", '1.1 - Investissements'!AF54)</f>
        <v/>
      </c>
      <c r="G84" s="205" t="str">
        <f>IF('1.1 - Investissements'!AI54="","", '1.1 - Investissements'!AI54)</f>
        <v/>
      </c>
      <c r="H84" s="223" t="str">
        <f>IF('1.1 - Investissements'!AG54="","", '1.1 - Investissements'!AG54)</f>
        <v/>
      </c>
      <c r="I84" s="205" t="str">
        <f>IF(F84="","",IF(VLOOKUP(F84,'1.1 - Investissements'!B54:D153,3,TRUE)="Oui","Il s'agit d'un achat de terrain - hors terrain à des fins de protection de l’environnement et de préservation des sols riches en carbone, ou terrain pour de jeunes agriculteurs acquis au moyen d’instrument financier","Il ne s'agit pas d'un achat de terrain - hors terrain à des fins de protection de l’environnement et de préservation des sols riches en carbone, ou terrain pour de jeunes agriculteurs acquis au moyen d’instrument financier"))</f>
        <v/>
      </c>
      <c r="J84" s="233" t="str">
        <f>IF('1.1 - Investissements'!BL54="","", '1.1 - Investissements'!BL54)</f>
        <v/>
      </c>
    </row>
    <row r="85" spans="5:10" ht="28.5" customHeight="1">
      <c r="E85" s="232">
        <f>IF('1.1 - Investissements'!A55="","", '1.1 - Investissements'!A55)</f>
        <v>47</v>
      </c>
      <c r="F85" s="205" t="str">
        <f>IF('1.1 - Investissements'!AF55="","", '1.1 - Investissements'!AF55)</f>
        <v/>
      </c>
      <c r="G85" s="205" t="str">
        <f>IF('1.1 - Investissements'!AI55="","", '1.1 - Investissements'!AI55)</f>
        <v/>
      </c>
      <c r="H85" s="223" t="str">
        <f>IF('1.1 - Investissements'!AG55="","", '1.1 - Investissements'!AG55)</f>
        <v/>
      </c>
      <c r="I85" s="205" t="str">
        <f>IF(F85="","",IF(VLOOKUP(F85,'1.1 - Investissements'!B55:D154,3,TRUE)="Oui","Il s'agit d'un achat de terrain - hors terrain à des fins de protection de l’environnement et de préservation des sols riches en carbone, ou terrain pour de jeunes agriculteurs acquis au moyen d’instrument financier","Il ne s'agit pas d'un achat de terrain - hors terrain à des fins de protection de l’environnement et de préservation des sols riches en carbone, ou terrain pour de jeunes agriculteurs acquis au moyen d’instrument financier"))</f>
        <v/>
      </c>
      <c r="J85" s="233" t="str">
        <f>IF('1.1 - Investissements'!BL55="","", '1.1 - Investissements'!BL55)</f>
        <v/>
      </c>
    </row>
    <row r="86" spans="5:10" ht="28.5" customHeight="1">
      <c r="E86" s="232">
        <f>IF('1.1 - Investissements'!A56="","", '1.1 - Investissements'!A56)</f>
        <v>48</v>
      </c>
      <c r="F86" s="205" t="str">
        <f>IF('1.1 - Investissements'!AF56="","", '1.1 - Investissements'!AF56)</f>
        <v/>
      </c>
      <c r="G86" s="205" t="str">
        <f>IF('1.1 - Investissements'!AI56="","", '1.1 - Investissements'!AI56)</f>
        <v/>
      </c>
      <c r="H86" s="223" t="str">
        <f>IF('1.1 - Investissements'!AG56="","", '1.1 - Investissements'!AG56)</f>
        <v/>
      </c>
      <c r="I86" s="205" t="str">
        <f>IF(F86="","",IF(VLOOKUP(F86,'1.1 - Investissements'!B56:D155,3,TRUE)="Oui","Il s'agit d'un achat de terrain - hors terrain à des fins de protection de l’environnement et de préservation des sols riches en carbone, ou terrain pour de jeunes agriculteurs acquis au moyen d’instrument financier","Il ne s'agit pas d'un achat de terrain - hors terrain à des fins de protection de l’environnement et de préservation des sols riches en carbone, ou terrain pour de jeunes agriculteurs acquis au moyen d’instrument financier"))</f>
        <v/>
      </c>
      <c r="J86" s="233" t="str">
        <f>IF('1.1 - Investissements'!BL56="","", '1.1 - Investissements'!BL56)</f>
        <v/>
      </c>
    </row>
    <row r="87" spans="5:10" ht="28.5" customHeight="1">
      <c r="E87" s="232">
        <f>IF('1.1 - Investissements'!A57="","", '1.1 - Investissements'!A57)</f>
        <v>49</v>
      </c>
      <c r="F87" s="205" t="str">
        <f>IF('1.1 - Investissements'!AF57="","", '1.1 - Investissements'!AF57)</f>
        <v/>
      </c>
      <c r="G87" s="205" t="str">
        <f>IF('1.1 - Investissements'!AI57="","", '1.1 - Investissements'!AI57)</f>
        <v/>
      </c>
      <c r="H87" s="223" t="str">
        <f>IF('1.1 - Investissements'!AG57="","", '1.1 - Investissements'!AG57)</f>
        <v/>
      </c>
      <c r="I87" s="205" t="str">
        <f>IF(F87="","",IF(VLOOKUP(F87,'1.1 - Investissements'!B57:D156,3,TRUE)="Oui","Il s'agit d'un achat de terrain - hors terrain à des fins de protection de l’environnement et de préservation des sols riches en carbone, ou terrain pour de jeunes agriculteurs acquis au moyen d’instrument financier","Il ne s'agit pas d'un achat de terrain - hors terrain à des fins de protection de l’environnement et de préservation des sols riches en carbone, ou terrain pour de jeunes agriculteurs acquis au moyen d’instrument financier"))</f>
        <v/>
      </c>
      <c r="J87" s="233" t="str">
        <f>IF('1.1 - Investissements'!BL57="","", '1.1 - Investissements'!BL57)</f>
        <v/>
      </c>
    </row>
    <row r="88" spans="5:10" ht="24" customHeight="1" thickBot="1">
      <c r="E88" s="443">
        <f>IF('1.1 - Investissements'!A58="","", '1.1 - Investissements'!A58)</f>
        <v>50</v>
      </c>
      <c r="F88" s="444" t="str">
        <f>IF('1.1 - Investissements'!AF58="","", '1.1 - Investissements'!AF58)</f>
        <v/>
      </c>
      <c r="G88" s="444" t="str">
        <f>IF('1.1 - Investissements'!AI58="","", '1.1 - Investissements'!AI58)</f>
        <v/>
      </c>
      <c r="H88" s="445" t="str">
        <f>IF('1.1 - Investissements'!AG58="","", '1.1 - Investissements'!AG58)</f>
        <v/>
      </c>
      <c r="I88" s="444" t="str">
        <f>IF(F88="","",IF(VLOOKUP(F88,'1.1 - Investissements'!B58:D157,3,TRUE)="Oui","Il s'agit d'un achat de terrain - hors terrain à des fins de protection de l’environnement et de préservation des sols riches en carbone, ou terrain pour de jeunes agriculteurs acquis au moyen d’instrument financier","Il ne s'agit pas d'un achat de terrain - hors terrain à des fins de protection de l’environnement et de préservation des sols riches en carbone, ou terrain pour de jeunes agriculteurs acquis au moyen d’instrument financier"))</f>
        <v/>
      </c>
      <c r="J88" s="446" t="str">
        <f>IF('1.1 - Investissements'!BL58="","", '1.1 - Investissements'!BL58)</f>
        <v/>
      </c>
    </row>
    <row r="89" spans="5:10" ht="24" thickBot="1">
      <c r="E89" s="991" t="s">
        <v>408</v>
      </c>
      <c r="F89" s="992"/>
      <c r="G89" s="992"/>
      <c r="H89" s="992"/>
      <c r="I89" s="992"/>
      <c r="J89" s="993"/>
    </row>
    <row r="90" spans="5:10" ht="21">
      <c r="E90" s="228">
        <f>IF('2 - Frais de personnel'!A9="","",'2 - Frais de personnel'!A9)</f>
        <v>1</v>
      </c>
      <c r="F90" s="229" t="str">
        <f>IF('2 - Frais de personnel'!P9="","",'2 - Frais de personnel'!P9)</f>
        <v/>
      </c>
      <c r="G90" s="229" t="str">
        <f>IF('2 - Frais de personnel'!Q9="","",'2 - Frais de personnel'!Q9)</f>
        <v/>
      </c>
      <c r="H90" s="230" t="str">
        <f>IF('2 - Frais de personnel'!Z9="","",'2 - Frais de personnel'!Z9)</f>
        <v/>
      </c>
      <c r="I90" s="964" t="s">
        <v>469</v>
      </c>
      <c r="J90" s="239" t="str">
        <f>IF('2 - Frais de personnel'!AD9="","",'2 - Frais de personnel'!AD9)</f>
        <v/>
      </c>
    </row>
    <row r="91" spans="5:10" ht="21">
      <c r="E91" s="232">
        <f>IF('2 - Frais de personnel'!A10="","",'2 - Frais de personnel'!A10)</f>
        <v>2</v>
      </c>
      <c r="F91" s="205" t="str">
        <f>IF('2 - Frais de personnel'!P10="","",'2 - Frais de personnel'!P10)</f>
        <v/>
      </c>
      <c r="G91" s="205" t="str">
        <f>IF('2 - Frais de personnel'!Q10="","",'2 - Frais de personnel'!Q10)</f>
        <v/>
      </c>
      <c r="H91" s="223" t="str">
        <f>IF('2 - Frais de personnel'!Z10="","",'2 - Frais de personnel'!Z10)</f>
        <v/>
      </c>
      <c r="I91" s="965"/>
      <c r="J91" s="240" t="str">
        <f>IF('2 - Frais de personnel'!AD10="","",'2 - Frais de personnel'!AD10)</f>
        <v/>
      </c>
    </row>
    <row r="92" spans="5:10" ht="21">
      <c r="E92" s="232">
        <f>IF('2 - Frais de personnel'!A11="","",'2 - Frais de personnel'!A11)</f>
        <v>3</v>
      </c>
      <c r="F92" s="205" t="str">
        <f>IF('2 - Frais de personnel'!P11="","",'2 - Frais de personnel'!P11)</f>
        <v/>
      </c>
      <c r="G92" s="205" t="str">
        <f>IF('2 - Frais de personnel'!Q11="","",'2 - Frais de personnel'!Q11)</f>
        <v/>
      </c>
      <c r="H92" s="223" t="str">
        <f>IF('2 - Frais de personnel'!Z11="","",'2 - Frais de personnel'!Z11)</f>
        <v/>
      </c>
      <c r="I92" s="965"/>
      <c r="J92" s="240" t="str">
        <f>IF('2 - Frais de personnel'!AD11="","",'2 - Frais de personnel'!AD11)</f>
        <v/>
      </c>
    </row>
    <row r="93" spans="5:10" ht="21">
      <c r="E93" s="232">
        <f>IF('2 - Frais de personnel'!A12="","",'2 - Frais de personnel'!A12)</f>
        <v>4</v>
      </c>
      <c r="F93" s="205" t="str">
        <f>IF('2 - Frais de personnel'!P12="","",'2 - Frais de personnel'!P12)</f>
        <v/>
      </c>
      <c r="G93" s="205" t="str">
        <f>IF('2 - Frais de personnel'!Q12="","",'2 - Frais de personnel'!Q12)</f>
        <v/>
      </c>
      <c r="H93" s="223" t="str">
        <f>IF('2 - Frais de personnel'!Z12="","",'2 - Frais de personnel'!Z12)</f>
        <v/>
      </c>
      <c r="I93" s="965"/>
      <c r="J93" s="240" t="str">
        <f>IF('2 - Frais de personnel'!AD12="","",'2 - Frais de personnel'!AD12)</f>
        <v/>
      </c>
    </row>
    <row r="94" spans="5:10" ht="24" customHeight="1" thickBot="1">
      <c r="E94" s="234">
        <f>IF('2 - Frais de personnel'!A13="","",'2 - Frais de personnel'!A13)</f>
        <v>5</v>
      </c>
      <c r="F94" s="235" t="str">
        <f>IF('2 - Frais de personnel'!P13="","",'2 - Frais de personnel'!P13)</f>
        <v/>
      </c>
      <c r="G94" s="235" t="str">
        <f>IF('2 - Frais de personnel'!Q13="","",'2 - Frais de personnel'!Q13)</f>
        <v/>
      </c>
      <c r="H94" s="236" t="str">
        <f>IF('2 - Frais de personnel'!Z13="","",'2 - Frais de personnel'!Z13)</f>
        <v/>
      </c>
      <c r="I94" s="966"/>
      <c r="J94" s="241" t="str">
        <f>IF('2 - Frais de personnel'!AD13="","",'2 - Frais de personnel'!AD13)</f>
        <v/>
      </c>
    </row>
    <row r="95" spans="5:10" ht="24" thickBot="1">
      <c r="E95" s="991" t="s">
        <v>452</v>
      </c>
      <c r="F95" s="992"/>
      <c r="G95" s="992"/>
      <c r="H95" s="992"/>
      <c r="I95" s="992"/>
      <c r="J95" s="993"/>
    </row>
    <row r="96" spans="5:10" ht="21">
      <c r="E96" s="228">
        <f>IF('3 - Frais généraux'!A9="","",'3 - Frais généraux'!A9)</f>
        <v>1</v>
      </c>
      <c r="F96" s="229" t="str">
        <f>IF('3 - Frais généraux'!AD9="","",'3 - Frais généraux'!AD9)</f>
        <v/>
      </c>
      <c r="G96" s="229" t="str">
        <f>IF('3 - Frais généraux'!AF9="","",'3 - Frais généraux'!AF9)</f>
        <v/>
      </c>
      <c r="H96" s="230" t="str">
        <f>IF('3 - Frais généraux'!AE9="","",'3 - Frais généraux'!AE9)</f>
        <v/>
      </c>
      <c r="I96" s="964" t="s">
        <v>469</v>
      </c>
      <c r="J96" s="231" t="str">
        <f>IF('3 - Frais généraux'!BH9="","",'3 - Frais généraux'!BH9)</f>
        <v/>
      </c>
    </row>
    <row r="97" spans="5:10" ht="21">
      <c r="E97" s="232">
        <f>IF('3 - Frais généraux'!A10="","",'3 - Frais généraux'!A10)</f>
        <v>2</v>
      </c>
      <c r="F97" s="205" t="str">
        <f>IF('3 - Frais généraux'!AD10="","",'3 - Frais généraux'!AD10)</f>
        <v/>
      </c>
      <c r="G97" s="205" t="str">
        <f>IF('3 - Frais généraux'!AF10="","",'3 - Frais généraux'!AF10)</f>
        <v/>
      </c>
      <c r="H97" s="223" t="str">
        <f>IF('3 - Frais généraux'!AE10="","",'3 - Frais généraux'!AE10)</f>
        <v/>
      </c>
      <c r="I97" s="965"/>
      <c r="J97" s="233" t="str">
        <f>IF('3 - Frais généraux'!BH10="","",'3 - Frais généraux'!BH10)</f>
        <v/>
      </c>
    </row>
    <row r="98" spans="5:10" ht="21">
      <c r="E98" s="232">
        <f>IF('3 - Frais généraux'!A11="","",'3 - Frais généraux'!A11)</f>
        <v>3</v>
      </c>
      <c r="F98" s="205" t="str">
        <f>IF('3 - Frais généraux'!AD11="","",'3 - Frais généraux'!AD11)</f>
        <v/>
      </c>
      <c r="G98" s="205" t="str">
        <f>IF('3 - Frais généraux'!AF11="","",'3 - Frais généraux'!AF11)</f>
        <v/>
      </c>
      <c r="H98" s="223" t="str">
        <f>IF('3 - Frais généraux'!AE11="","",'3 - Frais généraux'!AE11)</f>
        <v/>
      </c>
      <c r="I98" s="965"/>
      <c r="J98" s="233" t="str">
        <f>IF('3 - Frais généraux'!BH11="","",'3 - Frais généraux'!BH11)</f>
        <v/>
      </c>
    </row>
    <row r="99" spans="5:10" ht="21">
      <c r="E99" s="232">
        <f>IF('3 - Frais généraux'!A12="","",'3 - Frais généraux'!A12)</f>
        <v>4</v>
      </c>
      <c r="F99" s="205" t="str">
        <f>IF('3 - Frais généraux'!AD12="","",'3 - Frais généraux'!AD12)</f>
        <v/>
      </c>
      <c r="G99" s="205" t="str">
        <f>IF('3 - Frais généraux'!AF12="","",'3 - Frais généraux'!AF12)</f>
        <v/>
      </c>
      <c r="H99" s="223" t="str">
        <f>IF('3 - Frais généraux'!AE12="","",'3 - Frais généraux'!AE12)</f>
        <v/>
      </c>
      <c r="I99" s="965"/>
      <c r="J99" s="233" t="str">
        <f>IF('3 - Frais généraux'!BH12="","",'3 - Frais généraux'!BH12)</f>
        <v/>
      </c>
    </row>
    <row r="100" spans="5:10" ht="24" customHeight="1" thickBot="1">
      <c r="E100" s="234">
        <f>IF('3 - Frais généraux'!A13="","",'3 - Frais généraux'!A13)</f>
        <v>5</v>
      </c>
      <c r="F100" s="235" t="str">
        <f>IF('3 - Frais généraux'!AD13="","",'3 - Frais généraux'!AD13)</f>
        <v/>
      </c>
      <c r="G100" s="235" t="str">
        <f>IF('3 - Frais généraux'!AF13="","",'3 - Frais généraux'!AF13)</f>
        <v/>
      </c>
      <c r="H100" s="236" t="str">
        <f>IF('3 - Frais généraux'!AE13="","",'3 - Frais généraux'!AE13)</f>
        <v/>
      </c>
      <c r="I100" s="966"/>
      <c r="J100" s="237" t="str">
        <f>IF('3 - Frais généraux'!BH13="","",'3 - Frais généraux'!BH13)</f>
        <v/>
      </c>
    </row>
    <row r="101" spans="5:10" ht="24" thickBot="1">
      <c r="E101" s="970" t="s">
        <v>288</v>
      </c>
      <c r="F101" s="968"/>
      <c r="G101" s="968"/>
      <c r="H101" s="968"/>
      <c r="I101" s="968"/>
      <c r="J101" s="971"/>
    </row>
    <row r="102" spans="5:10" ht="21">
      <c r="E102" s="228">
        <f>IF('4 - Contributions en nature'!A9="","",'4 - Contributions en nature'!A9)</f>
        <v>1</v>
      </c>
      <c r="F102" s="229" t="str">
        <f>IF('4 - Contributions en nature'!N9="","",'4 - Contributions en nature'!N9)</f>
        <v/>
      </c>
      <c r="G102" s="229" t="str">
        <f>IF('4 - Contributions en nature'!O9="","",'4 - Contributions en nature'!O9)</f>
        <v/>
      </c>
      <c r="H102" s="230" t="str">
        <f>IF('4 - Contributions en nature'!T9="","",'4 - Contributions en nature'!T9)</f>
        <v/>
      </c>
      <c r="I102" s="964" t="s">
        <v>469</v>
      </c>
      <c r="J102" s="772" t="str">
        <f>IF('4 - Contributions en nature'!Y9="","",'4 - Contributions en nature'!Y9)</f>
        <v/>
      </c>
    </row>
    <row r="103" spans="5:10" ht="21">
      <c r="E103" s="232">
        <f>IF('4 - Contributions en nature'!A10="","",'4 - Contributions en nature'!A10)</f>
        <v>2</v>
      </c>
      <c r="F103" s="205" t="str">
        <f>IF('4 - Contributions en nature'!N10="","",'4 - Contributions en nature'!N10)</f>
        <v/>
      </c>
      <c r="G103" s="205" t="str">
        <f>IF('4 - Contributions en nature'!O10="","",'4 - Contributions en nature'!O10)</f>
        <v/>
      </c>
      <c r="H103" s="223" t="str">
        <f>IF('4 - Contributions en nature'!T10="","",'4 - Contributions en nature'!T10)</f>
        <v/>
      </c>
      <c r="I103" s="965"/>
      <c r="J103" s="773" t="str">
        <f>IF('4 - Contributions en nature'!Y10="","",'4 - Contributions en nature'!Y10)</f>
        <v/>
      </c>
    </row>
    <row r="104" spans="5:10" ht="21">
      <c r="E104" s="232">
        <f>IF('4 - Contributions en nature'!A11="","",'4 - Contributions en nature'!A11)</f>
        <v>3</v>
      </c>
      <c r="F104" s="205" t="str">
        <f>IF('4 - Contributions en nature'!N11="","",'4 - Contributions en nature'!N11)</f>
        <v/>
      </c>
      <c r="G104" s="205" t="str">
        <f>IF('4 - Contributions en nature'!O11="","",'4 - Contributions en nature'!O11)</f>
        <v/>
      </c>
      <c r="H104" s="223" t="str">
        <f>IF('4 - Contributions en nature'!T11="","",'4 - Contributions en nature'!T11)</f>
        <v/>
      </c>
      <c r="I104" s="965"/>
      <c r="J104" s="773" t="str">
        <f>IF('4 - Contributions en nature'!Y11="","",'4 - Contributions en nature'!Y11)</f>
        <v/>
      </c>
    </row>
    <row r="105" spans="5:10" ht="21">
      <c r="E105" s="232">
        <f>IF('4 - Contributions en nature'!A12="","",'4 - Contributions en nature'!A12)</f>
        <v>4</v>
      </c>
      <c r="F105" s="205" t="str">
        <f>IF('4 - Contributions en nature'!N12="","",'4 - Contributions en nature'!N12)</f>
        <v/>
      </c>
      <c r="G105" s="205" t="str">
        <f>IF('4 - Contributions en nature'!O12="","",'4 - Contributions en nature'!O12)</f>
        <v/>
      </c>
      <c r="H105" s="223" t="str">
        <f>IF('4 - Contributions en nature'!T12="","",'4 - Contributions en nature'!T12)</f>
        <v/>
      </c>
      <c r="I105" s="965"/>
      <c r="J105" s="773" t="str">
        <f>IF('4 - Contributions en nature'!Y12="","",'4 - Contributions en nature'!Y12)</f>
        <v/>
      </c>
    </row>
    <row r="106" spans="5:10" ht="24" customHeight="1" thickBot="1">
      <c r="E106" s="234">
        <f>IF('4 - Contributions en nature'!A13="","",'4 - Contributions en nature'!A13)</f>
        <v>5</v>
      </c>
      <c r="F106" s="235" t="str">
        <f>IF('4 - Contributions en nature'!N13="","",'4 - Contributions en nature'!N13)</f>
        <v/>
      </c>
      <c r="G106" s="235" t="str">
        <f>IF('4 - Contributions en nature'!O13="","",'4 - Contributions en nature'!O13)</f>
        <v/>
      </c>
      <c r="H106" s="236" t="str">
        <f>IF('4 - Contributions en nature'!T13="","",'4 - Contributions en nature'!T13)</f>
        <v/>
      </c>
      <c r="I106" s="966"/>
      <c r="J106" s="774" t="str">
        <f>IF('4 - Contributions en nature'!Y13="","",'4 - Contributions en nature'!Y13)</f>
        <v/>
      </c>
    </row>
    <row r="107" spans="5:10" ht="23.25" customHeight="1" thickBot="1">
      <c r="E107" s="967" t="s">
        <v>289</v>
      </c>
      <c r="F107" s="968"/>
      <c r="G107" s="968"/>
      <c r="H107" s="968"/>
      <c r="I107" s="968"/>
      <c r="J107" s="969"/>
    </row>
    <row r="108" spans="5:10" ht="21.95" customHeight="1">
      <c r="E108" s="242">
        <f>IF('1.2 - Amortissement'!A9="","",'1.2 - Amortissement'!A9)</f>
        <v>1</v>
      </c>
      <c r="F108" s="953" t="str">
        <f>IF('1.2 - Amortissement'!R9="","",'1.2 - Amortissement'!R9)</f>
        <v/>
      </c>
      <c r="G108" s="953" t="str">
        <f>IF('1.2 - Amortissement'!S9="","",'1.2 - Amortissement'!S9)</f>
        <v/>
      </c>
      <c r="H108" s="243" t="str">
        <f>IF('1.2 - Amortissement'!W9="","",'1.2 - Amortissement'!W9)</f>
        <v/>
      </c>
      <c r="I108" s="964" t="s">
        <v>469</v>
      </c>
      <c r="J108" s="769" t="str">
        <f>IF('1.2 - Amortissement'!AG9="","",'1.2 - Amortissement'!AG9)</f>
        <v/>
      </c>
    </row>
    <row r="109" spans="5:10" ht="21.95" customHeight="1">
      <c r="E109" s="244">
        <f>IF('1.2 - Amortissement'!A10="","",'1.2 - Amortissement'!A10)</f>
        <v>2</v>
      </c>
      <c r="F109" s="954" t="str">
        <f>IF('1.2 - Amortissement'!R10="","",'1.2 - Amortissement'!R10)</f>
        <v/>
      </c>
      <c r="G109" s="954" t="str">
        <f>IF('1.2 - Amortissement'!S10="","",'1.2 - Amortissement'!S10)</f>
        <v/>
      </c>
      <c r="H109" s="238" t="str">
        <f>IF('1.2 - Amortissement'!W10="","",'1.2 - Amortissement'!W10)</f>
        <v/>
      </c>
      <c r="I109" s="965"/>
      <c r="J109" s="770" t="str">
        <f>IF('1.2 - Amortissement'!AG10="","",'1.2 - Amortissement'!AG10)</f>
        <v/>
      </c>
    </row>
    <row r="110" spans="5:10" ht="21.95" customHeight="1">
      <c r="E110" s="244">
        <f>IF('1.2 - Amortissement'!A11="","",'1.2 - Amortissement'!A11)</f>
        <v>3</v>
      </c>
      <c r="F110" s="954" t="str">
        <f>IF('1.2 - Amortissement'!R11="","",'1.2 - Amortissement'!R11)</f>
        <v/>
      </c>
      <c r="G110" s="954" t="str">
        <f>IF('1.2 - Amortissement'!S11="","",'1.2 - Amortissement'!S11)</f>
        <v/>
      </c>
      <c r="H110" s="238" t="str">
        <f>IF('1.2 - Amortissement'!W11="","",'1.2 - Amortissement'!W11)</f>
        <v/>
      </c>
      <c r="I110" s="965"/>
      <c r="J110" s="770" t="str">
        <f>IF('1.2 - Amortissement'!AG11="","",'1.2 - Amortissement'!AG11)</f>
        <v/>
      </c>
    </row>
    <row r="111" spans="5:10" ht="21" customHeight="1">
      <c r="E111" s="244">
        <f>IF('1.2 - Amortissement'!A12="","",'1.2 - Amortissement'!A12)</f>
        <v>4</v>
      </c>
      <c r="F111" s="954" t="str">
        <f>IF('1.2 - Amortissement'!R12="","",'1.2 - Amortissement'!R12)</f>
        <v/>
      </c>
      <c r="G111" s="954" t="str">
        <f>IF('1.2 - Amortissement'!S12="","",'1.2 - Amortissement'!S12)</f>
        <v/>
      </c>
      <c r="H111" s="238" t="str">
        <f>IF('1.2 - Amortissement'!W12="","",'1.2 - Amortissement'!W12)</f>
        <v/>
      </c>
      <c r="I111" s="965"/>
      <c r="J111" s="770" t="str">
        <f>IF('1.2 - Amortissement'!AG12="","",'1.2 - Amortissement'!AG12)</f>
        <v/>
      </c>
    </row>
    <row r="112" spans="5:10" ht="24" customHeight="1" thickBot="1">
      <c r="E112" s="245">
        <f>IF('1.2 - Amortissement'!A13="","",'1.2 - Amortissement'!A13)</f>
        <v>5</v>
      </c>
      <c r="F112" s="955" t="str">
        <f>IF('1.2 - Amortissement'!R13="","",'1.2 - Amortissement'!R13)</f>
        <v/>
      </c>
      <c r="G112" s="955" t="str">
        <f>IF('1.2 - Amortissement'!S13="","",'1.2 - Amortissement'!S13)</f>
        <v/>
      </c>
      <c r="H112" s="246" t="str">
        <f>IF('1.2 - Amortissement'!W13="","",'1.2 - Amortissement'!W13)</f>
        <v/>
      </c>
      <c r="I112" s="966"/>
      <c r="J112" s="771" t="str">
        <f>IF('1.2 - Amortissement'!AG13="","",'1.2 - Amortissement'!AG13)</f>
        <v/>
      </c>
    </row>
    <row r="113" spans="5:10" ht="18.95" customHeight="1" thickBot="1">
      <c r="E113" s="967" t="s">
        <v>290</v>
      </c>
      <c r="F113" s="968"/>
      <c r="G113" s="968"/>
      <c r="H113" s="968"/>
      <c r="I113" s="968"/>
      <c r="J113" s="969"/>
    </row>
    <row r="114" spans="5:10" ht="44.25" customHeight="1">
      <c r="E114" s="242">
        <v>1</v>
      </c>
      <c r="F114" s="953" t="s">
        <v>26</v>
      </c>
      <c r="G114" s="953"/>
      <c r="H114" s="957" t="s">
        <v>469</v>
      </c>
      <c r="I114" s="957"/>
      <c r="J114" s="766">
        <f>IF('5 - Taux forfaitaire '!N6="","",'5 - Taux forfaitaire '!N6)</f>
        <v>0</v>
      </c>
    </row>
    <row r="115" spans="5:10" ht="44.25" customHeight="1">
      <c r="E115" s="244">
        <v>2</v>
      </c>
      <c r="F115" s="954" t="s">
        <v>28</v>
      </c>
      <c r="G115" s="954"/>
      <c r="H115" s="958"/>
      <c r="I115" s="958"/>
      <c r="J115" s="767">
        <f>IF('5 - Taux forfaitaire '!N7="","",'5 - Taux forfaitaire '!N7)</f>
        <v>0</v>
      </c>
    </row>
    <row r="116" spans="5:10" ht="21.95" customHeight="1" thickBot="1">
      <c r="E116" s="245">
        <v>3</v>
      </c>
      <c r="F116" s="955" t="s">
        <v>30</v>
      </c>
      <c r="G116" s="955"/>
      <c r="H116" s="959"/>
      <c r="I116" s="959"/>
      <c r="J116" s="768">
        <f>IF('5 - Taux forfaitaire '!N8="","",'5 - Taux forfaitaire '!N8)</f>
        <v>0</v>
      </c>
    </row>
    <row r="117" spans="5:10" ht="21.95" customHeight="1" thickBot="1">
      <c r="E117" s="960" t="s">
        <v>470</v>
      </c>
      <c r="F117" s="961"/>
      <c r="G117" s="961"/>
      <c r="H117" s="961"/>
      <c r="I117" s="962"/>
      <c r="J117" s="247">
        <f>SUM(J39:J116)</f>
        <v>15000</v>
      </c>
    </row>
    <row r="119" spans="5:10" ht="21.95" customHeight="1"/>
    <row r="120" spans="5:10" ht="44.25" customHeight="1">
      <c r="E120" s="206"/>
      <c r="F120" s="206"/>
      <c r="G120" s="206"/>
    </row>
    <row r="121" spans="5:10" ht="45" customHeight="1">
      <c r="E121" s="208"/>
      <c r="F121" s="208"/>
      <c r="G121" s="208"/>
    </row>
    <row r="122" spans="5:10" ht="24" customHeight="1">
      <c r="E122" s="208"/>
      <c r="F122" s="208"/>
      <c r="G122" s="208"/>
    </row>
    <row r="123" spans="5:10" ht="18.75">
      <c r="E123" s="210"/>
      <c r="F123" s="210"/>
      <c r="G123" s="210"/>
    </row>
    <row r="124" spans="5:10" ht="18.75">
      <c r="E124" s="210"/>
      <c r="F124" s="210"/>
      <c r="G124" s="210"/>
    </row>
    <row r="125" spans="5:10" ht="18.75">
      <c r="E125" s="210"/>
      <c r="F125" s="210"/>
      <c r="G125" s="210"/>
    </row>
    <row r="126" spans="5:10" ht="28.5">
      <c r="E126" s="210"/>
      <c r="F126" s="210"/>
      <c r="G126" s="210"/>
      <c r="H126" s="206"/>
    </row>
    <row r="127" spans="5:10" ht="28.5">
      <c r="E127" s="210"/>
      <c r="F127" s="210"/>
      <c r="G127" s="210"/>
      <c r="H127" s="208"/>
      <c r="I127" s="206"/>
      <c r="J127" s="206"/>
    </row>
    <row r="128" spans="5:10" ht="24" customHeight="1">
      <c r="E128" s="208"/>
      <c r="F128" s="208"/>
      <c r="G128" s="208"/>
      <c r="H128" s="209"/>
      <c r="I128" s="208"/>
      <c r="J128" s="208"/>
    </row>
    <row r="129" spans="5:19" ht="23.25">
      <c r="E129" s="208"/>
      <c r="F129" s="208"/>
      <c r="G129" s="208"/>
      <c r="H129" s="211"/>
      <c r="I129" s="972"/>
      <c r="J129" s="972"/>
    </row>
    <row r="130" spans="5:19" ht="18.75">
      <c r="E130" s="210"/>
      <c r="F130" s="210"/>
      <c r="G130" s="210"/>
      <c r="H130" s="211"/>
      <c r="I130" s="974"/>
      <c r="J130" s="974"/>
    </row>
    <row r="131" spans="5:19" ht="18.75">
      <c r="E131" s="210"/>
      <c r="F131" s="210"/>
      <c r="G131" s="210"/>
      <c r="H131" s="211"/>
      <c r="I131" s="974"/>
      <c r="J131" s="974"/>
    </row>
    <row r="132" spans="5:19" ht="18.75">
      <c r="E132" s="210"/>
      <c r="F132" s="210"/>
      <c r="G132" s="210"/>
      <c r="H132" s="211"/>
      <c r="I132" s="974"/>
      <c r="J132" s="974"/>
    </row>
    <row r="133" spans="5:19" ht="18.75">
      <c r="E133" s="210"/>
      <c r="F133" s="210"/>
      <c r="G133" s="210"/>
      <c r="H133" s="211"/>
      <c r="I133" s="974"/>
      <c r="J133" s="974"/>
    </row>
    <row r="134" spans="5:19" ht="21.95" customHeight="1">
      <c r="E134" s="210"/>
      <c r="F134" s="210"/>
      <c r="G134" s="210"/>
      <c r="H134" s="208"/>
      <c r="I134" s="974"/>
      <c r="J134" s="974"/>
    </row>
    <row r="135" spans="5:19" ht="23.25">
      <c r="E135" s="208"/>
      <c r="F135" s="208"/>
      <c r="G135" s="208"/>
      <c r="H135" s="209"/>
      <c r="I135" s="208"/>
      <c r="J135" s="208"/>
    </row>
    <row r="136" spans="5:19" ht="23.25">
      <c r="E136" s="208"/>
      <c r="F136" s="208"/>
      <c r="G136" s="208"/>
      <c r="H136" s="211"/>
      <c r="I136" s="972"/>
      <c r="J136" s="972"/>
    </row>
    <row r="137" spans="5:19" ht="18.75">
      <c r="E137" s="210"/>
      <c r="F137" s="210"/>
      <c r="G137" s="210"/>
      <c r="H137" s="211"/>
      <c r="I137" s="972"/>
      <c r="J137" s="972"/>
    </row>
    <row r="138" spans="5:19" ht="28.5">
      <c r="E138" s="210"/>
      <c r="F138" s="210"/>
      <c r="G138" s="210"/>
      <c r="H138" s="211"/>
      <c r="I138" s="972"/>
      <c r="J138" s="972"/>
      <c r="K138" s="206"/>
      <c r="L138" s="207"/>
      <c r="M138" s="207"/>
      <c r="N138" s="207"/>
      <c r="O138" s="207"/>
      <c r="P138" s="207"/>
      <c r="Q138" s="207"/>
      <c r="R138" s="207"/>
      <c r="S138" s="207"/>
    </row>
    <row r="139" spans="5:19" ht="28.5">
      <c r="E139" s="210"/>
      <c r="F139" s="210"/>
      <c r="G139" s="210"/>
      <c r="H139" s="211"/>
      <c r="I139" s="972"/>
      <c r="J139" s="972"/>
      <c r="K139" s="208"/>
      <c r="L139" s="207"/>
      <c r="M139" s="973"/>
      <c r="N139" s="973"/>
      <c r="O139" s="973"/>
      <c r="P139" s="973"/>
      <c r="Q139" s="973"/>
      <c r="R139" s="973"/>
      <c r="S139" s="207"/>
    </row>
    <row r="140" spans="5:19" ht="23.25">
      <c r="E140" s="210"/>
      <c r="F140" s="210"/>
      <c r="G140" s="210"/>
      <c r="H140" s="211"/>
      <c r="I140" s="972"/>
      <c r="J140" s="972"/>
      <c r="K140" s="208"/>
      <c r="L140" s="207"/>
      <c r="M140" s="208"/>
      <c r="N140" s="208"/>
      <c r="O140" s="208"/>
      <c r="P140" s="208"/>
      <c r="Q140" s="208"/>
      <c r="R140" s="208"/>
      <c r="S140" s="207"/>
    </row>
    <row r="141" spans="5:19" ht="23.25">
      <c r="E141" s="210"/>
      <c r="F141" s="210"/>
      <c r="G141" s="210"/>
      <c r="H141" s="208"/>
      <c r="I141" s="972"/>
      <c r="J141" s="972"/>
      <c r="K141" s="212"/>
      <c r="L141" s="207"/>
      <c r="M141" s="972"/>
      <c r="N141" s="972"/>
      <c r="O141" s="972"/>
      <c r="P141" s="972"/>
      <c r="Q141" s="972"/>
      <c r="R141" s="972"/>
      <c r="S141" s="207"/>
    </row>
    <row r="142" spans="5:19" ht="23.25">
      <c r="E142" s="208"/>
      <c r="F142" s="208"/>
      <c r="G142" s="208"/>
      <c r="H142" s="215"/>
      <c r="I142" s="208"/>
      <c r="J142" s="208"/>
      <c r="K142" s="212"/>
      <c r="L142" s="207"/>
      <c r="M142" s="210"/>
      <c r="N142" s="210"/>
      <c r="O142" s="210"/>
      <c r="P142" s="212"/>
      <c r="Q142" s="212"/>
      <c r="R142" s="212"/>
      <c r="S142" s="207"/>
    </row>
    <row r="143" spans="5:19" ht="23.25">
      <c r="E143" s="208"/>
      <c r="F143" s="208"/>
      <c r="G143" s="208"/>
      <c r="H143" s="211"/>
      <c r="I143" s="972"/>
      <c r="J143" s="972"/>
      <c r="K143" s="212"/>
      <c r="L143" s="207"/>
      <c r="M143" s="210"/>
      <c r="N143" s="210"/>
      <c r="O143" s="210"/>
      <c r="P143" s="212"/>
      <c r="Q143" s="212"/>
      <c r="R143" s="212"/>
      <c r="S143" s="207"/>
    </row>
    <row r="144" spans="5:19" ht="18.75">
      <c r="E144" s="210"/>
      <c r="F144" s="210"/>
      <c r="G144" s="210"/>
      <c r="H144" s="211"/>
      <c r="I144" s="972"/>
      <c r="J144" s="972"/>
      <c r="K144" s="212"/>
      <c r="L144" s="207"/>
      <c r="M144" s="210"/>
      <c r="N144" s="210"/>
      <c r="O144" s="210"/>
      <c r="P144" s="212"/>
      <c r="Q144" s="212"/>
      <c r="R144" s="212"/>
      <c r="S144" s="207"/>
    </row>
    <row r="145" spans="5:19" ht="18.75">
      <c r="E145" s="210"/>
      <c r="F145" s="210"/>
      <c r="G145" s="210"/>
      <c r="H145" s="211"/>
      <c r="I145" s="972"/>
      <c r="J145" s="972"/>
      <c r="K145" s="212"/>
      <c r="L145" s="207"/>
      <c r="M145" s="210"/>
      <c r="N145" s="210"/>
      <c r="O145" s="210"/>
      <c r="P145" s="212"/>
      <c r="Q145" s="212"/>
      <c r="R145" s="212"/>
      <c r="S145" s="207"/>
    </row>
    <row r="146" spans="5:19" ht="23.25">
      <c r="E146" s="210"/>
      <c r="F146" s="210"/>
      <c r="G146" s="210"/>
      <c r="H146" s="211"/>
      <c r="I146" s="972"/>
      <c r="J146" s="972"/>
      <c r="K146" s="208"/>
      <c r="L146" s="207"/>
      <c r="M146" s="210"/>
      <c r="N146" s="210"/>
      <c r="O146" s="210"/>
      <c r="P146" s="212"/>
      <c r="Q146" s="212"/>
      <c r="R146" s="212"/>
      <c r="S146" s="207"/>
    </row>
    <row r="147" spans="5:19" ht="23.25">
      <c r="E147" s="210"/>
      <c r="F147" s="210"/>
      <c r="G147" s="210"/>
      <c r="H147" s="211"/>
      <c r="I147" s="972"/>
      <c r="J147" s="972"/>
      <c r="K147" s="208"/>
      <c r="L147" s="207"/>
      <c r="M147" s="972"/>
      <c r="N147" s="972"/>
      <c r="O147" s="972"/>
      <c r="P147" s="972"/>
      <c r="Q147" s="972"/>
      <c r="R147" s="972"/>
      <c r="S147" s="207"/>
    </row>
    <row r="148" spans="5:19" ht="23.25">
      <c r="E148" s="210"/>
      <c r="F148" s="210"/>
      <c r="G148" s="210"/>
      <c r="H148" s="208"/>
      <c r="I148" s="972"/>
      <c r="J148" s="972"/>
      <c r="K148" s="212"/>
      <c r="L148" s="207"/>
      <c r="M148" s="210"/>
      <c r="N148" s="210"/>
      <c r="O148" s="210"/>
      <c r="P148" s="207"/>
      <c r="Q148" s="213"/>
      <c r="R148" s="212"/>
      <c r="S148" s="207"/>
    </row>
    <row r="149" spans="5:19" ht="23.25">
      <c r="E149" s="208"/>
      <c r="F149" s="208"/>
      <c r="G149" s="208"/>
      <c r="H149" s="215"/>
      <c r="I149" s="208"/>
      <c r="J149" s="208"/>
      <c r="K149" s="212"/>
      <c r="L149" s="207"/>
      <c r="M149" s="210"/>
      <c r="N149" s="210"/>
      <c r="O149" s="210"/>
      <c r="P149" s="207"/>
      <c r="Q149" s="213"/>
      <c r="R149" s="212"/>
      <c r="S149" s="207"/>
    </row>
    <row r="150" spans="5:19" ht="23.25">
      <c r="E150" s="208"/>
      <c r="F150" s="208"/>
      <c r="G150" s="208"/>
      <c r="H150" s="211"/>
      <c r="I150" s="972"/>
      <c r="J150" s="972"/>
      <c r="K150" s="212"/>
      <c r="L150" s="207"/>
      <c r="M150" s="210"/>
      <c r="N150" s="210"/>
      <c r="O150" s="210"/>
      <c r="P150" s="207"/>
      <c r="Q150" s="213"/>
      <c r="R150" s="212"/>
      <c r="S150" s="207"/>
    </row>
    <row r="151" spans="5:19" ht="18.75">
      <c r="E151" s="216"/>
      <c r="F151" s="210"/>
      <c r="G151" s="217"/>
      <c r="H151" s="211"/>
      <c r="I151" s="972"/>
      <c r="J151" s="972"/>
      <c r="K151" s="212"/>
      <c r="L151" s="207"/>
      <c r="M151" s="210"/>
      <c r="N151" s="210"/>
      <c r="O151" s="210"/>
      <c r="P151" s="207"/>
      <c r="Q151" s="213"/>
      <c r="R151" s="212"/>
      <c r="S151" s="207"/>
    </row>
    <row r="152" spans="5:19" ht="18.75">
      <c r="E152" s="216"/>
      <c r="F152" s="210"/>
      <c r="G152" s="217"/>
      <c r="H152" s="211"/>
      <c r="I152" s="972"/>
      <c r="J152" s="972"/>
      <c r="K152" s="212"/>
      <c r="L152" s="207"/>
      <c r="M152" s="210"/>
      <c r="N152" s="210"/>
      <c r="O152" s="210"/>
      <c r="P152" s="207"/>
      <c r="Q152" s="213"/>
      <c r="R152" s="213"/>
      <c r="S152" s="207"/>
    </row>
    <row r="153" spans="5:19" ht="23.25">
      <c r="E153" s="216"/>
      <c r="F153" s="210"/>
      <c r="G153" s="217"/>
      <c r="H153" s="211"/>
      <c r="I153" s="972"/>
      <c r="J153" s="972"/>
      <c r="K153" s="208"/>
      <c r="L153" s="207"/>
      <c r="M153" s="972"/>
      <c r="N153" s="972"/>
      <c r="O153" s="972"/>
      <c r="P153" s="972"/>
      <c r="Q153" s="972"/>
      <c r="R153" s="972"/>
      <c r="S153" s="214"/>
    </row>
    <row r="154" spans="5:19" ht="23.25">
      <c r="E154" s="216"/>
      <c r="F154" s="210"/>
      <c r="G154" s="217"/>
      <c r="H154" s="211"/>
      <c r="I154" s="972"/>
      <c r="J154" s="972"/>
      <c r="K154" s="208"/>
      <c r="L154" s="207"/>
      <c r="M154" s="207"/>
      <c r="N154" s="207"/>
      <c r="O154" s="207"/>
      <c r="P154" s="207"/>
      <c r="Q154" s="207"/>
      <c r="R154" s="207"/>
      <c r="S154" s="207"/>
    </row>
    <row r="155" spans="5:19" ht="23.25">
      <c r="E155" s="216"/>
      <c r="F155" s="210"/>
      <c r="G155" s="217"/>
      <c r="H155" s="208"/>
      <c r="I155" s="972"/>
      <c r="J155" s="972"/>
      <c r="K155" s="212"/>
      <c r="L155" s="207"/>
      <c r="M155" s="207"/>
      <c r="N155" s="207"/>
      <c r="O155" s="207"/>
      <c r="P155" s="207"/>
      <c r="Q155" s="207"/>
      <c r="R155" s="207"/>
      <c r="S155" s="207"/>
    </row>
    <row r="156" spans="5:19" ht="23.25">
      <c r="E156" s="216"/>
      <c r="F156" s="210"/>
      <c r="G156" s="217"/>
      <c r="H156" s="956"/>
      <c r="I156" s="208"/>
      <c r="J156" s="208"/>
      <c r="K156" s="212"/>
      <c r="L156" s="207"/>
      <c r="M156" s="207"/>
      <c r="N156" s="207"/>
      <c r="O156" s="207"/>
      <c r="P156" s="207"/>
      <c r="Q156" s="207"/>
      <c r="R156" s="207"/>
      <c r="S156" s="207"/>
    </row>
    <row r="157" spans="5:19" ht="18.75">
      <c r="E157" s="216"/>
      <c r="F157" s="210"/>
      <c r="G157" s="217"/>
      <c r="H157" s="956"/>
      <c r="I157" s="956"/>
      <c r="J157" s="956"/>
      <c r="K157" s="212"/>
      <c r="L157" s="207"/>
      <c r="M157" s="207"/>
      <c r="N157" s="207"/>
      <c r="O157" s="207"/>
      <c r="P157" s="207"/>
      <c r="Q157" s="207"/>
      <c r="R157" s="207"/>
      <c r="S157" s="207"/>
    </row>
    <row r="158" spans="5:19" ht="18.75">
      <c r="E158" s="216"/>
      <c r="F158" s="210"/>
      <c r="G158" s="217"/>
      <c r="H158" s="956"/>
      <c r="I158" s="956"/>
      <c r="J158" s="956"/>
      <c r="K158" s="212"/>
      <c r="L158" s="207"/>
      <c r="M158" s="207"/>
      <c r="N158" s="207"/>
      <c r="O158" s="207"/>
      <c r="P158" s="207"/>
      <c r="Q158" s="207"/>
      <c r="R158" s="207"/>
      <c r="S158" s="207"/>
    </row>
    <row r="159" spans="5:19" ht="23.25">
      <c r="E159" s="208"/>
      <c r="F159" s="208"/>
      <c r="G159" s="208"/>
      <c r="H159" s="956"/>
      <c r="I159" s="956"/>
      <c r="J159" s="956"/>
      <c r="K159" s="212"/>
      <c r="L159" s="207"/>
      <c r="M159" s="207"/>
      <c r="N159" s="207"/>
      <c r="O159" s="207"/>
      <c r="P159" s="207"/>
      <c r="Q159" s="207"/>
      <c r="R159" s="207"/>
      <c r="S159" s="207"/>
    </row>
    <row r="160" spans="5:19" ht="23.25">
      <c r="E160" s="208"/>
      <c r="F160" s="208"/>
      <c r="G160" s="208"/>
      <c r="H160" s="956"/>
      <c r="I160" s="956"/>
      <c r="J160" s="956"/>
      <c r="K160" s="208"/>
      <c r="L160" s="207"/>
      <c r="M160" s="207"/>
      <c r="N160" s="207"/>
      <c r="O160" s="207"/>
      <c r="P160" s="207"/>
      <c r="Q160" s="207"/>
      <c r="R160" s="207"/>
      <c r="S160" s="207"/>
    </row>
    <row r="161" spans="5:19" ht="23.25">
      <c r="E161" s="216"/>
      <c r="F161" s="216"/>
      <c r="G161" s="216"/>
      <c r="H161" s="956"/>
      <c r="I161" s="956"/>
      <c r="J161" s="956"/>
      <c r="K161" s="208"/>
      <c r="L161" s="207"/>
      <c r="M161" s="207"/>
      <c r="N161" s="207"/>
      <c r="O161" s="207"/>
      <c r="P161" s="207"/>
      <c r="Q161" s="207"/>
      <c r="R161" s="207"/>
      <c r="S161" s="207"/>
    </row>
    <row r="162" spans="5:19" ht="18.75">
      <c r="E162" s="216"/>
      <c r="F162" s="216"/>
      <c r="G162" s="216"/>
      <c r="H162" s="956"/>
      <c r="I162" s="956"/>
      <c r="J162" s="956"/>
      <c r="K162" s="212"/>
      <c r="L162" s="207"/>
      <c r="M162" s="207"/>
      <c r="N162" s="207"/>
      <c r="O162" s="207"/>
      <c r="P162" s="207"/>
      <c r="Q162" s="207"/>
      <c r="R162" s="207"/>
      <c r="S162" s="207"/>
    </row>
    <row r="163" spans="5:19" ht="18.75">
      <c r="E163" s="216"/>
      <c r="F163" s="216"/>
      <c r="G163" s="216"/>
      <c r="H163" s="956"/>
      <c r="I163" s="956"/>
      <c r="J163" s="956"/>
      <c r="K163" s="212"/>
      <c r="L163" s="207"/>
      <c r="M163" s="207"/>
      <c r="N163" s="207"/>
      <c r="O163" s="207"/>
      <c r="P163" s="207"/>
      <c r="Q163" s="207"/>
      <c r="R163" s="207"/>
      <c r="S163" s="207"/>
    </row>
    <row r="164" spans="5:19" ht="18.75">
      <c r="E164" s="216"/>
      <c r="F164" s="216"/>
      <c r="G164" s="216"/>
      <c r="H164" s="956"/>
      <c r="I164" s="956"/>
      <c r="J164" s="956"/>
      <c r="K164" s="212"/>
      <c r="L164" s="207"/>
      <c r="M164" s="207"/>
      <c r="N164" s="207"/>
      <c r="O164" s="207"/>
      <c r="P164" s="207"/>
      <c r="Q164" s="207"/>
      <c r="R164" s="207"/>
      <c r="S164" s="207"/>
    </row>
    <row r="165" spans="5:19" ht="23.25">
      <c r="E165" s="208"/>
      <c r="F165" s="208"/>
      <c r="G165" s="208"/>
      <c r="H165" s="208"/>
      <c r="I165" s="956"/>
      <c r="J165" s="956"/>
      <c r="K165" s="212"/>
      <c r="L165" s="207"/>
      <c r="M165" s="207"/>
      <c r="N165" s="207"/>
      <c r="O165" s="207"/>
      <c r="P165" s="207"/>
      <c r="Q165" s="207"/>
      <c r="R165" s="207"/>
      <c r="S165" s="207"/>
    </row>
    <row r="166" spans="5:19" ht="23.25">
      <c r="E166" s="208"/>
      <c r="F166" s="208"/>
      <c r="G166" s="208"/>
      <c r="H166" s="209"/>
      <c r="I166" s="208"/>
      <c r="J166" s="208"/>
      <c r="K166" s="212"/>
      <c r="L166" s="207"/>
      <c r="M166" s="207"/>
      <c r="N166" s="207"/>
      <c r="O166" s="207"/>
      <c r="P166" s="207"/>
      <c r="Q166" s="207"/>
      <c r="R166" s="207"/>
      <c r="S166" s="207"/>
    </row>
    <row r="167" spans="5:19" ht="23.25">
      <c r="E167" s="216"/>
      <c r="F167" s="216"/>
      <c r="G167" s="216"/>
      <c r="H167" s="211"/>
      <c r="I167" s="208"/>
      <c r="J167" s="972"/>
      <c r="K167" s="208"/>
      <c r="L167" s="207"/>
      <c r="M167" s="207"/>
      <c r="N167" s="207"/>
      <c r="O167" s="207"/>
      <c r="P167" s="207"/>
      <c r="Q167" s="207"/>
      <c r="R167" s="207"/>
      <c r="S167" s="207"/>
    </row>
    <row r="168" spans="5:19" ht="23.25">
      <c r="E168" s="216"/>
      <c r="F168" s="216"/>
      <c r="G168" s="216"/>
      <c r="H168" s="211"/>
      <c r="I168" s="213"/>
      <c r="J168" s="972"/>
      <c r="K168" s="208"/>
      <c r="L168" s="207"/>
      <c r="M168" s="207"/>
      <c r="N168" s="207"/>
      <c r="O168" s="207"/>
      <c r="P168" s="207"/>
      <c r="Q168" s="207"/>
      <c r="R168" s="207"/>
      <c r="S168" s="207"/>
    </row>
    <row r="169" spans="5:19" ht="18.75">
      <c r="E169" s="216"/>
      <c r="F169" s="216"/>
      <c r="G169" s="216"/>
      <c r="H169" s="211"/>
      <c r="I169" s="213"/>
      <c r="J169" s="972"/>
      <c r="K169" s="218"/>
      <c r="L169" s="207"/>
      <c r="M169" s="207"/>
      <c r="N169" s="207"/>
      <c r="O169" s="207"/>
      <c r="P169" s="207"/>
      <c r="Q169" s="207"/>
      <c r="R169" s="207"/>
      <c r="S169" s="207"/>
    </row>
    <row r="170" spans="5:19" ht="18.75">
      <c r="E170" s="216"/>
      <c r="F170" s="216"/>
      <c r="G170" s="216"/>
      <c r="H170" s="211"/>
      <c r="I170" s="213"/>
      <c r="J170" s="972"/>
      <c r="K170" s="218"/>
      <c r="L170" s="207"/>
      <c r="M170" s="207"/>
      <c r="N170" s="207"/>
      <c r="O170" s="207"/>
      <c r="P170" s="207"/>
      <c r="Q170" s="207"/>
      <c r="R170" s="207"/>
      <c r="S170" s="207"/>
    </row>
    <row r="171" spans="5:19" ht="23.25">
      <c r="E171" s="222"/>
      <c r="F171" s="222"/>
      <c r="G171" s="222"/>
      <c r="H171" s="208"/>
      <c r="I171" s="213"/>
      <c r="J171" s="972"/>
      <c r="K171" s="218"/>
      <c r="L171" s="207"/>
      <c r="M171" s="207"/>
      <c r="N171" s="207"/>
      <c r="O171" s="207"/>
      <c r="P171" s="207"/>
      <c r="Q171" s="207"/>
      <c r="R171" s="207"/>
      <c r="S171" s="207"/>
    </row>
    <row r="172" spans="5:19" ht="23.25">
      <c r="E172" s="146"/>
      <c r="F172" s="146"/>
      <c r="G172" s="146"/>
      <c r="H172" s="209"/>
      <c r="I172" s="208"/>
      <c r="J172" s="208"/>
      <c r="K172" s="218"/>
      <c r="L172" s="207"/>
      <c r="M172" s="207"/>
      <c r="N172" s="207"/>
      <c r="O172" s="207"/>
      <c r="P172" s="207"/>
      <c r="Q172" s="207"/>
      <c r="R172" s="207"/>
      <c r="S172" s="207"/>
    </row>
    <row r="173" spans="5:19" ht="23.25">
      <c r="E173" s="146"/>
      <c r="F173" s="146"/>
      <c r="G173" s="146"/>
      <c r="H173" s="211"/>
      <c r="I173" s="208"/>
      <c r="J173" s="208"/>
      <c r="K173" s="218"/>
      <c r="L173" s="207"/>
      <c r="M173" s="207"/>
      <c r="N173" s="207"/>
      <c r="O173" s="207"/>
      <c r="P173" s="207"/>
      <c r="Q173" s="207"/>
      <c r="R173" s="207"/>
      <c r="S173" s="207"/>
    </row>
    <row r="174" spans="5:19" ht="18.75">
      <c r="H174" s="211"/>
      <c r="I174" s="213"/>
      <c r="J174" s="207"/>
      <c r="K174" s="218"/>
      <c r="L174" s="207"/>
      <c r="M174" s="207"/>
      <c r="N174" s="207"/>
      <c r="O174" s="207"/>
      <c r="P174" s="207"/>
      <c r="Q174" s="207"/>
      <c r="R174" s="207"/>
      <c r="S174" s="207"/>
    </row>
    <row r="175" spans="5:19" ht="18.75">
      <c r="H175" s="211"/>
      <c r="I175" s="213"/>
      <c r="J175" s="207"/>
      <c r="K175" s="218"/>
      <c r="L175" s="207"/>
      <c r="M175" s="207"/>
      <c r="N175" s="207"/>
      <c r="O175" s="207"/>
      <c r="P175" s="207"/>
      <c r="Q175" s="207"/>
      <c r="R175" s="207"/>
      <c r="S175" s="207"/>
    </row>
    <row r="176" spans="5:19" ht="18.75">
      <c r="H176" s="211"/>
      <c r="I176" s="213"/>
      <c r="J176" s="207"/>
      <c r="K176" s="218"/>
      <c r="L176" s="207"/>
      <c r="M176" s="207"/>
      <c r="N176" s="207"/>
      <c r="O176" s="207"/>
      <c r="P176" s="207"/>
      <c r="Q176" s="207"/>
      <c r="R176" s="207"/>
      <c r="S176" s="207"/>
    </row>
    <row r="177" spans="8:19" ht="23.25">
      <c r="H177" s="222"/>
      <c r="I177" s="213"/>
      <c r="J177" s="207"/>
      <c r="K177" s="208"/>
      <c r="L177" s="207"/>
      <c r="M177" s="972"/>
      <c r="N177" s="972"/>
      <c r="O177" s="972"/>
      <c r="P177" s="972"/>
      <c r="Q177" s="972"/>
      <c r="R177" s="972"/>
      <c r="S177" s="972"/>
    </row>
    <row r="178" spans="8:19" ht="23.25">
      <c r="H178" s="221"/>
      <c r="I178" s="222"/>
      <c r="J178" s="222"/>
      <c r="K178" s="208"/>
      <c r="L178" s="207"/>
      <c r="M178" s="207"/>
      <c r="N178" s="216"/>
      <c r="O178" s="207"/>
      <c r="P178" s="207"/>
      <c r="Q178" s="212"/>
      <c r="R178" s="207"/>
      <c r="S178" s="207"/>
    </row>
    <row r="179" spans="8:19" ht="18.75">
      <c r="H179" s="221"/>
      <c r="I179" s="146"/>
      <c r="J179" s="146"/>
      <c r="K179" s="219"/>
      <c r="L179" s="207"/>
      <c r="M179" s="207"/>
      <c r="N179" s="207"/>
      <c r="O179" s="207"/>
      <c r="P179" s="207"/>
      <c r="Q179" s="207"/>
      <c r="R179" s="207"/>
      <c r="S179" s="207"/>
    </row>
    <row r="180" spans="8:19" ht="18.75">
      <c r="I180" s="146"/>
      <c r="J180" s="146"/>
      <c r="K180" s="219"/>
      <c r="L180" s="207"/>
      <c r="M180" s="207"/>
      <c r="N180" s="207"/>
      <c r="O180" s="207"/>
      <c r="P180" s="207"/>
      <c r="Q180" s="207"/>
      <c r="R180" s="207"/>
      <c r="S180" s="207"/>
    </row>
    <row r="181" spans="8:19" ht="18.75">
      <c r="K181" s="219"/>
      <c r="L181" s="207"/>
      <c r="M181" s="207"/>
      <c r="N181" s="207"/>
      <c r="O181" s="207"/>
      <c r="P181" s="207"/>
      <c r="Q181" s="207"/>
      <c r="R181" s="207"/>
      <c r="S181" s="207"/>
    </row>
    <row r="182" spans="8:19" ht="18.75">
      <c r="K182" s="219"/>
      <c r="L182" s="207"/>
      <c r="M182" s="207"/>
      <c r="N182" s="207"/>
      <c r="O182" s="207"/>
      <c r="P182" s="207"/>
      <c r="Q182" s="207"/>
      <c r="R182" s="207"/>
      <c r="S182" s="207"/>
    </row>
    <row r="183" spans="8:19" ht="23.25">
      <c r="K183" s="208"/>
      <c r="L183" s="207"/>
      <c r="M183" s="207"/>
      <c r="N183" s="207"/>
      <c r="O183" s="207"/>
      <c r="P183" s="207"/>
      <c r="Q183" s="207"/>
      <c r="R183" s="207"/>
      <c r="S183" s="207"/>
    </row>
    <row r="184" spans="8:19" ht="23.25">
      <c r="K184" s="208"/>
      <c r="L184" s="207"/>
      <c r="M184" s="207"/>
      <c r="N184" s="207"/>
      <c r="O184" s="207"/>
      <c r="P184" s="207"/>
      <c r="Q184" s="207"/>
      <c r="R184" s="207"/>
      <c r="S184" s="207"/>
    </row>
    <row r="185" spans="8:19" ht="18.75">
      <c r="K185" s="219"/>
      <c r="L185" s="207"/>
      <c r="M185" s="207"/>
      <c r="N185" s="207"/>
      <c r="O185" s="207"/>
      <c r="P185" s="207"/>
      <c r="Q185" s="207"/>
      <c r="R185" s="207"/>
      <c r="S185" s="207"/>
    </row>
    <row r="186" spans="8:19" ht="18.75">
      <c r="K186" s="219"/>
      <c r="L186" s="207"/>
      <c r="M186" s="207"/>
      <c r="N186" s="207"/>
      <c r="O186" s="207"/>
      <c r="P186" s="207"/>
      <c r="Q186" s="207"/>
      <c r="R186" s="207"/>
      <c r="S186" s="207"/>
    </row>
    <row r="187" spans="8:19" ht="18.75">
      <c r="K187" s="219"/>
      <c r="L187" s="207"/>
      <c r="M187" s="207"/>
      <c r="N187" s="207"/>
      <c r="O187" s="207"/>
      <c r="P187" s="207"/>
      <c r="Q187" s="207"/>
      <c r="R187" s="207"/>
      <c r="S187" s="207"/>
    </row>
    <row r="188" spans="8:19" ht="18.75">
      <c r="K188" s="219"/>
      <c r="L188" s="207"/>
      <c r="M188" s="207"/>
      <c r="N188" s="207"/>
      <c r="O188" s="207"/>
      <c r="P188" s="207"/>
      <c r="Q188" s="207"/>
      <c r="R188" s="207"/>
      <c r="S188" s="207"/>
    </row>
    <row r="189" spans="8:19" ht="21">
      <c r="K189" s="220"/>
      <c r="L189" s="207"/>
      <c r="M189" s="207"/>
      <c r="N189" s="207"/>
      <c r="O189" s="207"/>
      <c r="P189" s="207"/>
      <c r="Q189" s="207"/>
      <c r="R189" s="207"/>
      <c r="S189" s="207"/>
    </row>
    <row r="190" spans="8:19">
      <c r="K190" s="146"/>
      <c r="L190" s="146"/>
      <c r="M190" s="146"/>
      <c r="N190" s="146"/>
      <c r="O190" s="146"/>
      <c r="P190" s="146"/>
      <c r="Q190" s="146"/>
      <c r="R190" s="146"/>
      <c r="S190" s="146"/>
    </row>
    <row r="191" spans="8:19">
      <c r="K191" s="146"/>
      <c r="L191" s="146"/>
      <c r="M191" s="146"/>
      <c r="N191" s="146"/>
      <c r="O191" s="146"/>
      <c r="P191" s="146"/>
      <c r="Q191" s="146"/>
      <c r="R191" s="146"/>
      <c r="S191" s="146"/>
    </row>
  </sheetData>
  <mergeCells count="41">
    <mergeCell ref="E36:J36"/>
    <mergeCell ref="E38:J38"/>
    <mergeCell ref="E89:J89"/>
    <mergeCell ref="E95:J95"/>
    <mergeCell ref="E10:K10"/>
    <mergeCell ref="E28:G28"/>
    <mergeCell ref="E11:K11"/>
    <mergeCell ref="E12:K12"/>
    <mergeCell ref="E14:K14"/>
    <mergeCell ref="E15:K15"/>
    <mergeCell ref="E18:G18"/>
    <mergeCell ref="E19:F19"/>
    <mergeCell ref="E20:G20"/>
    <mergeCell ref="I18:J18"/>
    <mergeCell ref="I90:I94"/>
    <mergeCell ref="E2:K2"/>
    <mergeCell ref="E4:K4"/>
    <mergeCell ref="E6:K6"/>
    <mergeCell ref="E8:K8"/>
    <mergeCell ref="E9:K9"/>
    <mergeCell ref="M139:R139"/>
    <mergeCell ref="I129:J129"/>
    <mergeCell ref="I130:J130"/>
    <mergeCell ref="M141:R141"/>
    <mergeCell ref="I131:J131"/>
    <mergeCell ref="I132:J132"/>
    <mergeCell ref="I133:J133"/>
    <mergeCell ref="I134:J134"/>
    <mergeCell ref="I136:J141"/>
    <mergeCell ref="M177:S177"/>
    <mergeCell ref="J167:J171"/>
    <mergeCell ref="M147:R147"/>
    <mergeCell ref="M153:R153"/>
    <mergeCell ref="I143:J148"/>
    <mergeCell ref="I150:J155"/>
    <mergeCell ref="I108:I112"/>
    <mergeCell ref="I96:I100"/>
    <mergeCell ref="I102:I106"/>
    <mergeCell ref="E113:J113"/>
    <mergeCell ref="E107:J107"/>
    <mergeCell ref="E101:J101"/>
  </mergeCells>
  <dataValidations count="1">
    <dataValidation type="list" allowBlank="1" showInputMessage="1" showErrorMessage="1" promptTitle="Sélectionnez un poste de dépense" prompt="Cliquez sur le menu déroulant" sqref="E29:E31" xr:uid="{15B07F90-721A-4746-A5EE-7D9E9136AA3D}">
      <formula1>$J$4:$J$6</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90853-78F1-4521-8CE0-72CF8BCD8C17}">
  <dimension ref="A2:J94"/>
  <sheetViews>
    <sheetView showGridLines="0" topLeftCell="A45" zoomScale="65" zoomScaleNormal="31" workbookViewId="0">
      <selection activeCell="E43" sqref="E43"/>
    </sheetView>
  </sheetViews>
  <sheetFormatPr defaultColWidth="11.42578125" defaultRowHeight="15" outlineLevelCol="1"/>
  <cols>
    <col min="1" max="1" width="16.85546875" customWidth="1"/>
    <col min="2" max="2" width="56" customWidth="1"/>
    <col min="3" max="4" width="21.42578125" customWidth="1"/>
    <col min="7" max="7" width="11.42578125" customWidth="1"/>
    <col min="9" max="9" width="4.140625" customWidth="1"/>
    <col min="10" max="10" width="66.28515625" customWidth="1" outlineLevel="1"/>
  </cols>
  <sheetData>
    <row r="2" spans="1:10" ht="63" customHeight="1" thickBot="1">
      <c r="B2" s="1039" t="s">
        <v>19</v>
      </c>
      <c r="C2" s="1040"/>
      <c r="D2" s="1041"/>
    </row>
    <row r="3" spans="1:10" ht="30">
      <c r="B3" s="7" t="s">
        <v>20</v>
      </c>
      <c r="C3" s="8" t="s">
        <v>21</v>
      </c>
      <c r="D3" s="7" t="s">
        <v>22</v>
      </c>
      <c r="J3" s="44" t="s">
        <v>23</v>
      </c>
    </row>
    <row r="4" spans="1:10" ht="60">
      <c r="A4" s="1033" t="s">
        <v>24</v>
      </c>
      <c r="B4" s="6" t="s">
        <v>25</v>
      </c>
      <c r="C4" s="6"/>
      <c r="D4" s="6" t="str">
        <f t="shared" ref="D4:D35" si="0">IF(OR(C4="1 - Investissements",C4="2 - Frais de personnel",C4="3 - Frais généraux",C4="4 - Contributions en nature",C4="5 - Amortissement"),"Au réel",IF(C4="6 - OCS","OCS",""))</f>
        <v/>
      </c>
      <c r="J4" s="45" t="s">
        <v>26</v>
      </c>
    </row>
    <row r="5" spans="1:10" ht="45">
      <c r="A5" s="1034"/>
      <c r="B5" s="6" t="s">
        <v>27</v>
      </c>
      <c r="C5" s="6"/>
      <c r="D5" s="6" t="str">
        <f t="shared" si="0"/>
        <v/>
      </c>
      <c r="J5" s="45" t="s">
        <v>28</v>
      </c>
    </row>
    <row r="6" spans="1:10" ht="45">
      <c r="A6" s="1035"/>
      <c r="B6" s="6" t="s">
        <v>29</v>
      </c>
      <c r="C6" s="6"/>
      <c r="D6" s="6" t="str">
        <f t="shared" si="0"/>
        <v/>
      </c>
      <c r="J6" s="45" t="s">
        <v>30</v>
      </c>
    </row>
    <row r="7" spans="1:10">
      <c r="A7" s="1036" t="s">
        <v>31</v>
      </c>
      <c r="B7" s="416"/>
      <c r="C7" s="417"/>
      <c r="D7" s="46" t="str">
        <f t="shared" si="0"/>
        <v/>
      </c>
    </row>
    <row r="8" spans="1:10">
      <c r="A8" s="1036"/>
      <c r="B8" s="416"/>
      <c r="C8" s="417"/>
      <c r="D8" s="46" t="str">
        <f t="shared" si="0"/>
        <v/>
      </c>
    </row>
    <row r="9" spans="1:10">
      <c r="A9" s="1036"/>
      <c r="B9" s="416"/>
      <c r="C9" s="417"/>
      <c r="D9" s="46" t="str">
        <f t="shared" si="0"/>
        <v/>
      </c>
    </row>
    <row r="10" spans="1:10" ht="15" customHeight="1">
      <c r="A10" s="1037" t="s">
        <v>32</v>
      </c>
      <c r="B10" s="416"/>
      <c r="C10" s="417"/>
      <c r="D10" s="46" t="str">
        <f t="shared" si="0"/>
        <v/>
      </c>
    </row>
    <row r="11" spans="1:10">
      <c r="A11" s="1038"/>
      <c r="B11" s="416"/>
      <c r="C11" s="417"/>
      <c r="D11" s="46" t="str">
        <f>IF(OR(C11="1 - Investissements",C11="2 - Frais de personnel",C11="3 - Frais généraux",C11="4 - Contributions en nature",C11="5 - Amortissement"),"Au réel",IF(C11="6 - OCS","OCS",""))</f>
        <v/>
      </c>
    </row>
    <row r="12" spans="1:10">
      <c r="A12" s="1038"/>
      <c r="B12" s="416"/>
      <c r="C12" s="417"/>
      <c r="D12" s="46" t="str">
        <f t="shared" si="0"/>
        <v/>
      </c>
    </row>
    <row r="13" spans="1:10">
      <c r="A13" s="1038"/>
      <c r="B13" s="416"/>
      <c r="C13" s="417"/>
      <c r="D13" s="46" t="str">
        <f>IF(OR(C13="1 - Investissements",C13="2 - Frais de personnel",C13="3 - Frais généraux",C13="4 - Contributions en nature",C13="5 - Amortissement"),"Au réel",IF(C13="6 - OCS","OCS",""))</f>
        <v/>
      </c>
    </row>
    <row r="14" spans="1:10">
      <c r="A14" s="1038"/>
      <c r="B14" s="416"/>
      <c r="C14" s="417"/>
      <c r="D14" s="46" t="str">
        <f t="shared" si="0"/>
        <v/>
      </c>
    </row>
    <row r="15" spans="1:10">
      <c r="A15" s="1038"/>
      <c r="B15" s="416"/>
      <c r="C15" s="417"/>
      <c r="D15" s="46" t="str">
        <f t="shared" si="0"/>
        <v/>
      </c>
    </row>
    <row r="16" spans="1:10">
      <c r="A16" s="1038"/>
      <c r="B16" s="416"/>
      <c r="C16" s="417"/>
      <c r="D16" s="46" t="str">
        <f t="shared" si="0"/>
        <v/>
      </c>
    </row>
    <row r="17" spans="1:4">
      <c r="A17" s="1038"/>
      <c r="B17" s="416"/>
      <c r="C17" s="417"/>
      <c r="D17" s="46" t="str">
        <f t="shared" si="0"/>
        <v/>
      </c>
    </row>
    <row r="18" spans="1:4">
      <c r="A18" s="1038"/>
      <c r="B18" s="416"/>
      <c r="C18" s="417"/>
      <c r="D18" s="46" t="str">
        <f t="shared" si="0"/>
        <v/>
      </c>
    </row>
    <row r="19" spans="1:4">
      <c r="A19" s="1038"/>
      <c r="B19" s="416"/>
      <c r="C19" s="417"/>
      <c r="D19" s="46" t="str">
        <f t="shared" si="0"/>
        <v/>
      </c>
    </row>
    <row r="20" spans="1:4">
      <c r="A20" s="1038"/>
      <c r="B20" s="416"/>
      <c r="C20" s="417"/>
      <c r="D20" s="46" t="str">
        <f t="shared" si="0"/>
        <v/>
      </c>
    </row>
    <row r="21" spans="1:4">
      <c r="A21" s="1038"/>
      <c r="B21" s="416"/>
      <c r="C21" s="417"/>
      <c r="D21" s="46" t="str">
        <f t="shared" si="0"/>
        <v/>
      </c>
    </row>
    <row r="22" spans="1:4">
      <c r="A22" s="1038"/>
      <c r="B22" s="416"/>
      <c r="C22" s="417"/>
      <c r="D22" s="46" t="str">
        <f t="shared" si="0"/>
        <v/>
      </c>
    </row>
    <row r="23" spans="1:4">
      <c r="A23" s="1038"/>
      <c r="B23" s="416"/>
      <c r="C23" s="417"/>
      <c r="D23" s="46" t="str">
        <f t="shared" si="0"/>
        <v/>
      </c>
    </row>
    <row r="24" spans="1:4">
      <c r="A24" s="1038"/>
      <c r="B24" s="416"/>
      <c r="C24" s="417"/>
      <c r="D24" s="46" t="str">
        <f t="shared" si="0"/>
        <v/>
      </c>
    </row>
    <row r="25" spans="1:4">
      <c r="A25" s="1038"/>
      <c r="B25" s="416"/>
      <c r="C25" s="417"/>
      <c r="D25" s="46" t="str">
        <f t="shared" si="0"/>
        <v/>
      </c>
    </row>
    <row r="26" spans="1:4">
      <c r="A26" s="1038"/>
      <c r="B26" s="416"/>
      <c r="C26" s="417"/>
      <c r="D26" s="46" t="str">
        <f t="shared" si="0"/>
        <v/>
      </c>
    </row>
    <row r="27" spans="1:4">
      <c r="A27" s="1038"/>
      <c r="B27" s="416"/>
      <c r="C27" s="417"/>
      <c r="D27" s="46" t="str">
        <f t="shared" si="0"/>
        <v/>
      </c>
    </row>
    <row r="28" spans="1:4">
      <c r="A28" s="1038"/>
      <c r="B28" s="416"/>
      <c r="C28" s="417"/>
      <c r="D28" s="46" t="str">
        <f t="shared" si="0"/>
        <v/>
      </c>
    </row>
    <row r="29" spans="1:4">
      <c r="A29" s="1038"/>
      <c r="B29" s="416"/>
      <c r="C29" s="417"/>
      <c r="D29" s="46" t="str">
        <f t="shared" si="0"/>
        <v/>
      </c>
    </row>
    <row r="30" spans="1:4">
      <c r="A30" s="1038"/>
      <c r="B30" s="416"/>
      <c r="C30" s="417"/>
      <c r="D30" s="46" t="str">
        <f t="shared" si="0"/>
        <v/>
      </c>
    </row>
    <row r="31" spans="1:4">
      <c r="A31" s="1038"/>
      <c r="B31" s="416"/>
      <c r="C31" s="417"/>
      <c r="D31" s="46" t="str">
        <f t="shared" si="0"/>
        <v/>
      </c>
    </row>
    <row r="32" spans="1:4">
      <c r="A32" s="1038"/>
      <c r="B32" s="416"/>
      <c r="C32" s="417"/>
      <c r="D32" s="46" t="str">
        <f t="shared" si="0"/>
        <v/>
      </c>
    </row>
    <row r="33" spans="1:4">
      <c r="A33" s="1038"/>
      <c r="B33" s="416"/>
      <c r="C33" s="417"/>
      <c r="D33" s="46" t="str">
        <f t="shared" si="0"/>
        <v/>
      </c>
    </row>
    <row r="34" spans="1:4">
      <c r="A34" s="1038"/>
      <c r="B34" s="416"/>
      <c r="C34" s="417"/>
      <c r="D34" s="46" t="str">
        <f t="shared" si="0"/>
        <v/>
      </c>
    </row>
    <row r="35" spans="1:4">
      <c r="A35" s="1038"/>
      <c r="B35" s="416"/>
      <c r="C35" s="417"/>
      <c r="D35" s="46" t="str">
        <f t="shared" si="0"/>
        <v/>
      </c>
    </row>
    <row r="36" spans="1:4">
      <c r="A36" s="1038"/>
      <c r="B36" s="416"/>
      <c r="C36" s="417"/>
      <c r="D36" s="46" t="str">
        <f t="shared" ref="D36:D67" si="1">IF(OR(C36="1 - Investissements",C36="2 - Frais de personnel",C36="3 - Frais généraux",C36="4 - Contributions en nature",C36="5 - Amortissement"),"Au réel",IF(C36="6 - OCS","OCS",""))</f>
        <v/>
      </c>
    </row>
    <row r="37" spans="1:4">
      <c r="A37" s="1038"/>
      <c r="B37" s="416"/>
      <c r="C37" s="417"/>
      <c r="D37" s="46" t="str">
        <f t="shared" si="1"/>
        <v/>
      </c>
    </row>
    <row r="38" spans="1:4">
      <c r="A38" s="1038"/>
      <c r="B38" s="416"/>
      <c r="C38" s="417"/>
      <c r="D38" s="46" t="str">
        <f t="shared" si="1"/>
        <v/>
      </c>
    </row>
    <row r="39" spans="1:4">
      <c r="A39" s="1038"/>
      <c r="B39" s="416"/>
      <c r="C39" s="417"/>
      <c r="D39" s="46" t="str">
        <f t="shared" si="1"/>
        <v/>
      </c>
    </row>
    <row r="40" spans="1:4">
      <c r="A40" s="1038"/>
      <c r="B40" s="416"/>
      <c r="C40" s="417"/>
      <c r="D40" s="46" t="str">
        <f t="shared" si="1"/>
        <v/>
      </c>
    </row>
    <row r="41" spans="1:4">
      <c r="A41" s="1038"/>
      <c r="B41" s="416"/>
      <c r="C41" s="417"/>
      <c r="D41" s="46" t="str">
        <f t="shared" si="1"/>
        <v/>
      </c>
    </row>
    <row r="42" spans="1:4">
      <c r="A42" s="1038"/>
      <c r="B42" s="416"/>
      <c r="C42" s="417"/>
      <c r="D42" s="46" t="str">
        <f t="shared" si="1"/>
        <v/>
      </c>
    </row>
    <row r="43" spans="1:4">
      <c r="A43" s="1038"/>
      <c r="B43" s="416"/>
      <c r="C43" s="417"/>
      <c r="D43" s="46" t="str">
        <f t="shared" si="1"/>
        <v/>
      </c>
    </row>
    <row r="44" spans="1:4">
      <c r="A44" s="1038"/>
      <c r="B44" s="416"/>
      <c r="C44" s="417"/>
      <c r="D44" s="46" t="str">
        <f t="shared" si="1"/>
        <v/>
      </c>
    </row>
    <row r="45" spans="1:4">
      <c r="A45" s="1038"/>
      <c r="B45" s="416"/>
      <c r="C45" s="417"/>
      <c r="D45" s="46" t="str">
        <f t="shared" si="1"/>
        <v/>
      </c>
    </row>
    <row r="46" spans="1:4">
      <c r="A46" s="1038"/>
      <c r="B46" s="416"/>
      <c r="C46" s="417"/>
      <c r="D46" s="46" t="str">
        <f t="shared" si="1"/>
        <v/>
      </c>
    </row>
    <row r="47" spans="1:4">
      <c r="A47" s="1038"/>
      <c r="B47" s="416"/>
      <c r="C47" s="417"/>
      <c r="D47" s="46" t="str">
        <f t="shared" si="1"/>
        <v/>
      </c>
    </row>
    <row r="48" spans="1:4">
      <c r="A48" s="1038"/>
      <c r="B48" s="416"/>
      <c r="C48" s="417"/>
      <c r="D48" s="46" t="str">
        <f t="shared" si="1"/>
        <v/>
      </c>
    </row>
    <row r="49" spans="1:4">
      <c r="A49" s="1038"/>
      <c r="B49" s="416"/>
      <c r="C49" s="417"/>
      <c r="D49" s="46" t="str">
        <f t="shared" si="1"/>
        <v/>
      </c>
    </row>
    <row r="50" spans="1:4">
      <c r="A50" s="1038"/>
      <c r="B50" s="416"/>
      <c r="C50" s="417"/>
      <c r="D50" s="46" t="str">
        <f t="shared" si="1"/>
        <v/>
      </c>
    </row>
    <row r="51" spans="1:4">
      <c r="A51" s="1038"/>
      <c r="B51" s="416"/>
      <c r="C51" s="417"/>
      <c r="D51" s="46" t="str">
        <f t="shared" si="1"/>
        <v/>
      </c>
    </row>
    <row r="52" spans="1:4">
      <c r="A52" s="1038"/>
      <c r="B52" s="416"/>
      <c r="C52" s="417"/>
      <c r="D52" s="46" t="str">
        <f t="shared" si="1"/>
        <v/>
      </c>
    </row>
    <row r="53" spans="1:4">
      <c r="A53" s="1038"/>
      <c r="B53" s="416"/>
      <c r="C53" s="417"/>
      <c r="D53" s="46" t="str">
        <f t="shared" si="1"/>
        <v/>
      </c>
    </row>
    <row r="54" spans="1:4">
      <c r="A54" s="1038"/>
      <c r="B54" s="416"/>
      <c r="C54" s="417"/>
      <c r="D54" s="46" t="str">
        <f t="shared" si="1"/>
        <v/>
      </c>
    </row>
    <row r="55" spans="1:4">
      <c r="A55" s="1038"/>
      <c r="B55" s="416"/>
      <c r="C55" s="417"/>
      <c r="D55" s="46" t="str">
        <f t="shared" si="1"/>
        <v/>
      </c>
    </row>
    <row r="56" spans="1:4">
      <c r="A56" s="1038"/>
      <c r="B56" s="416"/>
      <c r="C56" s="417"/>
      <c r="D56" s="46" t="str">
        <f t="shared" si="1"/>
        <v/>
      </c>
    </row>
    <row r="57" spans="1:4">
      <c r="A57" s="1038"/>
      <c r="B57" s="416"/>
      <c r="C57" s="417"/>
      <c r="D57" s="46" t="str">
        <f t="shared" si="1"/>
        <v/>
      </c>
    </row>
    <row r="58" spans="1:4">
      <c r="A58" s="1038"/>
      <c r="B58" s="416"/>
      <c r="C58" s="417"/>
      <c r="D58" s="46" t="str">
        <f t="shared" si="1"/>
        <v/>
      </c>
    </row>
    <row r="59" spans="1:4">
      <c r="A59" s="1038"/>
      <c r="B59" s="416"/>
      <c r="C59" s="417"/>
      <c r="D59" s="46" t="str">
        <f t="shared" si="1"/>
        <v/>
      </c>
    </row>
    <row r="60" spans="1:4">
      <c r="A60" s="1038"/>
      <c r="B60" s="416"/>
      <c r="C60" s="417"/>
      <c r="D60" s="46" t="str">
        <f t="shared" si="1"/>
        <v/>
      </c>
    </row>
    <row r="61" spans="1:4">
      <c r="A61" s="1038"/>
      <c r="B61" s="416"/>
      <c r="C61" s="417"/>
      <c r="D61" s="46" t="str">
        <f t="shared" si="1"/>
        <v/>
      </c>
    </row>
    <row r="62" spans="1:4">
      <c r="A62" s="1038"/>
      <c r="B62" s="416"/>
      <c r="C62" s="417"/>
      <c r="D62" s="46" t="str">
        <f t="shared" si="1"/>
        <v/>
      </c>
    </row>
    <row r="63" spans="1:4">
      <c r="A63" s="1038"/>
      <c r="B63" s="416"/>
      <c r="C63" s="417"/>
      <c r="D63" s="46" t="str">
        <f t="shared" si="1"/>
        <v/>
      </c>
    </row>
    <row r="64" spans="1:4">
      <c r="A64" s="1038"/>
      <c r="B64" s="416"/>
      <c r="C64" s="417"/>
      <c r="D64" s="46" t="str">
        <f t="shared" si="1"/>
        <v/>
      </c>
    </row>
    <row r="65" spans="1:4">
      <c r="A65" s="1038"/>
      <c r="B65" s="416"/>
      <c r="C65" s="417"/>
      <c r="D65" s="46" t="str">
        <f t="shared" si="1"/>
        <v/>
      </c>
    </row>
    <row r="66" spans="1:4">
      <c r="A66" s="1038"/>
      <c r="B66" s="416"/>
      <c r="C66" s="417"/>
      <c r="D66" s="46" t="str">
        <f t="shared" si="1"/>
        <v/>
      </c>
    </row>
    <row r="67" spans="1:4">
      <c r="A67" s="1038"/>
      <c r="B67" s="416"/>
      <c r="C67" s="417"/>
      <c r="D67" s="46" t="str">
        <f t="shared" si="1"/>
        <v/>
      </c>
    </row>
    <row r="68" spans="1:4">
      <c r="A68" s="1038"/>
      <c r="B68" s="416"/>
      <c r="C68" s="417"/>
      <c r="D68" s="46" t="str">
        <f t="shared" ref="D68:D94" si="2">IF(OR(C68="1 - Investissements",C68="2 - Frais de personnel",C68="3 - Frais généraux",C68="4 - Contributions en nature",C68="5 - Amortissement"),"Au réel",IF(C68="6 - OCS","OCS",""))</f>
        <v/>
      </c>
    </row>
    <row r="69" spans="1:4">
      <c r="A69" s="1038"/>
      <c r="B69" s="416"/>
      <c r="C69" s="417"/>
      <c r="D69" s="46" t="str">
        <f t="shared" si="2"/>
        <v/>
      </c>
    </row>
    <row r="70" spans="1:4">
      <c r="A70" s="1038"/>
      <c r="B70" s="416"/>
      <c r="C70" s="417"/>
      <c r="D70" s="46" t="str">
        <f t="shared" si="2"/>
        <v/>
      </c>
    </row>
    <row r="71" spans="1:4">
      <c r="A71" s="1038"/>
      <c r="B71" s="416"/>
      <c r="C71" s="417"/>
      <c r="D71" s="46" t="str">
        <f t="shared" si="2"/>
        <v/>
      </c>
    </row>
    <row r="72" spans="1:4">
      <c r="A72" s="1038"/>
      <c r="B72" s="416"/>
      <c r="C72" s="417"/>
      <c r="D72" s="46" t="str">
        <f t="shared" si="2"/>
        <v/>
      </c>
    </row>
    <row r="73" spans="1:4">
      <c r="A73" s="1038"/>
      <c r="B73" s="416"/>
      <c r="C73" s="417"/>
      <c r="D73" s="46" t="str">
        <f t="shared" si="2"/>
        <v/>
      </c>
    </row>
    <row r="74" spans="1:4">
      <c r="A74" s="1038"/>
      <c r="B74" s="416"/>
      <c r="C74" s="417"/>
      <c r="D74" s="46" t="str">
        <f t="shared" si="2"/>
        <v/>
      </c>
    </row>
    <row r="75" spans="1:4">
      <c r="A75" s="1038"/>
      <c r="B75" s="416"/>
      <c r="C75" s="417"/>
      <c r="D75" s="46" t="str">
        <f t="shared" si="2"/>
        <v/>
      </c>
    </row>
    <row r="76" spans="1:4">
      <c r="A76" s="1038"/>
      <c r="B76" s="416"/>
      <c r="C76" s="417"/>
      <c r="D76" s="46" t="str">
        <f t="shared" si="2"/>
        <v/>
      </c>
    </row>
    <row r="77" spans="1:4">
      <c r="A77" s="1038"/>
      <c r="B77" s="416"/>
      <c r="C77" s="417"/>
      <c r="D77" s="46" t="str">
        <f t="shared" si="2"/>
        <v/>
      </c>
    </row>
    <row r="78" spans="1:4">
      <c r="A78" s="1038"/>
      <c r="B78" s="416"/>
      <c r="C78" s="417"/>
      <c r="D78" s="46" t="str">
        <f t="shared" si="2"/>
        <v/>
      </c>
    </row>
    <row r="79" spans="1:4">
      <c r="A79" s="1038"/>
      <c r="B79" s="416"/>
      <c r="C79" s="417"/>
      <c r="D79" s="46" t="str">
        <f t="shared" si="2"/>
        <v/>
      </c>
    </row>
    <row r="80" spans="1:4">
      <c r="A80" s="1038"/>
      <c r="B80" s="416"/>
      <c r="C80" s="417"/>
      <c r="D80" s="46" t="str">
        <f t="shared" si="2"/>
        <v/>
      </c>
    </row>
    <row r="81" spans="1:4">
      <c r="A81" s="1038"/>
      <c r="B81" s="416"/>
      <c r="C81" s="417"/>
      <c r="D81" s="46" t="str">
        <f t="shared" si="2"/>
        <v/>
      </c>
    </row>
    <row r="82" spans="1:4">
      <c r="A82" s="1038"/>
      <c r="B82" s="416"/>
      <c r="C82" s="417"/>
      <c r="D82" s="46" t="str">
        <f t="shared" si="2"/>
        <v/>
      </c>
    </row>
    <row r="83" spans="1:4">
      <c r="A83" s="1038"/>
      <c r="B83" s="416"/>
      <c r="C83" s="417"/>
      <c r="D83" s="46" t="str">
        <f t="shared" si="2"/>
        <v/>
      </c>
    </row>
    <row r="84" spans="1:4">
      <c r="A84" s="1038"/>
      <c r="B84" s="416"/>
      <c r="C84" s="417"/>
      <c r="D84" s="46" t="str">
        <f t="shared" si="2"/>
        <v/>
      </c>
    </row>
    <row r="85" spans="1:4">
      <c r="A85" s="1038"/>
      <c r="B85" s="416"/>
      <c r="C85" s="417"/>
      <c r="D85" s="46" t="str">
        <f t="shared" si="2"/>
        <v/>
      </c>
    </row>
    <row r="86" spans="1:4">
      <c r="A86" s="1038"/>
      <c r="B86" s="416"/>
      <c r="C86" s="417"/>
      <c r="D86" s="46" t="str">
        <f t="shared" si="2"/>
        <v/>
      </c>
    </row>
    <row r="87" spans="1:4">
      <c r="A87" s="1038"/>
      <c r="B87" s="416"/>
      <c r="C87" s="417"/>
      <c r="D87" s="46" t="str">
        <f t="shared" si="2"/>
        <v/>
      </c>
    </row>
    <row r="88" spans="1:4">
      <c r="A88" s="1038"/>
      <c r="B88" s="416"/>
      <c r="C88" s="417"/>
      <c r="D88" s="46" t="str">
        <f t="shared" si="2"/>
        <v/>
      </c>
    </row>
    <row r="89" spans="1:4">
      <c r="A89" s="1038"/>
      <c r="B89" s="416"/>
      <c r="C89" s="417"/>
      <c r="D89" s="46" t="str">
        <f t="shared" si="2"/>
        <v/>
      </c>
    </row>
    <row r="90" spans="1:4">
      <c r="A90" s="1038"/>
      <c r="B90" s="416"/>
      <c r="C90" s="417"/>
      <c r="D90" s="46" t="str">
        <f t="shared" si="2"/>
        <v/>
      </c>
    </row>
    <row r="91" spans="1:4">
      <c r="A91" s="1038"/>
      <c r="B91" s="416"/>
      <c r="C91" s="417"/>
      <c r="D91" s="46" t="str">
        <f t="shared" si="2"/>
        <v/>
      </c>
    </row>
    <row r="92" spans="1:4">
      <c r="A92" s="1038"/>
      <c r="B92" s="416"/>
      <c r="C92" s="417"/>
      <c r="D92" s="46" t="str">
        <f t="shared" si="2"/>
        <v/>
      </c>
    </row>
    <row r="93" spans="1:4">
      <c r="A93" s="1038"/>
      <c r="B93" s="416"/>
      <c r="C93" s="417"/>
      <c r="D93" s="46" t="str">
        <f t="shared" si="2"/>
        <v/>
      </c>
    </row>
    <row r="94" spans="1:4">
      <c r="A94" s="1038"/>
      <c r="B94" s="416"/>
      <c r="C94" s="417"/>
      <c r="D94" s="46" t="str">
        <f t="shared" si="2"/>
        <v/>
      </c>
    </row>
  </sheetData>
  <sheetProtection algorithmName="SHA-512" hashValue="TOcnTv24PGpA/l/Em24eSWX0ecRrSR0qXH4KO0EDuj4YYLHKql6/0uLkPfam1f4rHuEoUfsBe7I5xRtyx0EX6w==" saltValue="WLDyQbMwqg77V8R3+KNLdQ==" spinCount="100000" sheet="1" formatCells="0" formatColumns="0" formatRows="0" insertRows="0"/>
  <mergeCells count="4">
    <mergeCell ref="A4:A6"/>
    <mergeCell ref="A7:A9"/>
    <mergeCell ref="A10:A94"/>
    <mergeCell ref="B2:D2"/>
  </mergeCells>
  <phoneticPr fontId="11" type="noConversion"/>
  <dataValidations count="4">
    <dataValidation type="list" allowBlank="1" showInputMessage="1" showErrorMessage="1" sqref="C4:C94" xr:uid="{30FA4FE2-D43D-4BB7-A608-714D41C37C79}">
      <formula1>"1 - Investissements,2 - Frais de personnel,3 - Frais généraux,4 - Contributions en nature,5 - Amortissement,6 - OCS"</formula1>
    </dataValidation>
    <dataValidation allowBlank="1" showErrorMessage="1" promptTitle="Sélectionnez un type d'action" prompt="Cliquez sur le menu déroulant et associez un type d'action au poste choisi tel que présenté dans les lignes 4 à 7" sqref="J4:J6" xr:uid="{2CFBB29D-897A-49A3-A40D-B11A5F97C0D7}"/>
    <dataValidation type="list" allowBlank="1" showInputMessage="1" showErrorMessage="1" promptTitle="Sélectionnez un poste de dépense" prompt="Cliquez sur le menu déroulant" sqref="B7:C94" xr:uid="{7BE525D0-41E5-4EB7-9B34-CAB5BD9E607E}">
      <formula1>$J$4:$J$6</formula1>
    </dataValidation>
    <dataValidation allowBlank="1" showErrorMessage="1" sqref="C95:C1048576" xr:uid="{EF669531-63FD-4A15-9FA0-A1C78E54C55D}"/>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0F0E1-815E-4FF2-8657-3C200213D6F4}">
  <sheetPr>
    <pageSetUpPr fitToPage="1"/>
  </sheetPr>
  <dimension ref="A1:BR458"/>
  <sheetViews>
    <sheetView showGridLines="0" topLeftCell="A3" zoomScale="50" zoomScaleNormal="44" workbookViewId="0">
      <selection activeCell="E9" sqref="E9"/>
    </sheetView>
  </sheetViews>
  <sheetFormatPr defaultColWidth="11.42578125" defaultRowHeight="15" outlineLevelCol="1"/>
  <cols>
    <col min="1" max="1" width="11.42578125" customWidth="1"/>
    <col min="2" max="3" width="27.42578125" customWidth="1"/>
    <col min="4" max="4" width="55.140625" customWidth="1"/>
    <col min="5" max="5" width="22.42578125" style="5" customWidth="1"/>
    <col min="6" max="9" width="19.42578125" customWidth="1"/>
    <col min="10" max="10" width="27.42578125" customWidth="1"/>
    <col min="11" max="11" width="17.85546875" customWidth="1"/>
    <col min="12" max="12" width="27.42578125" customWidth="1"/>
    <col min="13" max="13" width="27" customWidth="1"/>
    <col min="14" max="14" width="20.85546875" customWidth="1"/>
    <col min="15" max="15" width="20.42578125" customWidth="1"/>
    <col min="16" max="16" width="20.85546875" customWidth="1"/>
    <col min="17" max="17" width="27.42578125" customWidth="1"/>
    <col min="18" max="18" width="27" customWidth="1"/>
    <col min="19" max="19" width="20.85546875" customWidth="1"/>
    <col min="20" max="21" width="20.42578125" customWidth="1"/>
    <col min="22" max="22" width="27.42578125" customWidth="1"/>
    <col min="23" max="23" width="27" customWidth="1"/>
    <col min="24" max="26" width="20.85546875" customWidth="1"/>
    <col min="27" max="30" width="19.42578125" customWidth="1"/>
    <col min="31" max="31" width="50.42578125" customWidth="1"/>
    <col min="32" max="32" width="27.42578125" style="98" customWidth="1" outlineLevel="1"/>
    <col min="33" max="33" width="27.42578125" customWidth="1" outlineLevel="1"/>
    <col min="34" max="34" width="48.85546875" customWidth="1" outlineLevel="1"/>
    <col min="35" max="40" width="19.42578125" customWidth="1" outlineLevel="1"/>
    <col min="41" max="41" width="17.85546875" customWidth="1" outlineLevel="1"/>
    <col min="42" max="43" width="22.42578125" customWidth="1" outlineLevel="1"/>
    <col min="44" max="46" width="19.42578125" customWidth="1" outlineLevel="1"/>
    <col min="47" max="48" width="19.140625" customWidth="1" outlineLevel="1"/>
    <col min="49" max="51" width="19.42578125" customWidth="1" outlineLevel="1"/>
    <col min="52" max="53" width="20.42578125" customWidth="1" outlineLevel="1"/>
    <col min="54" max="57" width="19.42578125" customWidth="1" outlineLevel="1"/>
    <col min="58" max="61" width="24.42578125" customWidth="1" outlineLevel="1"/>
    <col min="62" max="63" width="19.42578125" customWidth="1" outlineLevel="1"/>
    <col min="64" max="64" width="28.85546875" customWidth="1" outlineLevel="1"/>
    <col min="65" max="65" width="50.42578125" customWidth="1" outlineLevel="1"/>
    <col min="66" max="66" width="71.42578125" customWidth="1" outlineLevel="1"/>
    <col min="67" max="69" width="19.42578125" customWidth="1" outlineLevel="1"/>
    <col min="70" max="70" width="11.42578125" customWidth="1" outlineLevel="1"/>
  </cols>
  <sheetData>
    <row r="1" spans="1:70" ht="15.75" thickBot="1">
      <c r="AF1"/>
    </row>
    <row r="2" spans="1:70" ht="19.5" thickBot="1">
      <c r="C2" s="1051" t="s">
        <v>33</v>
      </c>
      <c r="D2" s="1052"/>
      <c r="E2" s="1052"/>
      <c r="F2" s="1052"/>
      <c r="G2" s="1053"/>
      <c r="AF2"/>
    </row>
    <row r="3" spans="1:70" ht="125.1" customHeight="1" thickBot="1">
      <c r="C3" s="1054" t="s">
        <v>34</v>
      </c>
      <c r="D3" s="1055"/>
      <c r="E3" s="1055"/>
      <c r="F3" s="1055"/>
      <c r="G3" s="1056"/>
      <c r="AF3"/>
    </row>
    <row r="4" spans="1:70" ht="15.75" thickBot="1">
      <c r="AF4"/>
    </row>
    <row r="5" spans="1:70" ht="71.25" customHeight="1" thickBot="1">
      <c r="A5" s="1045" t="s">
        <v>35</v>
      </c>
      <c r="B5" s="1045"/>
      <c r="C5" s="1045"/>
      <c r="D5" s="1045"/>
      <c r="E5" s="1045"/>
      <c r="F5" s="1045"/>
      <c r="G5" s="1045"/>
      <c r="H5" s="1045"/>
      <c r="I5" s="1046"/>
      <c r="J5" s="1046"/>
      <c r="K5" s="1046"/>
      <c r="L5" s="1046"/>
      <c r="M5" s="1046"/>
      <c r="N5" s="1046"/>
      <c r="O5" s="1046"/>
      <c r="P5" s="1046"/>
      <c r="Q5" s="1046"/>
      <c r="R5" s="1046"/>
      <c r="S5" s="1046"/>
      <c r="T5" s="1046"/>
      <c r="U5" s="1046"/>
      <c r="V5" s="1046"/>
      <c r="W5" s="1046"/>
      <c r="X5" s="1046"/>
      <c r="Y5" s="1046"/>
      <c r="Z5" s="1046"/>
      <c r="AA5" s="1045"/>
      <c r="AB5" s="1045"/>
      <c r="AC5" s="1045"/>
      <c r="AD5" s="1045"/>
      <c r="AE5" s="1045"/>
      <c r="AF5" s="1047" t="s">
        <v>36</v>
      </c>
      <c r="AG5" s="1047"/>
      <c r="AH5" s="1047"/>
      <c r="AI5" s="1047"/>
      <c r="AJ5" s="1047"/>
      <c r="AK5" s="1047"/>
      <c r="AL5" s="1047"/>
      <c r="AM5" s="1047"/>
      <c r="AN5" s="1047"/>
      <c r="AO5" s="1048"/>
      <c r="AP5" s="1048"/>
      <c r="AQ5" s="1048"/>
      <c r="AR5" s="1048"/>
      <c r="AS5" s="1048"/>
      <c r="AT5" s="1048"/>
      <c r="AU5" s="1048"/>
      <c r="AV5" s="1048"/>
      <c r="AW5" s="1048"/>
      <c r="AX5" s="1048"/>
      <c r="AY5" s="1048"/>
      <c r="AZ5" s="1048"/>
      <c r="BA5" s="1048"/>
      <c r="BB5" s="1048"/>
      <c r="BC5" s="1048"/>
      <c r="BD5" s="1048"/>
      <c r="BE5" s="1047"/>
      <c r="BF5" s="1047"/>
      <c r="BG5" s="1047"/>
      <c r="BH5" s="1047"/>
      <c r="BI5" s="1047"/>
      <c r="BJ5" s="1047"/>
      <c r="BK5" s="1047"/>
      <c r="BL5" s="1047"/>
      <c r="BM5" s="1047"/>
      <c r="BN5" s="1047"/>
      <c r="BO5" s="1047"/>
      <c r="BP5" s="1047"/>
      <c r="BQ5" s="1047"/>
      <c r="BR5" s="1047"/>
    </row>
    <row r="6" spans="1:70" s="56" customFormat="1" ht="69.95" customHeight="1">
      <c r="A6" s="1049" t="s">
        <v>37</v>
      </c>
      <c r="B6" s="47" t="s">
        <v>38</v>
      </c>
      <c r="C6" s="47" t="s">
        <v>39</v>
      </c>
      <c r="D6" s="38" t="s">
        <v>40</v>
      </c>
      <c r="E6" s="47" t="s">
        <v>41</v>
      </c>
      <c r="F6" s="47" t="s">
        <v>42</v>
      </c>
      <c r="G6" s="47" t="s">
        <v>43</v>
      </c>
      <c r="H6" s="48" t="s">
        <v>44</v>
      </c>
      <c r="I6" s="706" t="s">
        <v>45</v>
      </c>
      <c r="J6" s="706" t="s">
        <v>46</v>
      </c>
      <c r="K6" s="716" t="s">
        <v>47</v>
      </c>
      <c r="L6" s="720" t="s">
        <v>48</v>
      </c>
      <c r="M6" s="721" t="s">
        <v>49</v>
      </c>
      <c r="N6" s="722" t="s">
        <v>50</v>
      </c>
      <c r="O6" s="722" t="s">
        <v>51</v>
      </c>
      <c r="P6" s="728" t="s">
        <v>52</v>
      </c>
      <c r="Q6" s="729" t="s">
        <v>48</v>
      </c>
      <c r="R6" s="730" t="s">
        <v>49</v>
      </c>
      <c r="S6" s="731" t="s">
        <v>53</v>
      </c>
      <c r="T6" s="731" t="s">
        <v>54</v>
      </c>
      <c r="U6" s="740" t="s">
        <v>55</v>
      </c>
      <c r="V6" s="741" t="s">
        <v>48</v>
      </c>
      <c r="W6" s="742" t="s">
        <v>49</v>
      </c>
      <c r="X6" s="743" t="s">
        <v>56</v>
      </c>
      <c r="Y6" s="743" t="s">
        <v>57</v>
      </c>
      <c r="Z6" s="744" t="s">
        <v>58</v>
      </c>
      <c r="AA6" s="49" t="s">
        <v>59</v>
      </c>
      <c r="AB6" s="50" t="s">
        <v>60</v>
      </c>
      <c r="AC6" s="47" t="s">
        <v>61</v>
      </c>
      <c r="AD6" s="51" t="s">
        <v>62</v>
      </c>
      <c r="AE6" s="49" t="s">
        <v>63</v>
      </c>
      <c r="AF6" s="52" t="s">
        <v>38</v>
      </c>
      <c r="AG6" s="53" t="s">
        <v>39</v>
      </c>
      <c r="AH6" s="37" t="s">
        <v>40</v>
      </c>
      <c r="AI6" s="53" t="s">
        <v>41</v>
      </c>
      <c r="AJ6" s="53" t="s">
        <v>42</v>
      </c>
      <c r="AK6" s="53" t="s">
        <v>43</v>
      </c>
      <c r="AL6" s="53" t="s">
        <v>44</v>
      </c>
      <c r="AM6" s="53" t="s">
        <v>64</v>
      </c>
      <c r="AN6" s="54" t="s">
        <v>65</v>
      </c>
      <c r="AO6" s="724" t="s">
        <v>47</v>
      </c>
      <c r="AP6" s="543" t="s">
        <v>48</v>
      </c>
      <c r="AQ6" s="544" t="s">
        <v>49</v>
      </c>
      <c r="AR6" s="726" t="s">
        <v>50</v>
      </c>
      <c r="AS6" s="726" t="s">
        <v>51</v>
      </c>
      <c r="AT6" s="733" t="s">
        <v>52</v>
      </c>
      <c r="AU6" s="734" t="s">
        <v>66</v>
      </c>
      <c r="AV6" s="735" t="s">
        <v>67</v>
      </c>
      <c r="AW6" s="736" t="s">
        <v>53</v>
      </c>
      <c r="AX6" s="736" t="s">
        <v>54</v>
      </c>
      <c r="AY6" s="747" t="s">
        <v>55</v>
      </c>
      <c r="AZ6" s="750" t="s">
        <v>68</v>
      </c>
      <c r="BA6" s="751" t="s">
        <v>69</v>
      </c>
      <c r="BB6" s="752" t="s">
        <v>56</v>
      </c>
      <c r="BC6" s="752" t="s">
        <v>57</v>
      </c>
      <c r="BD6" s="753" t="s">
        <v>58</v>
      </c>
      <c r="BE6" s="55" t="s">
        <v>70</v>
      </c>
      <c r="BF6" s="53" t="s">
        <v>71</v>
      </c>
      <c r="BG6" s="53" t="s">
        <v>72</v>
      </c>
      <c r="BH6" s="53" t="s">
        <v>73</v>
      </c>
      <c r="BI6" s="53" t="s">
        <v>74</v>
      </c>
      <c r="BJ6" s="53" t="s">
        <v>75</v>
      </c>
      <c r="BK6" s="53" t="s">
        <v>76</v>
      </c>
      <c r="BL6" s="53" t="s">
        <v>77</v>
      </c>
      <c r="BM6" s="53" t="s">
        <v>78</v>
      </c>
      <c r="BN6" s="53" t="s">
        <v>79</v>
      </c>
      <c r="BO6" s="53" t="s">
        <v>80</v>
      </c>
      <c r="BP6" s="53" t="s">
        <v>81</v>
      </c>
      <c r="BQ6" s="53" t="s">
        <v>82</v>
      </c>
      <c r="BR6" s="53" t="s">
        <v>83</v>
      </c>
    </row>
    <row r="7" spans="1:70" s="4" customFormat="1" ht="212.25" customHeight="1">
      <c r="A7" s="1050"/>
      <c r="B7" s="57" t="s">
        <v>84</v>
      </c>
      <c r="C7" s="57" t="s">
        <v>85</v>
      </c>
      <c r="D7" s="40" t="s">
        <v>86</v>
      </c>
      <c r="E7" s="57" t="s">
        <v>87</v>
      </c>
      <c r="F7" s="57" t="s">
        <v>88</v>
      </c>
      <c r="G7" s="57" t="s">
        <v>89</v>
      </c>
      <c r="H7" s="58" t="s">
        <v>90</v>
      </c>
      <c r="I7" s="107" t="s">
        <v>91</v>
      </c>
      <c r="J7" s="107" t="s">
        <v>92</v>
      </c>
      <c r="K7" s="717" t="s">
        <v>93</v>
      </c>
      <c r="L7" s="723" t="s">
        <v>94</v>
      </c>
      <c r="M7" s="691" t="s">
        <v>95</v>
      </c>
      <c r="N7" s="107" t="s">
        <v>96</v>
      </c>
      <c r="O7" s="107" t="s">
        <v>97</v>
      </c>
      <c r="P7" s="717" t="s">
        <v>98</v>
      </c>
      <c r="Q7" s="732" t="s">
        <v>94</v>
      </c>
      <c r="R7" s="691" t="s">
        <v>95</v>
      </c>
      <c r="S7" s="107" t="s">
        <v>99</v>
      </c>
      <c r="T7" s="107" t="s">
        <v>97</v>
      </c>
      <c r="U7" s="717" t="s">
        <v>98</v>
      </c>
      <c r="V7" s="745" t="s">
        <v>94</v>
      </c>
      <c r="W7" s="691" t="s">
        <v>95</v>
      </c>
      <c r="X7" s="107" t="s">
        <v>99</v>
      </c>
      <c r="Y7" s="107" t="s">
        <v>97</v>
      </c>
      <c r="Z7" s="703" t="s">
        <v>98</v>
      </c>
      <c r="AA7" s="59" t="s">
        <v>100</v>
      </c>
      <c r="AB7" s="60" t="s">
        <v>98</v>
      </c>
      <c r="AC7" s="57" t="s">
        <v>98</v>
      </c>
      <c r="AD7" s="61" t="s">
        <v>98</v>
      </c>
      <c r="AE7" s="59" t="s">
        <v>101</v>
      </c>
      <c r="AF7" s="62" t="s">
        <v>102</v>
      </c>
      <c r="AG7" s="63" t="s">
        <v>102</v>
      </c>
      <c r="AH7" s="116" t="s">
        <v>102</v>
      </c>
      <c r="AI7" s="63" t="s">
        <v>102</v>
      </c>
      <c r="AJ7" s="63" t="s">
        <v>102</v>
      </c>
      <c r="AK7" s="63" t="s">
        <v>103</v>
      </c>
      <c r="AL7" s="63" t="s">
        <v>102</v>
      </c>
      <c r="AM7" s="63" t="s">
        <v>102</v>
      </c>
      <c r="AN7" s="64" t="s">
        <v>102</v>
      </c>
      <c r="AO7" s="725" t="s">
        <v>102</v>
      </c>
      <c r="AP7" s="545" t="s">
        <v>102</v>
      </c>
      <c r="AQ7" s="541" t="s">
        <v>102</v>
      </c>
      <c r="AR7" s="714" t="s">
        <v>102</v>
      </c>
      <c r="AS7" s="714" t="s">
        <v>102</v>
      </c>
      <c r="AT7" s="725" t="s">
        <v>104</v>
      </c>
      <c r="AU7" s="737" t="s">
        <v>102</v>
      </c>
      <c r="AV7" s="541" t="s">
        <v>102</v>
      </c>
      <c r="AW7" s="714" t="s">
        <v>102</v>
      </c>
      <c r="AX7" s="714" t="s">
        <v>102</v>
      </c>
      <c r="AY7" s="725" t="s">
        <v>104</v>
      </c>
      <c r="AZ7" s="754" t="s">
        <v>105</v>
      </c>
      <c r="BA7" s="541" t="s">
        <v>95</v>
      </c>
      <c r="BB7" s="714" t="s">
        <v>102</v>
      </c>
      <c r="BC7" s="714" t="s">
        <v>102</v>
      </c>
      <c r="BD7" s="755" t="s">
        <v>104</v>
      </c>
      <c r="BE7" s="65" t="s">
        <v>102</v>
      </c>
      <c r="BF7" s="63" t="s">
        <v>106</v>
      </c>
      <c r="BG7" s="63" t="s">
        <v>104</v>
      </c>
      <c r="BH7" s="63" t="s">
        <v>104</v>
      </c>
      <c r="BI7" s="63" t="s">
        <v>104</v>
      </c>
      <c r="BJ7" s="63" t="s">
        <v>104</v>
      </c>
      <c r="BK7" s="63" t="s">
        <v>104</v>
      </c>
      <c r="BL7" s="63" t="s">
        <v>107</v>
      </c>
      <c r="BM7" s="63" t="s">
        <v>108</v>
      </c>
      <c r="BN7" s="63" t="s">
        <v>109</v>
      </c>
      <c r="BO7" s="63" t="s">
        <v>110</v>
      </c>
      <c r="BP7" s="63" t="s">
        <v>98</v>
      </c>
      <c r="BQ7" s="63" t="s">
        <v>98</v>
      </c>
      <c r="BR7" s="63" t="s">
        <v>98</v>
      </c>
    </row>
    <row r="8" spans="1:70" s="4" customFormat="1" ht="125.45" customHeight="1">
      <c r="A8" s="66" t="s">
        <v>111</v>
      </c>
      <c r="B8" s="67" t="s">
        <v>112</v>
      </c>
      <c r="C8" s="68">
        <v>1</v>
      </c>
      <c r="D8" s="173" t="s">
        <v>113</v>
      </c>
      <c r="E8" s="69" t="s">
        <v>28</v>
      </c>
      <c r="F8" s="67" t="s">
        <v>113</v>
      </c>
      <c r="G8" s="67" t="s">
        <v>114</v>
      </c>
      <c r="H8" s="70" t="s">
        <v>115</v>
      </c>
      <c r="I8" s="707">
        <v>900</v>
      </c>
      <c r="J8" s="708" t="s">
        <v>116</v>
      </c>
      <c r="K8" s="718">
        <v>1</v>
      </c>
      <c r="L8" s="546" t="s">
        <v>117</v>
      </c>
      <c r="M8" s="547" t="s">
        <v>118</v>
      </c>
      <c r="N8" s="709">
        <v>3900</v>
      </c>
      <c r="O8" s="710">
        <f>N8*0.085</f>
        <v>331.5</v>
      </c>
      <c r="P8" s="643">
        <f>IF(OR(N8="", O8=""), "", IFERROR(VALUE(TRIM(SUBSTITUTE(N8,CHAR(160),""))),0) + IFERROR(VALUE(TRIM(SUBSTITUTE(O8,CHAR(160),""))),0))</f>
        <v>4231.5</v>
      </c>
      <c r="Q8" s="646" t="s">
        <v>119</v>
      </c>
      <c r="R8" s="547" t="s">
        <v>120</v>
      </c>
      <c r="S8" s="710">
        <v>4200</v>
      </c>
      <c r="T8" s="710">
        <f>0.085*S8</f>
        <v>357</v>
      </c>
      <c r="U8" s="643">
        <f>IF(OR(S8="", T8=""), "", IFERROR(VALUE(TRIM(SUBSTITUTE(S8,CHAR(160),""))),0) + IFERROR(VALUE(TRIM(SUBSTITUTE(T8,CHAR(160),""))),0))</f>
        <v>4557</v>
      </c>
      <c r="V8" s="662" t="s">
        <v>121</v>
      </c>
      <c r="W8" s="547" t="s">
        <v>122</v>
      </c>
      <c r="X8" s="710"/>
      <c r="Y8" s="710"/>
      <c r="Z8" s="704" t="str">
        <f>IF(OR(X8="", Y8=""), "", IFERROR(VALUE(TRIM(SUBSTITUTE(X8,CHAR(160),""))),0) + IFERROR(VALUE(TRIM(SUBSTITUTE(Y8,CHAR(160),""))),0))</f>
        <v/>
      </c>
      <c r="AA8" s="72" t="s">
        <v>123</v>
      </c>
      <c r="AB8" s="73" cm="1">
        <f t="array" ref="AB8">IF((_xlfn.IFS(TRIM(SUBSTITUTE(AA8,CHAR(160),""))="Devis 1",IFERROR(VALUE(TRIM(SUBSTITUTE(N8,CHAR(160),""))),0),TRIM(SUBSTITUTE(AA8,CHAR(160),""))="Devis 2",IFERROR(VALUE(TRIM(SUBSTITUTE(S8,CHAR(160),""))),0),TRIM(SUBSTITUTE(AA8,CHAR(160),""))="Devis 3",IFERROR(VALUE(TRIM(SUBSTITUTE(X8,CHAR(160),""))),0),TRUE,0)*IFERROR(VALUE(TRIM(SUBSTITUTE(C8,CHAR(160),""))),0))=0,"",_xlfn.IFS(TRIM(SUBSTITUTE(AA8,CHAR(160),""))="Devis 1",IFERROR(VALUE(TRIM(SUBSTITUTE(N8,CHAR(160),""))),0),TRIM(SUBSTITUTE(AA8,CHAR(160),""))="Devis 2",IFERROR(VALUE(TRIM(SUBSTITUTE(S8,CHAR(160),""))),0),TRIM(SUBSTITUTE(AA8,CHAR(160),""))="Devis 3",IFERROR(VALUE(TRIM(SUBSTITUTE(X8,CHAR(160),""))),0),TRUE,0)*IFERROR(VALUE(TRIM(SUBSTITUTE(C8,CHAR(160),""))),0))</f>
        <v>3900</v>
      </c>
      <c r="AC8" s="74" cm="1">
        <f t="array" ref="AC8">IF(ROUND((_xlfn.IFS(TRIM(SUBSTITUTE(AA8,CHAR(160),""))="Devis 1",IFERROR(VALUE(TRIM(SUBSTITUTE(O8,CHAR(160),""))),0),TRIM(SUBSTITUTE(AA8,CHAR(160),""))="Devis 2",IFERROR(VALUE(TRIM(SUBSTITUTE(T8,CHAR(160),""))),0),TRIM(SUBSTITUTE(AA8,CHAR(160),""))="Devis 3",IFERROR(VALUE(TRIM(SUBSTITUTE(Y8,CHAR(160),""))),0),TRUE,0)*IFERROR(VALUE(TRIM(SUBSTITUTE(C8,CHAR(160),""))),0)),2)=0,IF(AB8&lt;&gt;"",0,""),ROUND((_xlfn.IFS(TRIM(SUBSTITUTE(AA8,CHAR(160),""))="Devis 1",IFERROR(VALUE(TRIM(SUBSTITUTE(O8,CHAR(160),""))),0),TRIM(SUBSTITUTE(AA8,CHAR(160),""))="Devis 2",IFERROR(VALUE(TRIM(SUBSTITUTE(T8,CHAR(160),""))),0),TRIM(SUBSTITUTE(AA8,CHAR(160),""))="Devis 3",IFERROR(VALUE(TRIM(SUBSTITUTE(Y8,CHAR(160),""))),0),TRUE,0)*IFERROR(VALUE(TRIM(SUBSTITUTE(C8,CHAR(160),""))),0)),2))</f>
        <v>331.5</v>
      </c>
      <c r="AD8" s="75">
        <f>IF(OR(AB8="", AC8=""), "", IFERROR(VALUE(TRIM(SUBSTITUTE(AB8,CHAR(160),""))),0) + IFERROR(VALUE(TRIM(SUBSTITUTE(AC8,CHAR(160),""))),0))</f>
        <v>4231.5</v>
      </c>
      <c r="AE8" s="76"/>
      <c r="AF8" s="77" t="str">
        <f t="shared" ref="AF8:AO8" si="0">IF(B8="","",B8)</f>
        <v>Chaînage carré</v>
      </c>
      <c r="AG8" s="78">
        <f t="shared" si="0"/>
        <v>1</v>
      </c>
      <c r="AH8" s="35" t="str">
        <f t="shared" si="0"/>
        <v>Non</v>
      </c>
      <c r="AI8" s="35" t="str">
        <f t="shared" si="0"/>
        <v>Investissements équins</v>
      </c>
      <c r="AJ8" s="35" t="str">
        <f t="shared" si="0"/>
        <v>Non</v>
      </c>
      <c r="AK8" s="35" t="str">
        <f t="shared" si="0"/>
        <v xml:space="preserve">Pas de marché public </v>
      </c>
      <c r="AL8" s="35" t="str">
        <f t="shared" si="0"/>
        <v>Non concerné</v>
      </c>
      <c r="AM8" s="35">
        <f t="shared" si="0"/>
        <v>900</v>
      </c>
      <c r="AN8" s="712" t="str">
        <f t="shared" si="0"/>
        <v>mètre</v>
      </c>
      <c r="AO8" s="621">
        <f t="shared" si="0"/>
        <v>1</v>
      </c>
      <c r="AP8" s="637"/>
      <c r="AQ8" s="609"/>
      <c r="AR8" s="609">
        <f>IF(N8="","",N8)</f>
        <v>3900</v>
      </c>
      <c r="AS8" s="609">
        <f>IF(O8="","",O8)</f>
        <v>331.5</v>
      </c>
      <c r="AT8" s="621">
        <f>IF(P8="","",P8)</f>
        <v>4231.5</v>
      </c>
      <c r="AU8" s="653"/>
      <c r="AV8" s="615"/>
      <c r="AW8" s="609">
        <f>IF(S8="","",S8)</f>
        <v>4200</v>
      </c>
      <c r="AX8" s="609">
        <f>IF(T8="","",T8)</f>
        <v>357</v>
      </c>
      <c r="AY8" s="621">
        <f>IF(U8="","",U8)</f>
        <v>4557</v>
      </c>
      <c r="AZ8" s="673"/>
      <c r="BA8" s="615"/>
      <c r="BB8" s="609" t="str">
        <f>IF(X8="","",X8)</f>
        <v/>
      </c>
      <c r="BC8" s="715" t="str">
        <f>IF(Y8="","",Y8)</f>
        <v/>
      </c>
      <c r="BD8" s="674" t="str">
        <f>IF(OR(BB8="",BC8=""),"",IFERROR(VALUE(TRIM(SUBSTITUTE(BB8,CHAR(160),""))),0)+IFERROR(VALUE(TRIM(SUBSTITUTE(BC8,CHAR(160),""))),0))</f>
        <v/>
      </c>
      <c r="BE8" s="79" t="str">
        <f>IF(AA8="","",AA8)</f>
        <v>Devis 1</v>
      </c>
      <c r="BF8" s="69"/>
      <c r="BG8" s="80">
        <f>IF(AI8="","",
IF(
AND(
IFERROR(VALUE(TRIM(SUBSTITUTE(AR8,CHAR(160),""))),0)=0,
IFERROR(VALUE(TRIM(SUBSTITUTE(AW8,CHAR(160),""))),0)=0,
IFERROR(VALUE(TRIM(SUBSTITUTE(BB8,CHAR(160),""))),0)=0
),
0,
IF(
1.15*
MIN(
IF(IFERROR(VALUE(TRIM(SUBSTITUTE(AR8,CHAR(160),""))),0)=0,1E+30,IFERROR(VALUE(TRIM(SUBSTITUTE(AR8,CHAR(160),""))),0)),
IF(IFERROR(VALUE(TRIM(SUBSTITUTE(AW8,CHAR(160),""))),0)=0,1E+30,IFERROR(VALUE(TRIM(SUBSTITUTE(AW8,CHAR(160),""))),0)),
IF(IFERROR(VALUE(TRIM(SUBSTITUTE(BB8,CHAR(160),""))),0)=0,1E+30,IFERROR(VALUE(TRIM(SUBSTITUTE(BB8,CHAR(160),""))),0))
)
*IFERROR(VALUE(TRIM(SUBSTITUTE(AG8,CHAR(160),""))),0)
=0,
0,
1.15*
MIN(
IF(IFERROR(VALUE(TRIM(SUBSTITUTE(AR8,CHAR(160),""))),0)=0,1E+30,IFERROR(VALUE(TRIM(SUBSTITUTE(AR8,CHAR(160),""))),0)),
IF(IFERROR(VALUE(TRIM(SUBSTITUTE(AW8,CHAR(160),""))),0)=0,1E+30,IFERROR(VALUE(TRIM(SUBSTITUTE(AW8,CHAR(160),""))),0)),
IF(IFERROR(VALUE(TRIM(SUBSTITUTE(BB8,CHAR(160),""))),0)=0,1E+30,IFERROR(VALUE(TRIM(SUBSTITUTE(BB8,CHAR(160),""))),0))
)
*IFERROR(VALUE(TRIM(SUBSTITUTE(AG8,CHAR(160),""))),0)
)
)
)</f>
        <v>4485</v>
      </c>
      <c r="BH8" s="80"/>
      <c r="BI8" s="80" t="str">
        <f>IF(OR(BG8="", BH8=""), "", IFERROR(VALUE(TRIM(SUBSTITUTE(BG8,CHAR(160),""))),0) + IFERROR(VALUE(TRIM(SUBSTITUTE(BH8,CHAR(160),""))),0))</f>
        <v/>
      </c>
      <c r="BJ8" s="81" cm="1">
        <f t="array" ref="BJ8">IF($AG8="","",
_xlfn.IFS(
$BE8="Devis 1",
IF(ISBLANK(AR8),"",IFERROR(VALUE(TRIM(SUBSTITUTE(AR8,CHAR(160),""))),0)*IFERROR(VALUE(TRIM(SUBSTITUTE($AG8,CHAR(160),""))),0)),
$BE8="Devis 2",
IF(ISBLANK(AW8),"",IFERROR(VALUE(TRIM(SUBSTITUTE(AW8,CHAR(160),""))),0)*IFERROR(VALUE(TRIM(SUBSTITUTE($AG8,CHAR(160),""))),0)),
$BE8="Devis 3",
IF(ISBLANK(BB8),"",IFERROR(VALUE(TRIM(SUBSTITUTE(BB8,CHAR(160),""))),0)*IFERROR(VALUE(TRIM(SUBSTITUTE($AG8,CHAR(160),""))),0)),
TRUE,0
)
)</f>
        <v>3900</v>
      </c>
      <c r="BK8" s="81" cm="1">
        <f t="array" ref="BK8">IF($AG8="","",
_xlfn.IFS(
$BE8="Devis 1",
IF(ISBLANK(AS8),"",IFERROR(VALUE(TRIM(SUBSTITUTE(AS8,CHAR(160),""))),0)*IFERROR(VALUE(TRIM(SUBSTITUTE($AG8,CHAR(160),""))),0)),
$BE8="Devis 2",
IF(ISBLANK(AX8),"",IFERROR(VALUE(TRIM(SUBSTITUTE(AX8,CHAR(160),""))),0)*IFERROR(VALUE(TRIM(SUBSTITUTE($AG8,CHAR(160),""))),0)),
$BE8="Devis 3",
IF(ISBLANK(BC8),"",IFERROR(VALUE(TRIM(SUBSTITUTE(BC8,CHAR(160),""))),0)*IFERROR(VALUE(TRIM(SUBSTITUTE($AG8,CHAR(160),""))),0)),
TRUE,0
)
)</f>
        <v>331.5</v>
      </c>
      <c r="BL8" s="81">
        <v>0</v>
      </c>
      <c r="BM8" s="69"/>
      <c r="BN8" s="29" t="str" cm="1">
        <f t="array" ref="BN8">IF(OR(BL8="",BI8="",BJ8="",BG8=""),"",
    _xlfn.IFS(
        (IFERROR(VALUE(TRIM(SUBSTITUTE(BL8,CHAR(160),""))),0)) &gt; (IFERROR(VALUE(TRIM(SUBSTITUTE(BI8,CHAR(160),""))),0)),
        "KO : Le montant retenu TTC est supérieur au montant raisonnable TTC. Merci de revoir la ligne de dépense ou plafonner son montant.",
        (IFERROR(VALUE(TRIM(SUBSTITUTE(BJ8,CHAR(160),""))),0)) &gt; (IFERROR(VALUE(TRIM(SUBSTITUTE(BG8,CHAR(160),""))),0)),
        "Attention : Le montant retenu HT est supérieur au montant HT raisonnable. Merci de revoir la ligne de dépense, plafonner son montant, ou justifier la reventillation HT / TVA.",
ROUND(IFERROR(VALUE(TRIM(SUBSTITUTE(BH8,CHAR(160),""))),0),2)&gt;
ROUND(IFERROR(VALUE(TRIM(SUBSTITUTE(BK8,CHAR(160),""))),0),2),
"Attention : Le montant TVA retenu est supérieur au montant TVA raisonnable. Merci de revoir la ligne de dépense, plafonner son montant, ou justifier la reventillation HT / TVA.",
ROUND(IFERROR(VALUE(TRIM(SUBSTITUTE(BJ8,CHAR(160),""))),0),2)&gt;
ROUND(IFERROR(VALUE(TRIM(SUBSTITUTE(MIN(P8,U8,Z8),CHAR(160),""))),0),2),
"Attention : Le devis retenu n'est pas le moins cher. Une justification de la part du porteur est nécessaire.",
ROUND(IFERROR(VALUE(TRIM(SUBSTITUTE(BJ8,CHAR(160),""))),0),2)=0,
"Attention : montant présenté entièrement écarté",
        (IFERROR(VALUE(TRIM(SUBSTITUTE(BL8,CHAR(160),""))),0))=0,
        "",
        (IFERROR(VALUE(TRIM(SUBSTITUTE(BI8,CHAR(160),""))),0))=(IFERROR(VALUE(TRIM(SUBSTITUTE(BL8,CHAR(160),""))),0)),
        "OK",
        (IFERROR(VALUE(TRIM(SUBSTITUTE(BI8,CHAR(160),""))),0))&gt;(IFERROR(VALUE(TRIM(SUBSTITUTE(BL8,CHAR(160),""))),0)),
        " OK : Montant instruit inférieur au montant raisonnable.",
        TRUE,
        ""
    )
)</f>
        <v/>
      </c>
      <c r="BO8" s="29" t="str" cm="1">
        <f t="array" ref="BO8">IF(OR(BL8="",BI8="",BJ8="",BG8="",BK8="",BH8=""),"",_xlfn.IFS(
ROUND(IFERROR(VALUE(TRIM(SUBSTITUTE(BL8,CHAR(160),""))),0),2)&gt;
ROUND(IFERROR(VALUE(TRIM(SUBSTITUTE(BI8,CHAR(160),""))),0),2),
"KO : Le montant retenu TTC est supérieur au montant raisonnable TTC. Merci de revoir la ligne de dépense ou plafonner son montant.",
ROUND(IFERROR(VALUE(TRIM(SUBSTITUTE(BJ8,CHAR(160),""))),0),2)&gt;
ROUND(IFERROR(VALUE(TRIM(SUBSTITUTE(BG8,CHAR(160),""))),0),2),
"Attention : Le montant retenu HT est supérieur au montant HT raisonnable. Merci de revoir la ligne de dépense, plafonner son montant, ou justifier la reventillation HT / TVA.",
ROUND(IFERROR(VALUE(TRIM(SUBSTITUTE(BK8,CHAR(160),""))),0),2)&gt;
ROUND(IFERROR(VALUE(TRIM(SUBSTITUTE(BH8,CHAR(160),""))),0),2),
"Attention : Le montant TVA retenu est supérieur au montant TVA raisonnable. Merci de revoir la ligne de dépense, plafonner son montant, ou justifier la reventillation HT / TVA.",
ROUND(IFERROR(VALUE(TRIM(SUBSTITUTE(BL8,CHAR(160),""))),0),2)&gt;
ROUND(IFERROR(VALUE(TRIM(SUBSTITUTE(MIN(P8,U8,Z8),CHAR(160),""))),0),2),
"Attention : Le devis retenu n'est pas le moins cher. Une justification de la part du porteur est nécessaire.",
ROUND(IFERROR(VALUE(TRIM(SUBSTITUTE(BL8,CHAR(160),""))),0),2)=0,
"Attention : montant présenté entièrement écarté",
ROUND(IFERROR(VALUE(TRIM(SUBSTITUTE(BI8,CHAR(160),""))),0),2)=
ROUND(IFERROR(VALUE(TRIM(SUBSTITUTE(BL8,CHAR(160),""))),0),2),
"OK",
ROUND(IFERROR(VALUE(TRIM(SUBSTITUTE(BI8,CHAR(160),""))),0),2)&gt;
ROUND(IFERROR(VALUE(TRIM(SUBSTITUTE(BL8,CHAR(160),""))),0),2),
" OK : Montant instruit inférieur au montant raisonnable.",
TRUE,""
))</f>
        <v/>
      </c>
      <c r="BP8" s="80">
        <f t="shared" ref="BP8:BR9" si="1">IF(OR(AB8="",BJ8=""),"",(IFERROR(VALUE(TRIM(SUBSTITUTE(AB8,CHAR(160),""))),0))-(IFERROR(VALUE(TRIM(SUBSTITUTE(BJ8,CHAR(160),""))),0)))</f>
        <v>0</v>
      </c>
      <c r="BQ8" s="80">
        <f t="shared" si="1"/>
        <v>0</v>
      </c>
      <c r="BR8" s="80">
        <f t="shared" si="1"/>
        <v>4231.5</v>
      </c>
    </row>
    <row r="9" spans="1:70" s="4" customFormat="1" ht="15.95" customHeight="1">
      <c r="A9" s="82">
        <v>1</v>
      </c>
      <c r="B9" s="83"/>
      <c r="C9" s="84">
        <v>1</v>
      </c>
      <c r="D9" s="83" t="s">
        <v>113</v>
      </c>
      <c r="E9" s="83" t="s">
        <v>30</v>
      </c>
      <c r="F9" s="83"/>
      <c r="G9" s="83"/>
      <c r="H9" s="132"/>
      <c r="I9" s="711"/>
      <c r="J9" s="711"/>
      <c r="K9" s="719"/>
      <c r="L9" s="627"/>
      <c r="M9" s="538"/>
      <c r="N9" s="624">
        <v>15000</v>
      </c>
      <c r="O9" s="625">
        <v>0</v>
      </c>
      <c r="P9" s="644">
        <f>IF(OR(N9="", O9=""), "", IFERROR(VALUE(TRIM(SUBSTITUTE(N9,CHAR(160),""))),0) + IFERROR(VALUE(TRIM(SUBSTITUTE(O9,CHAR(160),""))),0))</f>
        <v>15000</v>
      </c>
      <c r="Q9" s="647"/>
      <c r="R9" s="538"/>
      <c r="S9" s="625"/>
      <c r="T9" s="625"/>
      <c r="U9" s="644" t="str">
        <f>IF(OR(S9="", T9=""), "", IFERROR(VALUE(TRIM(SUBSTITUTE(S9,CHAR(160),""))),0) + IFERROR(VALUE(TRIM(SUBSTITUTE(T9,CHAR(160),""))),0))</f>
        <v/>
      </c>
      <c r="V9" s="664"/>
      <c r="W9" s="538"/>
      <c r="X9" s="625"/>
      <c r="Y9" s="625"/>
      <c r="Z9" s="705" t="str">
        <f>IF(OR(X9="", Y9=""), "", IFERROR(VALUE(TRIM(SUBSTITUTE(X9,CHAR(160),""))),0) + IFERROR(VALUE(TRIM(SUBSTITUTE(Y9,CHAR(160),""))),0))</f>
        <v/>
      </c>
      <c r="AA9" s="87" t="s">
        <v>123</v>
      </c>
      <c r="AB9" s="88" cm="1">
        <f t="array" ref="AB9">IF((_xlfn.IFS(TRIM(SUBSTITUTE(AA9,CHAR(160),""))="Devis 1",IFERROR(VALUE(TRIM(SUBSTITUTE(N9,CHAR(160),""))),0),TRIM(SUBSTITUTE(AA9,CHAR(160),""))="Devis 2",IFERROR(VALUE(TRIM(SUBSTITUTE(S9,CHAR(160),""))),0),TRIM(SUBSTITUTE(AA9,CHAR(160),""))="Devis 3",IFERROR(VALUE(TRIM(SUBSTITUTE(X9,CHAR(160),""))),0),TRUE,0)*IFERROR(VALUE(TRIM(SUBSTITUTE(C9,CHAR(160),""))),0))=0,"",_xlfn.IFS(TRIM(SUBSTITUTE(AA9,CHAR(160),""))="Devis 1",IFERROR(VALUE(TRIM(SUBSTITUTE(N9,CHAR(160),""))),0),TRIM(SUBSTITUTE(AA9,CHAR(160),""))="Devis 2",IFERROR(VALUE(TRIM(SUBSTITUTE(S9,CHAR(160),""))),0),TRIM(SUBSTITUTE(AA9,CHAR(160),""))="Devis 3",IFERROR(VALUE(TRIM(SUBSTITUTE(X9,CHAR(160),""))),0),TRUE,0)*IFERROR(VALUE(TRIM(SUBSTITUTE(C9,CHAR(160),""))),0))</f>
        <v>15000</v>
      </c>
      <c r="AC9" s="89" cm="1">
        <f t="array" ref="AC9">IF(ROUND((_xlfn.IFS(TRIM(SUBSTITUTE(AA9,CHAR(160),""))="Devis 1",IFERROR(VALUE(TRIM(SUBSTITUTE(O9,CHAR(160),""))),0),TRIM(SUBSTITUTE(AA9,CHAR(160),""))="Devis 2",IFERROR(VALUE(TRIM(SUBSTITUTE(T9,CHAR(160),""))),0),TRIM(SUBSTITUTE(AA9,CHAR(160),""))="Devis 3",IFERROR(VALUE(TRIM(SUBSTITUTE(Y9,CHAR(160),""))),0),TRUE,0)*IFERROR(VALUE(TRIM(SUBSTITUTE(C9,CHAR(160),""))),0)),2)=0,IF(AB9&lt;&gt;"",0,""),ROUND((_xlfn.IFS(TRIM(SUBSTITUTE(AA9,CHAR(160),""))="Devis 1",IFERROR(VALUE(TRIM(SUBSTITUTE(O9,CHAR(160),""))),0),TRIM(SUBSTITUTE(AA9,CHAR(160),""))="Devis 2",IFERROR(VALUE(TRIM(SUBSTITUTE(T9,CHAR(160),""))),0),TRIM(SUBSTITUTE(AA9,CHAR(160),""))="Devis 3",IFERROR(VALUE(TRIM(SUBSTITUTE(Y9,CHAR(160),""))),0),TRUE,0)*IFERROR(VALUE(TRIM(SUBSTITUTE(C9,CHAR(160),""))),0)),2))</f>
        <v>0</v>
      </c>
      <c r="AD9" s="90">
        <f>IF(OR(AB9="", AC9=""), "", IFERROR(VALUE(TRIM(SUBSTITUTE(AB9,CHAR(160),""))),0) + IFERROR(VALUE(TRIM(SUBSTITUTE(AC9,CHAR(160),""))),0))</f>
        <v>15000</v>
      </c>
      <c r="AE9" s="91"/>
      <c r="AF9" s="148" t="str">
        <f>IF(B9="","",B9)</f>
        <v/>
      </c>
      <c r="AG9" s="148">
        <f t="shared" ref="AG9:AR9" si="2">IF(C9="","",C9)</f>
        <v>1</v>
      </c>
      <c r="AH9" s="148" t="str">
        <f t="shared" si="2"/>
        <v>Non</v>
      </c>
      <c r="AI9" s="148" t="str">
        <f t="shared" si="2"/>
        <v>Investissements forêt-bois</v>
      </c>
      <c r="AJ9" s="148" t="str">
        <f t="shared" si="2"/>
        <v/>
      </c>
      <c r="AK9" s="148" t="str">
        <f t="shared" si="2"/>
        <v/>
      </c>
      <c r="AL9" s="148" t="str">
        <f t="shared" si="2"/>
        <v/>
      </c>
      <c r="AM9" s="148" t="str">
        <f t="shared" si="2"/>
        <v/>
      </c>
      <c r="AN9" s="713" t="str">
        <f t="shared" si="2"/>
        <v/>
      </c>
      <c r="AO9" s="553" t="str">
        <f t="shared" si="2"/>
        <v/>
      </c>
      <c r="AP9" s="548" t="str">
        <f t="shared" si="2"/>
        <v/>
      </c>
      <c r="AQ9" s="539" t="str">
        <f t="shared" si="2"/>
        <v/>
      </c>
      <c r="AR9" s="539">
        <f t="shared" si="2"/>
        <v>15000</v>
      </c>
      <c r="AS9" s="577">
        <f>IF(O9="","",O9)</f>
        <v>0</v>
      </c>
      <c r="AT9" s="644">
        <f>IF(OR(AR9="",AS9=""),"",IFERROR(VALUE(TRIM(SUBSTITUTE(AR9,CHAR(160),""))),0)+IFERROR(VALUE(TRIM(SUBSTITUTE(AS9,CHAR(160),""))),0))</f>
        <v>15000</v>
      </c>
      <c r="AU9" s="655" t="str">
        <f>IF(Q9="","",Q9)</f>
        <v/>
      </c>
      <c r="AV9" s="577" t="str">
        <f t="shared" ref="AV9:AZ9" si="3">IF(R9="","",R9)</f>
        <v/>
      </c>
      <c r="AW9" s="577" t="str">
        <f t="shared" si="3"/>
        <v/>
      </c>
      <c r="AX9" s="577" t="str">
        <f t="shared" si="3"/>
        <v/>
      </c>
      <c r="AY9" s="748" t="str">
        <f t="shared" ref="AY9" si="4">IF(OR(AW9="",AX9=""),"",IFERROR(VALUE(TRIM(SUBSTITUTE(AW9,CHAR(160),""))),0)+IFERROR(VALUE(TRIM(SUBSTITUTE(AX9,CHAR(160),""))),0))</f>
        <v/>
      </c>
      <c r="AZ9" s="677" t="str">
        <f t="shared" si="3"/>
        <v/>
      </c>
      <c r="BA9" s="577" t="str">
        <f t="shared" ref="BA9" si="5">IF(W9="","",W9)</f>
        <v/>
      </c>
      <c r="BB9" s="577" t="str">
        <f t="shared" ref="BB9" si="6">IF(X9="","",X9)</f>
        <v/>
      </c>
      <c r="BC9" s="577" t="str">
        <f t="shared" ref="BC9" si="7">IF(Y9="","",Y9)</f>
        <v/>
      </c>
      <c r="BD9" s="678" t="str">
        <f t="shared" ref="BD9" si="8">IF(OR(BB9="",BC9=""),"",IFERROR(VALUE(TRIM(SUBSTITUTE(BB9,CHAR(160),""))),0)+IFERROR(VALUE(TRIM(SUBSTITUTE(BC9,CHAR(160),""))),0))</f>
        <v/>
      </c>
      <c r="BE9" s="542" t="str">
        <f>IF(AA9="","",AA9)</f>
        <v>Devis 1</v>
      </c>
      <c r="BF9" s="83"/>
      <c r="BG9" s="92">
        <f>IF(AI9="","",
IF(
AND(
IFERROR(VALUE(TRIM(SUBSTITUTE(AR9,CHAR(160),""))),0)=0,
IFERROR(VALUE(TRIM(SUBSTITUTE(AW9,CHAR(160),""))),0)=0,
IFERROR(VALUE(TRIM(SUBSTITUTE(BB9,CHAR(160),""))),0)=0
),
0,
IF(
1.15*
MIN(
IF(IFERROR(VALUE(TRIM(SUBSTITUTE(AR9,CHAR(160),""))),0)=0,1E+30,IFERROR(VALUE(TRIM(SUBSTITUTE(AR9,CHAR(160),""))),0)),
IF(IFERROR(VALUE(TRIM(SUBSTITUTE(AW9,CHAR(160),""))),0)=0,1E+30,IFERROR(VALUE(TRIM(SUBSTITUTE(AW9,CHAR(160),""))),0)),
IF(IFERROR(VALUE(TRIM(SUBSTITUTE(BB9,CHAR(160),""))),0)=0,1E+30,IFERROR(VALUE(TRIM(SUBSTITUTE(BB9,CHAR(160),""))),0))
)
*IFERROR(VALUE(TRIM(SUBSTITUTE(AG9,CHAR(160),""))),0)
=0,
0,
1.15*
MIN(
IF(IFERROR(VALUE(TRIM(SUBSTITUTE(AR9,CHAR(160),""))),0)=0,1E+30,IFERROR(VALUE(TRIM(SUBSTITUTE(AR9,CHAR(160),""))),0)),
IF(IFERROR(VALUE(TRIM(SUBSTITUTE(AW9,CHAR(160),""))),0)=0,1E+30,IFERROR(VALUE(TRIM(SUBSTITUTE(AW9,CHAR(160),""))),0)),
IF(IFERROR(VALUE(TRIM(SUBSTITUTE(BB9,CHAR(160),""))),0)=0,1E+30,IFERROR(VALUE(TRIM(SUBSTITUTE(BB9,CHAR(160),""))),0))
)
*IFERROR(VALUE(TRIM(SUBSTITUTE(AG9,CHAR(160),""))),0)
)
)
)</f>
        <v>17250</v>
      </c>
      <c r="BH9" s="92"/>
      <c r="BI9" s="93" t="str">
        <f>IF(OR(BG9="", BH9=""), "", IFERROR(VALUE(TRIM(SUBSTITUTE(BG9,CHAR(160),""))),0) + IFERROR(VALUE(TRIM(SUBSTITUTE(BH9,CHAR(160),""))),0))</f>
        <v/>
      </c>
      <c r="BJ9" s="93" cm="1">
        <f t="array" ref="BJ9">IF($AG9="","",
_xlfn.IFS(
$BE9="Devis 1",
IF(ISBLANK(AR9),"",IFERROR(VALUE(TRIM(SUBSTITUTE(AR9,CHAR(160),""))),0)*IFERROR(VALUE(TRIM(SUBSTITUTE($AG9,CHAR(160),""))),0)),
$BE9="Devis 2",
IF(ISBLANK(AW9),"",IFERROR(VALUE(TRIM(SUBSTITUTE(AW9,CHAR(160),""))),0)*IFERROR(VALUE(TRIM(SUBSTITUTE($AG9,CHAR(160),""))),0)),
$BE9="Devis 3",
IF(ISBLANK(BB9),"",IFERROR(VALUE(TRIM(SUBSTITUTE(BB9,CHAR(160),""))),0)*IFERROR(VALUE(TRIM(SUBSTITUTE($AG9,CHAR(160),""))),0)),
TRUE,0
)
)</f>
        <v>15000</v>
      </c>
      <c r="BK9" s="93" cm="1">
        <f t="array" ref="BK9">IF($AG9="","",
_xlfn.IFS(
$BE9="Devis 1",
IF(ISBLANK(AS9),"",IFERROR(VALUE(TRIM(SUBSTITUTE(AS9,CHAR(160),""))),0)*IFERROR(VALUE(TRIM(SUBSTITUTE($AG9,CHAR(160),""))),0)),
$BE9="Devis 2",
IF(ISBLANK(AX9),"",IFERROR(VALUE(TRIM(SUBSTITUTE(AX9,CHAR(160),""))),0)*IFERROR(VALUE(TRIM(SUBSTITUTE($AG9,CHAR(160),""))),0)),
$BE9="Devis 3",
IF(ISBLANK(BC9),"",IFERROR(VALUE(TRIM(SUBSTITUTE(BC9,CHAR(160),""))),0)*IFERROR(VALUE(TRIM(SUBSTITUTE($AG9,CHAR(160),""))),0)),
TRUE,0
)
)</f>
        <v>0</v>
      </c>
      <c r="BL9" s="93">
        <f>IF(OR(BJ9="", BK9=""), "", IFERROR(VALUE(TRIM(SUBSTITUTE(BJ9,CHAR(160),""))),0) + IFERROR(VALUE(TRIM(SUBSTITUTE(BK9,CHAR(160),""))),0))</f>
        <v>15000</v>
      </c>
      <c r="BM9" s="83"/>
      <c r="BN9" s="43" t="str" cm="1">
        <f t="array" ref="BN9">IF(OR(BL9="",BI9="",BJ9="",BG9=""),"",
    _xlfn.IFS(
        (IFERROR(VALUE(TRIM(SUBSTITUTE(BL9,CHAR(160),""))),0)) &gt; (IFERROR(VALUE(TRIM(SUBSTITUTE(BI9,CHAR(160),""))),0)),
        "KO : Le montant retenu TTC est supérieur au montant raisonnable TTC. Merci de revoir la ligne de dépense ou plafonner son montant.",
        (IFERROR(VALUE(TRIM(SUBSTITUTE(BJ9,CHAR(160),""))),0)) &gt; (IFERROR(VALUE(TRIM(SUBSTITUTE(BG9,CHAR(160),""))),0)),
        "Attention : Le montant retenu HT est supérieur au montant HT raisonnable. Merci de revoir la ligne de dépense, plafonner son montant, ou justifier la reventillation HT / TVA.",
ROUND(IFERROR(VALUE(TRIM(SUBSTITUTE(BH9,CHAR(160),""))),0),2)&gt;
ROUND(IFERROR(VALUE(TRIM(SUBSTITUTE(BK9,CHAR(160),""))),0),2),
"Attention : Le montant TVA retenu est supérieur au montant TVA raisonnable. Merci de revoir la ligne de dépense, plafonner son montant, ou justifier la reventillation HT / TVA.",
ROUND(IFERROR(VALUE(TRIM(SUBSTITUTE(BJ9,CHAR(160),""))),0),2)&gt;
ROUND(IFERROR(VALUE(TRIM(SUBSTITUTE(MIN(P9,U9,Z9),CHAR(160),""))),0),2),
"Attention : Le devis retenu n'est pas le moins cher. Une justification de la part du porteur est nécessaire.",
ROUND(IFERROR(VALUE(TRIM(SUBSTITUTE(BJ9,CHAR(160),""))),0),2)=0,
"Attention : montant présenté entièrement écarté",
        (IFERROR(VALUE(TRIM(SUBSTITUTE(BL9,CHAR(160),""))),0))=0,
        "",
        (IFERROR(VALUE(TRIM(SUBSTITUTE(BI9,CHAR(160),""))),0))=(IFERROR(VALUE(TRIM(SUBSTITUTE(BL9,CHAR(160),""))),0)),
        "OK",
        (IFERROR(VALUE(TRIM(SUBSTITUTE(BI9,CHAR(160),""))),0))&gt;(IFERROR(VALUE(TRIM(SUBSTITUTE(BL9,CHAR(160),""))),0)),
        " OK : Montant instruit inférieur au montant raisonnable.",
        TRUE,
        ""
    )
)</f>
        <v/>
      </c>
      <c r="BO9" s="43" t="str" cm="1">
        <f t="array" ref="BO9">IF(OR(BL9="",AD9="",BJ9="",AB9="",BK9="",AC9=""),"",_xlfn.IFS(
ROUND(IFERROR(VALUE(TRIM(SUBSTITUTE(BL9,CHAR(160),""))),0),2)&gt;
ROUND(IFERROR(VALUE(TRIM(SUBSTITUTE(AD9,CHAR(160),""))),0),2),
"KO : Le montant retenu TTC est supérieur au montant présenté TTC. Merci de revoir la ligne de dépense ou plafonner son montant.",
ROUND(IFERROR(VALUE(TRIM(SUBSTITUTE(BJ9,CHAR(160),""))),0),2)&gt;
ROUND(IFERROR(VALUE(TRIM(SUBSTITUTE(AB9,CHAR(160),""))),0),2),
"Attention : Le montant retenu HT est supérieur au montant HT présenté. Merci de revoir la ligne de dépense, plafonner son montant, ou justifier la reventillation HT / TVA.",
ROUND(IFERROR(VALUE(TRIM(SUBSTITUTE(BK9,CHAR(160),""))),0),2)&gt;
ROUND(IFERROR(VALUE(TRIM(SUBSTITUTE(AC9,CHAR(160),""))),0),2),
"Attention : Le montant TVA retenu est supérieur au montant TVA présenté. Merci de revoir la ligne de dépense, plafonner son montant, ou justifier la reventillation HT / TVA.",
ROUND(IFERROR(VALUE(TRIM(SUBSTITUTE(AD9,CHAR(160),""))),0),2)=0,
"",
ROUND(IFERROR(VALUE(TRIM(SUBSTITUTE(BL9,CHAR(160),""))),0),2)=
ROUND(IFERROR(VALUE(TRIM(SUBSTITUTE(AD9,CHAR(160),""))),0),2),
"OK",
ROUND(IFERROR(VALUE(TRIM(SUBSTITUTE(BL9,CHAR(160),""))),0),2)=0,
"Attention : Montant présenté entièrement rejeté.",
ROUND(IFERROR(VALUE(TRIM(SUBSTITUTE(BL9,CHAR(160),""))),0),2)&lt;
ROUND(IFERROR(VALUE(TRIM(SUBSTITUTE(AD9,CHAR(160),""))),0),2),
"Attention : Montant présenté partiellement rejeté.",
TRUE,""
))</f>
        <v>OK</v>
      </c>
      <c r="BP9" s="92">
        <f t="shared" si="1"/>
        <v>0</v>
      </c>
      <c r="BQ9" s="92">
        <f t="shared" si="1"/>
        <v>0</v>
      </c>
      <c r="BR9" s="92">
        <f t="shared" si="1"/>
        <v>0</v>
      </c>
    </row>
    <row r="10" spans="1:70" s="4" customFormat="1">
      <c r="A10" s="82">
        <v>2</v>
      </c>
      <c r="B10" s="83"/>
      <c r="C10" s="84"/>
      <c r="D10" s="84"/>
      <c r="E10" s="83"/>
      <c r="F10" s="83"/>
      <c r="G10" s="83"/>
      <c r="H10" s="132"/>
      <c r="I10" s="711"/>
      <c r="J10" s="538"/>
      <c r="K10" s="719"/>
      <c r="L10" s="627"/>
      <c r="M10" s="538"/>
      <c r="N10" s="624"/>
      <c r="O10" s="625"/>
      <c r="P10" s="644" t="str">
        <f t="shared" ref="P10:P73" si="9">IF(OR(N10="", O10=""), "", IFERROR(VALUE(TRIM(SUBSTITUTE(N10,CHAR(160),""))),0) + IFERROR(VALUE(TRIM(SUBSTITUTE(O10,CHAR(160),""))),0))</f>
        <v/>
      </c>
      <c r="Q10" s="647"/>
      <c r="R10" s="538"/>
      <c r="S10" s="625"/>
      <c r="T10" s="625"/>
      <c r="U10" s="644" t="str">
        <f t="shared" ref="U10:U73" si="10">IF(OR(S10="", T10=""), "", IFERROR(VALUE(TRIM(SUBSTITUTE(S10,CHAR(160),""))),0) + IFERROR(VALUE(TRIM(SUBSTITUTE(T10,CHAR(160),""))),0))</f>
        <v/>
      </c>
      <c r="V10" s="664"/>
      <c r="W10" s="538"/>
      <c r="X10" s="625"/>
      <c r="Y10" s="625"/>
      <c r="Z10" s="705" t="str">
        <f t="shared" ref="Z10:Z73" si="11">IF(OR(X10="", Y10=""), "", IFERROR(VALUE(TRIM(SUBSTITUTE(X10,CHAR(160),""))),0) + IFERROR(VALUE(TRIM(SUBSTITUTE(Y10,CHAR(160),""))),0))</f>
        <v/>
      </c>
      <c r="AA10" s="87"/>
      <c r="AB10" s="88" t="str" cm="1">
        <f t="array" ref="AB10">IF((_xlfn.IFS(TRIM(SUBSTITUTE(AA10,CHAR(160),""))="Devis 1",IFERROR(VALUE(TRIM(SUBSTITUTE(N10,CHAR(160),""))),0),TRIM(SUBSTITUTE(AA10,CHAR(160),""))="Devis 2",IFERROR(VALUE(TRIM(SUBSTITUTE(S10,CHAR(160),""))),0),TRIM(SUBSTITUTE(AA10,CHAR(160),""))="Devis 3",IFERROR(VALUE(TRIM(SUBSTITUTE(X10,CHAR(160),""))),0),TRUE,0)*IFERROR(VALUE(TRIM(SUBSTITUTE(C10,CHAR(160),""))),0))=0,"",_xlfn.IFS(TRIM(SUBSTITUTE(AA10,CHAR(160),""))="Devis 1",IFERROR(VALUE(TRIM(SUBSTITUTE(N10,CHAR(160),""))),0),TRIM(SUBSTITUTE(AA10,CHAR(160),""))="Devis 2",IFERROR(VALUE(TRIM(SUBSTITUTE(S10,CHAR(160),""))),0),TRIM(SUBSTITUTE(AA10,CHAR(160),""))="Devis 3",IFERROR(VALUE(TRIM(SUBSTITUTE(X10,CHAR(160),""))),0),TRUE,0)*IFERROR(VALUE(TRIM(SUBSTITUTE(C10,CHAR(160),""))),0))</f>
        <v/>
      </c>
      <c r="AC10" s="89" t="str" cm="1">
        <f t="array" ref="AC10">IF(ROUND((_xlfn.IFS(TRIM(SUBSTITUTE(AA10,CHAR(160),""))="Devis 1",IFERROR(VALUE(TRIM(SUBSTITUTE(O10,CHAR(160),""))),0),TRIM(SUBSTITUTE(AA10,CHAR(160),""))="Devis 2",IFERROR(VALUE(TRIM(SUBSTITUTE(T10,CHAR(160),""))),0),TRIM(SUBSTITUTE(AA10,CHAR(160),""))="Devis 3",IFERROR(VALUE(TRIM(SUBSTITUTE(Y10,CHAR(160),""))),0),TRUE,0)*IFERROR(VALUE(TRIM(SUBSTITUTE(C10,CHAR(160),""))),0)),2)=0,IF(AB10&lt;&gt;"",0,""),ROUND((_xlfn.IFS(TRIM(SUBSTITUTE(AA10,CHAR(160),""))="Devis 1",IFERROR(VALUE(TRIM(SUBSTITUTE(O10,CHAR(160),""))),0),TRIM(SUBSTITUTE(AA10,CHAR(160),""))="Devis 2",IFERROR(VALUE(TRIM(SUBSTITUTE(T10,CHAR(160),""))),0),TRIM(SUBSTITUTE(AA10,CHAR(160),""))="Devis 3",IFERROR(VALUE(TRIM(SUBSTITUTE(Y10,CHAR(160),""))),0),TRUE,0)*IFERROR(VALUE(TRIM(SUBSTITUTE(C10,CHAR(160),""))),0)),2))</f>
        <v/>
      </c>
      <c r="AD10" s="90" t="str">
        <f t="shared" ref="AD10:AD73" si="12">IF(OR(AB10="", AC10=""), "", IFERROR(VALUE(TRIM(SUBSTITUTE(AB10,CHAR(160),""))),0) + IFERROR(VALUE(TRIM(SUBSTITUTE(AC10,CHAR(160),""))),0))</f>
        <v/>
      </c>
      <c r="AE10" s="91"/>
      <c r="AF10" s="148" t="str">
        <f t="shared" ref="AF10:AF73" si="13">IF(B10="","",B10)</f>
        <v/>
      </c>
      <c r="AG10" s="148" t="str">
        <f t="shared" ref="AG10:AG73" si="14">IF(C10="","",C10)</f>
        <v/>
      </c>
      <c r="AH10" s="148" t="str">
        <f t="shared" ref="AH10:AH73" si="15">IF(D10="","",D10)</f>
        <v/>
      </c>
      <c r="AI10" s="148" t="str">
        <f t="shared" ref="AI10:AI73" si="16">IF(E10="","",E10)</f>
        <v/>
      </c>
      <c r="AJ10" s="148" t="str">
        <f t="shared" ref="AJ10:AJ73" si="17">IF(F10="","",F10)</f>
        <v/>
      </c>
      <c r="AK10" s="148" t="str">
        <f t="shared" ref="AK10:AK73" si="18">IF(G10="","",G10)</f>
        <v/>
      </c>
      <c r="AL10" s="148" t="str">
        <f t="shared" ref="AL10:AL73" si="19">IF(H10="","",H10)</f>
        <v/>
      </c>
      <c r="AM10" s="148" t="str">
        <f t="shared" ref="AM10:AM73" si="20">IF(I10="","",I10)</f>
        <v/>
      </c>
      <c r="AN10" s="713" t="str">
        <f t="shared" ref="AN10:AN73" si="21">IF(J10="","",J10)</f>
        <v/>
      </c>
      <c r="AO10" s="553" t="str">
        <f t="shared" ref="AO10:AO73" si="22">IF(K10="","",K10)</f>
        <v/>
      </c>
      <c r="AP10" s="548" t="str">
        <f t="shared" ref="AP10:AP73" si="23">IF(L10="","",L10)</f>
        <v/>
      </c>
      <c r="AQ10" s="539" t="str">
        <f t="shared" ref="AQ10:AQ73" si="24">IF(M10="","",M10)</f>
        <v/>
      </c>
      <c r="AR10" s="539" t="str">
        <f t="shared" ref="AR10:AR73" si="25">IF(N10="","",N10)</f>
        <v/>
      </c>
      <c r="AS10" s="577" t="str">
        <f t="shared" ref="AS10:AS73" si="26">IF(O10="","",O10)</f>
        <v/>
      </c>
      <c r="AT10" s="644" t="str">
        <f t="shared" ref="AT10:AT73" si="27">IF(OR(AR10="",AS10=""),"",IFERROR(VALUE(TRIM(SUBSTITUTE(AR10,CHAR(160),""))),0)+IFERROR(VALUE(TRIM(SUBSTITUTE(AS10,CHAR(160),""))),0))</f>
        <v/>
      </c>
      <c r="AU10" s="655" t="str">
        <f t="shared" ref="AU10:AU73" si="28">IF(Q10="","",Q10)</f>
        <v/>
      </c>
      <c r="AV10" s="577" t="str">
        <f t="shared" ref="AV10:AV73" si="29">IF(R10="","",R10)</f>
        <v/>
      </c>
      <c r="AW10" s="577" t="str">
        <f t="shared" ref="AW10:AW73" si="30">IF(S10="","",S10)</f>
        <v/>
      </c>
      <c r="AX10" s="577" t="str">
        <f t="shared" ref="AX10:AX73" si="31">IF(T10="","",T10)</f>
        <v/>
      </c>
      <c r="AY10" s="748" t="str">
        <f t="shared" ref="AY10:AY73" si="32">IF(OR(AW10="",AX10=""),"",IFERROR(VALUE(TRIM(SUBSTITUTE(AW10,CHAR(160),""))),0)+IFERROR(VALUE(TRIM(SUBSTITUTE(AX10,CHAR(160),""))),0))</f>
        <v/>
      </c>
      <c r="AZ10" s="677" t="str">
        <f t="shared" ref="AZ10:AZ73" si="33">IF(V10="","",V10)</f>
        <v/>
      </c>
      <c r="BA10" s="577" t="str">
        <f t="shared" ref="BA10:BA73" si="34">IF(W10="","",W10)</f>
        <v/>
      </c>
      <c r="BB10" s="577" t="str">
        <f t="shared" ref="BB10:BB73" si="35">IF(X10="","",X10)</f>
        <v/>
      </c>
      <c r="BC10" s="577" t="str">
        <f t="shared" ref="BC10:BC73" si="36">IF(Y10="","",Y10)</f>
        <v/>
      </c>
      <c r="BD10" s="678" t="str">
        <f t="shared" ref="BD10:BD73" si="37">IF(OR(BB10="",BC10=""),"",IFERROR(VALUE(TRIM(SUBSTITUTE(BB10,CHAR(160),""))),0)+IFERROR(VALUE(TRIM(SUBSTITUTE(BC10,CHAR(160),""))),0))</f>
        <v/>
      </c>
      <c r="BE10" s="542" t="str">
        <f t="shared" ref="BE10:BE73" si="38">IF(AA10="","",AA10)</f>
        <v/>
      </c>
      <c r="BF10" s="83"/>
      <c r="BG10" s="92" t="str">
        <f t="shared" ref="BG10:BG73" si="39">IF(AI10="","",
IF(
AND(
IFERROR(VALUE(TRIM(SUBSTITUTE(AR10,CHAR(160),""))),0)=0,
IFERROR(VALUE(TRIM(SUBSTITUTE(AW10,CHAR(160),""))),0)=0,
IFERROR(VALUE(TRIM(SUBSTITUTE(BB10,CHAR(160),""))),0)=0
),
0,
IF(
1.15*
MIN(
IF(IFERROR(VALUE(TRIM(SUBSTITUTE(AR10,CHAR(160),""))),0)=0,1E+30,IFERROR(VALUE(TRIM(SUBSTITUTE(AR10,CHAR(160),""))),0)),
IF(IFERROR(VALUE(TRIM(SUBSTITUTE(AW10,CHAR(160),""))),0)=0,1E+30,IFERROR(VALUE(TRIM(SUBSTITUTE(AW10,CHAR(160),""))),0)),
IF(IFERROR(VALUE(TRIM(SUBSTITUTE(BB10,CHAR(160),""))),0)=0,1E+30,IFERROR(VALUE(TRIM(SUBSTITUTE(BB10,CHAR(160),""))),0))
)
*IFERROR(VALUE(TRIM(SUBSTITUTE(AG10,CHAR(160),""))),0)
=0,
0,
1.15*
MIN(
IF(IFERROR(VALUE(TRIM(SUBSTITUTE(AR10,CHAR(160),""))),0)=0,1E+30,IFERROR(VALUE(TRIM(SUBSTITUTE(AR10,CHAR(160),""))),0)),
IF(IFERROR(VALUE(TRIM(SUBSTITUTE(AW10,CHAR(160),""))),0)=0,1E+30,IFERROR(VALUE(TRIM(SUBSTITUTE(AW10,CHAR(160),""))),0)),
IF(IFERROR(VALUE(TRIM(SUBSTITUTE(BB10,CHAR(160),""))),0)=0,1E+30,IFERROR(VALUE(TRIM(SUBSTITUTE(BB10,CHAR(160),""))),0))
)
*IFERROR(VALUE(TRIM(SUBSTITUTE(AG10,CHAR(160),""))),0)
)
)
)</f>
        <v/>
      </c>
      <c r="BH10" s="92" t="str">
        <f t="shared" ref="BH10:BH73" si="40">IF(AI10="","",
IF(
AND(
IFERROR(VALUE(TRIM(SUBSTITUTE(AS10,CHAR(160),""))),0)=0,
IFERROR(VALUE(TRIM(SUBSTITUTE(AX10,CHAR(160),""))),0)=0,
IFERROR(VALUE(TRIM(SUBSTITUTE(BC10,CHAR(160),""))),0)=0
),
0,
IF(
1.15*
MIN(
IF(IFERROR(VALUE(TRIM(SUBSTITUTE(AS10,CHAR(160),""))),0)=0,1E+30,IFERROR(VALUE(TRIM(SUBSTITUTE(AS10,CHAR(160),""))),0)),
IF(IFERROR(VALUE(TRIM(SUBSTITUTE(AX10,CHAR(160),""))),0)=0,1E+30,IFERROR(VALUE(TRIM(SUBSTITUTE(AX10,CHAR(160),""))),0)),
IF(IFERROR(VALUE(TRIM(SUBSTITUTE(BC10,CHAR(160),""))),0)=0,1E+30,IFERROR(VALUE(TRIM(SUBSTITUTE(BC10,CHAR(160),""))),0))
)
*IFERROR(VALUE(TRIM(SUBSTITUTE(AG10,CHAR(160),""))),0)
=0,
0,
1.15*
MIN(
IF(IFERROR(VALUE(TRIM(SUBSTITUTE(AS10,CHAR(160),""))),0)=0,1E+30,IFERROR(VALUE(TRIM(SUBSTITUTE(AS10,CHAR(160),""))),0)),
IF(IFERROR(VALUE(TRIM(SUBSTITUTE(AX10,CHAR(160),""))),0)=0,1E+30,IFERROR(VALUE(TRIM(SUBSTITUTE(AX10,CHAR(160),""))),0)),
IF(IFERROR(VALUE(TRIM(SUBSTITUTE(BC10,CHAR(160),""))),0)=0,1E+30,IFERROR(VALUE(TRIM(SUBSTITUTE(BC10,CHAR(160),""))),0))
)
*IFERROR(VALUE(TRIM(SUBSTITUTE(AG10,CHAR(160),""))),0)
)
)
)</f>
        <v/>
      </c>
      <c r="BI10" s="93" t="str">
        <f t="shared" ref="BI10:BI73" si="41">IF(OR(BG10="", BH10=""), "", IFERROR(VALUE(TRIM(SUBSTITUTE(BG10,CHAR(160),""))),0) + IFERROR(VALUE(TRIM(SUBSTITUTE(BH10,CHAR(160),""))),0))</f>
        <v/>
      </c>
      <c r="BJ10" s="93" t="str" cm="1">
        <f t="array" ref="BJ10">IF($AG10="","",
_xlfn.IFS(
$BE10="Devis 1",
IF(ISBLANK(AR10),"",IFERROR(VALUE(TRIM(SUBSTITUTE(AR10,CHAR(160),""))),0)*IFERROR(VALUE(TRIM(SUBSTITUTE($AG10,CHAR(160),""))),0)),
$BE10="Devis 2",
IF(ISBLANK(AW10),"",IFERROR(VALUE(TRIM(SUBSTITUTE(AW10,CHAR(160),""))),0)*IFERROR(VALUE(TRIM(SUBSTITUTE($AG10,CHAR(160),""))),0)),
$BE10="Devis 3",
IF(ISBLANK(BB10),"",IFERROR(VALUE(TRIM(SUBSTITUTE(BB10,CHAR(160),""))),0)*IFERROR(VALUE(TRIM(SUBSTITUTE($AG10,CHAR(160),""))),0)),
TRUE,0
)
)</f>
        <v/>
      </c>
      <c r="BK10" s="93" t="str" cm="1">
        <f t="array" ref="BK10">IF($AG10="","",
_xlfn.IFS(
$BE10="Devis 1",
IF(ISBLANK(AS10),"",IFERROR(VALUE(TRIM(SUBSTITUTE(AS10,CHAR(160),""))),0)*IFERROR(VALUE(TRIM(SUBSTITUTE($AG10,CHAR(160),""))),0)),
$BE10="Devis 2",
IF(ISBLANK(AX10),"",IFERROR(VALUE(TRIM(SUBSTITUTE(AX10,CHAR(160),""))),0)*IFERROR(VALUE(TRIM(SUBSTITUTE($AG10,CHAR(160),""))),0)),
$BE10="Devis 3",
IF(ISBLANK(BC10),"",IFERROR(VALUE(TRIM(SUBSTITUTE(BC10,CHAR(160),""))),0)*IFERROR(VALUE(TRIM(SUBSTITUTE($AG10,CHAR(160),""))),0)),
TRUE,0
)
)</f>
        <v/>
      </c>
      <c r="BL10" s="93" t="str">
        <f t="shared" ref="BL10:BL73" si="42">IF(OR(BJ10="", BK10=""), "", IFERROR(VALUE(TRIM(SUBSTITUTE(BJ10,CHAR(160),""))),0) + IFERROR(VALUE(TRIM(SUBSTITUTE(BK10,CHAR(160),""))),0))</f>
        <v/>
      </c>
      <c r="BM10" s="83"/>
      <c r="BN10" s="43" t="str" cm="1">
        <f t="array" ref="BN10">IF(OR(BL10="",BI10="",BJ10="",BG10=""),"",
    _xlfn.IFS(
        (IFERROR(VALUE(TRIM(SUBSTITUTE(BL10,CHAR(160),""))),0)) &gt; (IFERROR(VALUE(TRIM(SUBSTITUTE(BI10,CHAR(160),""))),0)),
        "KO : Le montant retenu TTC est supérieur au montant raisonnable TTC. Merci de revoir la ligne de dépense ou plafonner son montant.",
        (IFERROR(VALUE(TRIM(SUBSTITUTE(BJ10,CHAR(160),""))),0)) &gt; (IFERROR(VALUE(TRIM(SUBSTITUTE(BG10,CHAR(160),""))),0)),
        "Attention : Le montant retenu HT est supérieur au montant HT raisonnable. Merci de revoir la ligne de dépense, plafonner son montant, ou justifier la reventillation HT / TVA.",
ROUND(IFERROR(VALUE(TRIM(SUBSTITUTE(BH10,CHAR(160),""))),0),2)&gt;
ROUND(IFERROR(VALUE(TRIM(SUBSTITUTE(BK10,CHAR(160),""))),0),2),
"Attention : Le montant TVA retenu est supérieur au montant TVA raisonnable. Merci de revoir la ligne de dépense, plafonner son montant, ou justifier la reventillation HT / TVA.",
ROUND(IFERROR(VALUE(TRIM(SUBSTITUTE(BJ10,CHAR(160),""))),0),2)&gt;
ROUND(IFERROR(VALUE(TRIM(SUBSTITUTE(MIN(P10,U10,Z10),CHAR(160),""))),0),2),
"Attention : Le devis retenu n'est pas le moins cher. Une justification de la part du porteur est nécessaire.",
ROUND(IFERROR(VALUE(TRIM(SUBSTITUTE(BJ10,CHAR(160),""))),0),2)=0,
"Attention : montant présenté entièrement écarté",
        (IFERROR(VALUE(TRIM(SUBSTITUTE(BL10,CHAR(160),""))),0))=0,
        "",
        (IFERROR(VALUE(TRIM(SUBSTITUTE(BI10,CHAR(160),""))),0))=(IFERROR(VALUE(TRIM(SUBSTITUTE(BL10,CHAR(160),""))),0)),
        "OK",
        (IFERROR(VALUE(TRIM(SUBSTITUTE(BI10,CHAR(160),""))),0))&gt;(IFERROR(VALUE(TRIM(SUBSTITUTE(BL10,CHAR(160),""))),0)),
        " OK : Montant instruit inférieur au montant raisonnable.",
        TRUE,
        ""
    )
)</f>
        <v/>
      </c>
      <c r="BO10" s="43" t="str" cm="1">
        <f t="array" ref="BO10">IF(OR(BL10="",AD10="",BJ10="",AB10="",BK10="",AC10=""),"",_xlfn.IFS(
ROUND(IFERROR(VALUE(TRIM(SUBSTITUTE(BL10,CHAR(160),""))),0),2)&gt;
ROUND(IFERROR(VALUE(TRIM(SUBSTITUTE(AD10,CHAR(160),""))),0),2),
"KO : Le montant retenu TTC est supérieur au montant présenté TTC. Merci de revoir la ligne de dépense ou plafonner son montant.",
ROUND(IFERROR(VALUE(TRIM(SUBSTITUTE(BJ10,CHAR(160),""))),0),2)&gt;
ROUND(IFERROR(VALUE(TRIM(SUBSTITUTE(AB10,CHAR(160),""))),0),2),
"Attention : Le montant retenu HT est supérieur au montant HT présenté. Merci de revoir la ligne de dépense, plafonner son montant, ou justifier la reventillation HT / TVA.",
ROUND(IFERROR(VALUE(TRIM(SUBSTITUTE(BK10,CHAR(160),""))),0),2)&gt;
ROUND(IFERROR(VALUE(TRIM(SUBSTITUTE(AC10,CHAR(160),""))),0),2),
"Attention : Le montant TVA retenu est supérieur au montant TVA présenté. Merci de revoir la ligne de dépense, plafonner son montant, ou justifier la reventillation HT / TVA.",
ROUND(IFERROR(VALUE(TRIM(SUBSTITUTE(AD10,CHAR(160),""))),0),2)=0,
"",
ROUND(IFERROR(VALUE(TRIM(SUBSTITUTE(BL10,CHAR(160),""))),0),2)=
ROUND(IFERROR(VALUE(TRIM(SUBSTITUTE(AD10,CHAR(160),""))),0),2),
"OK",
ROUND(IFERROR(VALUE(TRIM(SUBSTITUTE(BL10,CHAR(160),""))),0),2)=0,
"Attention : Montant présenté entièrement rejeté.",
ROUND(IFERROR(VALUE(TRIM(SUBSTITUTE(BL10,CHAR(160),""))),0),2)&lt;
ROUND(IFERROR(VALUE(TRIM(SUBSTITUTE(AD10,CHAR(160),""))),0),2),
"Attention : Montant présenté partiellement rejeté.",
TRUE,""
))</f>
        <v/>
      </c>
      <c r="BP10" s="92" t="str">
        <f t="shared" ref="BP10:BP73" si="43">IF(OR(AB10="",BJ10=""),"",(IFERROR(VALUE(TRIM(SUBSTITUTE(AB10,CHAR(160),""))),0))-(IFERROR(VALUE(TRIM(SUBSTITUTE(BJ10,CHAR(160),""))),0)))</f>
        <v/>
      </c>
      <c r="BQ10" s="92" t="str">
        <f t="shared" ref="BQ10:BQ73" si="44">IF(OR(AC10="",BK10=""),"",(IFERROR(VALUE(TRIM(SUBSTITUTE(AC10,CHAR(160),""))),0))-(IFERROR(VALUE(TRIM(SUBSTITUTE(BK10,CHAR(160),""))),0)))</f>
        <v/>
      </c>
      <c r="BR10" s="92" t="str">
        <f t="shared" ref="BR10:BR73" si="45">IF(OR(AD10="",BL10=""),"",(IFERROR(VALUE(TRIM(SUBSTITUTE(AD10,CHAR(160),""))),0))-(IFERROR(VALUE(TRIM(SUBSTITUTE(BL10,CHAR(160),""))),0)))</f>
        <v/>
      </c>
    </row>
    <row r="11" spans="1:70" s="4" customFormat="1">
      <c r="A11" s="82">
        <v>3</v>
      </c>
      <c r="B11" s="83"/>
      <c r="C11" s="84"/>
      <c r="D11" s="84"/>
      <c r="E11" s="83"/>
      <c r="F11" s="83"/>
      <c r="G11" s="83"/>
      <c r="H11" s="132"/>
      <c r="I11" s="711"/>
      <c r="J11" s="538"/>
      <c r="K11" s="719"/>
      <c r="L11" s="627"/>
      <c r="M11" s="538"/>
      <c r="N11" s="624"/>
      <c r="O11" s="625"/>
      <c r="P11" s="644" t="str">
        <f t="shared" si="9"/>
        <v/>
      </c>
      <c r="Q11" s="647"/>
      <c r="R11" s="538"/>
      <c r="S11" s="625"/>
      <c r="T11" s="625"/>
      <c r="U11" s="644" t="str">
        <f t="shared" si="10"/>
        <v/>
      </c>
      <c r="V11" s="664"/>
      <c r="W11" s="538"/>
      <c r="X11" s="625"/>
      <c r="Y11" s="625"/>
      <c r="Z11" s="705" t="str">
        <f t="shared" si="11"/>
        <v/>
      </c>
      <c r="AA11" s="87"/>
      <c r="AB11" s="88" t="str" cm="1">
        <f t="array" ref="AB11">IF((_xlfn.IFS(TRIM(SUBSTITUTE(AA11,CHAR(160),""))="Devis 1",IFERROR(VALUE(TRIM(SUBSTITUTE(N11,CHAR(160),""))),0),TRIM(SUBSTITUTE(AA11,CHAR(160),""))="Devis 2",IFERROR(VALUE(TRIM(SUBSTITUTE(S11,CHAR(160),""))),0),TRIM(SUBSTITUTE(AA11,CHAR(160),""))="Devis 3",IFERROR(VALUE(TRIM(SUBSTITUTE(X11,CHAR(160),""))),0),TRUE,0)*IFERROR(VALUE(TRIM(SUBSTITUTE(C11,CHAR(160),""))),0))=0,"",_xlfn.IFS(TRIM(SUBSTITUTE(AA11,CHAR(160),""))="Devis 1",IFERROR(VALUE(TRIM(SUBSTITUTE(N11,CHAR(160),""))),0),TRIM(SUBSTITUTE(AA11,CHAR(160),""))="Devis 2",IFERROR(VALUE(TRIM(SUBSTITUTE(S11,CHAR(160),""))),0),TRIM(SUBSTITUTE(AA11,CHAR(160),""))="Devis 3",IFERROR(VALUE(TRIM(SUBSTITUTE(X11,CHAR(160),""))),0),TRUE,0)*IFERROR(VALUE(TRIM(SUBSTITUTE(C11,CHAR(160),""))),0))</f>
        <v/>
      </c>
      <c r="AC11" s="89" t="str" cm="1">
        <f t="array" ref="AC11">IF(ROUND((_xlfn.IFS(TRIM(SUBSTITUTE(AA11,CHAR(160),""))="Devis 1",IFERROR(VALUE(TRIM(SUBSTITUTE(O11,CHAR(160),""))),0),TRIM(SUBSTITUTE(AA11,CHAR(160),""))="Devis 2",IFERROR(VALUE(TRIM(SUBSTITUTE(T11,CHAR(160),""))),0),TRIM(SUBSTITUTE(AA11,CHAR(160),""))="Devis 3",IFERROR(VALUE(TRIM(SUBSTITUTE(Y11,CHAR(160),""))),0),TRUE,0)*IFERROR(VALUE(TRIM(SUBSTITUTE(C11,CHAR(160),""))),0)),2)=0,IF(AB11&lt;&gt;"",0,""),ROUND((_xlfn.IFS(TRIM(SUBSTITUTE(AA11,CHAR(160),""))="Devis 1",IFERROR(VALUE(TRIM(SUBSTITUTE(O11,CHAR(160),""))),0),TRIM(SUBSTITUTE(AA11,CHAR(160),""))="Devis 2",IFERROR(VALUE(TRIM(SUBSTITUTE(T11,CHAR(160),""))),0),TRIM(SUBSTITUTE(AA11,CHAR(160),""))="Devis 3",IFERROR(VALUE(TRIM(SUBSTITUTE(Y11,CHAR(160),""))),0),TRUE,0)*IFERROR(VALUE(TRIM(SUBSTITUTE(C11,CHAR(160),""))),0)),2))</f>
        <v/>
      </c>
      <c r="AD11" s="90" t="str">
        <f t="shared" si="12"/>
        <v/>
      </c>
      <c r="AE11" s="91"/>
      <c r="AF11" s="148" t="str">
        <f t="shared" si="13"/>
        <v/>
      </c>
      <c r="AG11" s="148" t="str">
        <f t="shared" si="14"/>
        <v/>
      </c>
      <c r="AH11" s="148" t="str">
        <f t="shared" si="15"/>
        <v/>
      </c>
      <c r="AI11" s="148" t="str">
        <f t="shared" si="16"/>
        <v/>
      </c>
      <c r="AJ11" s="148" t="str">
        <f t="shared" si="17"/>
        <v/>
      </c>
      <c r="AK11" s="148" t="str">
        <f t="shared" si="18"/>
        <v/>
      </c>
      <c r="AL11" s="148" t="str">
        <f t="shared" si="19"/>
        <v/>
      </c>
      <c r="AM11" s="148" t="str">
        <f t="shared" si="20"/>
        <v/>
      </c>
      <c r="AN11" s="713" t="str">
        <f t="shared" si="21"/>
        <v/>
      </c>
      <c r="AO11" s="553" t="str">
        <f t="shared" si="22"/>
        <v/>
      </c>
      <c r="AP11" s="548" t="str">
        <f t="shared" si="23"/>
        <v/>
      </c>
      <c r="AQ11" s="539" t="str">
        <f t="shared" si="24"/>
        <v/>
      </c>
      <c r="AR11" s="539" t="str">
        <f t="shared" si="25"/>
        <v/>
      </c>
      <c r="AS11" s="577" t="str">
        <f t="shared" si="26"/>
        <v/>
      </c>
      <c r="AT11" s="644" t="str">
        <f t="shared" si="27"/>
        <v/>
      </c>
      <c r="AU11" s="655" t="str">
        <f t="shared" si="28"/>
        <v/>
      </c>
      <c r="AV11" s="577" t="str">
        <f t="shared" si="29"/>
        <v/>
      </c>
      <c r="AW11" s="577" t="str">
        <f t="shared" si="30"/>
        <v/>
      </c>
      <c r="AX11" s="577" t="str">
        <f t="shared" si="31"/>
        <v/>
      </c>
      <c r="AY11" s="748" t="str">
        <f t="shared" si="32"/>
        <v/>
      </c>
      <c r="AZ11" s="677" t="str">
        <f t="shared" si="33"/>
        <v/>
      </c>
      <c r="BA11" s="577" t="str">
        <f t="shared" si="34"/>
        <v/>
      </c>
      <c r="BB11" s="577" t="str">
        <f t="shared" si="35"/>
        <v/>
      </c>
      <c r="BC11" s="577" t="str">
        <f t="shared" si="36"/>
        <v/>
      </c>
      <c r="BD11" s="678" t="str">
        <f t="shared" si="37"/>
        <v/>
      </c>
      <c r="BE11" s="542" t="str">
        <f t="shared" si="38"/>
        <v/>
      </c>
      <c r="BF11" s="83"/>
      <c r="BG11" s="92" t="str">
        <f t="shared" si="39"/>
        <v/>
      </c>
      <c r="BH11" s="92" t="str">
        <f t="shared" si="40"/>
        <v/>
      </c>
      <c r="BI11" s="93" t="str">
        <f t="shared" si="41"/>
        <v/>
      </c>
      <c r="BJ11" s="93" t="str" cm="1">
        <f t="array" ref="BJ11">IF($AG11="","",
_xlfn.IFS(
$BE11="Devis 1",
IF(ISBLANK(AR11),"",IFERROR(VALUE(TRIM(SUBSTITUTE(AR11,CHAR(160),""))),0)*IFERROR(VALUE(TRIM(SUBSTITUTE($AG11,CHAR(160),""))),0)),
$BE11="Devis 2",
IF(ISBLANK(AW11),"",IFERROR(VALUE(TRIM(SUBSTITUTE(AW11,CHAR(160),""))),0)*IFERROR(VALUE(TRIM(SUBSTITUTE($AG11,CHAR(160),""))),0)),
$BE11="Devis 3",
IF(ISBLANK(BB11),"",IFERROR(VALUE(TRIM(SUBSTITUTE(BB11,CHAR(160),""))),0)*IFERROR(VALUE(TRIM(SUBSTITUTE($AG11,CHAR(160),""))),0)),
TRUE,0
)
)</f>
        <v/>
      </c>
      <c r="BK11" s="93" t="str" cm="1">
        <f t="array" ref="BK11">IF($AG11="","",
_xlfn.IFS(
$BE11="Devis 1",
IF(ISBLANK(AS11),"",IFERROR(VALUE(TRIM(SUBSTITUTE(AS11,CHAR(160),""))),0)*IFERROR(VALUE(TRIM(SUBSTITUTE($AG11,CHAR(160),""))),0)),
$BE11="Devis 2",
IF(ISBLANK(AX11),"",IFERROR(VALUE(TRIM(SUBSTITUTE(AX11,CHAR(160),""))),0)*IFERROR(VALUE(TRIM(SUBSTITUTE($AG11,CHAR(160),""))),0)),
$BE11="Devis 3",
IF(ISBLANK(BC11),"",IFERROR(VALUE(TRIM(SUBSTITUTE(BC11,CHAR(160),""))),0)*IFERROR(VALUE(TRIM(SUBSTITUTE($AG11,CHAR(160),""))),0)),
TRUE,0
)
)</f>
        <v/>
      </c>
      <c r="BL11" s="93" t="str">
        <f t="shared" si="42"/>
        <v/>
      </c>
      <c r="BM11" s="83"/>
      <c r="BN11" s="43" t="str" cm="1">
        <f t="array" ref="BN11">IF(OR(BL11="",BI11="",BJ11="",BG11=""),"",
    _xlfn.IFS(
        (IFERROR(VALUE(TRIM(SUBSTITUTE(BL11,CHAR(160),""))),0)) &gt; (IFERROR(VALUE(TRIM(SUBSTITUTE(BI11,CHAR(160),""))),0)),
        "KO : Le montant retenu TTC est supérieur au montant raisonnable TTC. Merci de revoir la ligne de dépense ou plafonner son montant.",
        (IFERROR(VALUE(TRIM(SUBSTITUTE(BJ11,CHAR(160),""))),0)) &gt; (IFERROR(VALUE(TRIM(SUBSTITUTE(BG11,CHAR(160),""))),0)),
        "Attention : Le montant retenu HT est supérieur au montant HT raisonnable. Merci de revoir la ligne de dépense, plafonner son montant, ou justifier la reventillation HT / TVA.",
ROUND(IFERROR(VALUE(TRIM(SUBSTITUTE(BH11,CHAR(160),""))),0),2)&gt;
ROUND(IFERROR(VALUE(TRIM(SUBSTITUTE(BK11,CHAR(160),""))),0),2),
"Attention : Le montant TVA retenu est supérieur au montant TVA raisonnable. Merci de revoir la ligne de dépense, plafonner son montant, ou justifier la reventillation HT / TVA.",
ROUND(IFERROR(VALUE(TRIM(SUBSTITUTE(BJ11,CHAR(160),""))),0),2)&gt;
ROUND(IFERROR(VALUE(TRIM(SUBSTITUTE(MIN(P11,U11,Z11),CHAR(160),""))),0),2),
"Attention : Le devis retenu n'est pas le moins cher. Une justification de la part du porteur est nécessaire.",
ROUND(IFERROR(VALUE(TRIM(SUBSTITUTE(BJ11,CHAR(160),""))),0),2)=0,
"Attention : montant présenté entièrement écarté",
        (IFERROR(VALUE(TRIM(SUBSTITUTE(BL11,CHAR(160),""))),0))=0,
        "",
        (IFERROR(VALUE(TRIM(SUBSTITUTE(BI11,CHAR(160),""))),0))=(IFERROR(VALUE(TRIM(SUBSTITUTE(BL11,CHAR(160),""))),0)),
        "OK",
        (IFERROR(VALUE(TRIM(SUBSTITUTE(BI11,CHAR(160),""))),0))&gt;(IFERROR(VALUE(TRIM(SUBSTITUTE(BL11,CHAR(160),""))),0)),
        " OK : Montant instruit inférieur au montant raisonnable.",
        TRUE,
        ""
    )
)</f>
        <v/>
      </c>
      <c r="BO11" s="43" t="str" cm="1">
        <f t="array" ref="BO11">IF(OR(BL11="",AD11="",BJ11="",AB11="",BK11="",AC11=""),"",_xlfn.IFS(
ROUND(IFERROR(VALUE(TRIM(SUBSTITUTE(BL11,CHAR(160),""))),0),2)&gt;
ROUND(IFERROR(VALUE(TRIM(SUBSTITUTE(AD11,CHAR(160),""))),0),2),
"KO : Le montant retenu TTC est supérieur au montant présenté TTC. Merci de revoir la ligne de dépense ou plafonner son montant.",
ROUND(IFERROR(VALUE(TRIM(SUBSTITUTE(BJ11,CHAR(160),""))),0),2)&gt;
ROUND(IFERROR(VALUE(TRIM(SUBSTITUTE(AB11,CHAR(160),""))),0),2),
"Attention : Le montant retenu HT est supérieur au montant HT présenté. Merci de revoir la ligne de dépense, plafonner son montant, ou justifier la reventillation HT / TVA.",
ROUND(IFERROR(VALUE(TRIM(SUBSTITUTE(BK11,CHAR(160),""))),0),2)&gt;
ROUND(IFERROR(VALUE(TRIM(SUBSTITUTE(AC11,CHAR(160),""))),0),2),
"Attention : Le montant TVA retenu est supérieur au montant TVA présenté. Merci de revoir la ligne de dépense, plafonner son montant, ou justifier la reventillation HT / TVA.",
ROUND(IFERROR(VALUE(TRIM(SUBSTITUTE(AD11,CHAR(160),""))),0),2)=0,
"",
ROUND(IFERROR(VALUE(TRIM(SUBSTITUTE(BL11,CHAR(160),""))),0),2)=
ROUND(IFERROR(VALUE(TRIM(SUBSTITUTE(AD11,CHAR(160),""))),0),2),
"OK",
ROUND(IFERROR(VALUE(TRIM(SUBSTITUTE(BL11,CHAR(160),""))),0),2)=0,
"Attention : Montant présenté entièrement rejeté.",
ROUND(IFERROR(VALUE(TRIM(SUBSTITUTE(BL11,CHAR(160),""))),0),2)&lt;
ROUND(IFERROR(VALUE(TRIM(SUBSTITUTE(AD11,CHAR(160),""))),0),2),
"Attention : Montant présenté partiellement rejeté.",
TRUE,""
))</f>
        <v/>
      </c>
      <c r="BP11" s="92" t="str">
        <f t="shared" si="43"/>
        <v/>
      </c>
      <c r="BQ11" s="92" t="str">
        <f t="shared" si="44"/>
        <v/>
      </c>
      <c r="BR11" s="92" t="str">
        <f t="shared" si="45"/>
        <v/>
      </c>
    </row>
    <row r="12" spans="1:70" s="4" customFormat="1">
      <c r="A12" s="82">
        <v>4</v>
      </c>
      <c r="B12" s="83"/>
      <c r="C12" s="84"/>
      <c r="D12" s="84"/>
      <c r="E12" s="83"/>
      <c r="F12" s="83"/>
      <c r="G12" s="83"/>
      <c r="H12" s="132"/>
      <c r="I12" s="711"/>
      <c r="J12" s="538"/>
      <c r="K12" s="719"/>
      <c r="L12" s="627"/>
      <c r="M12" s="538"/>
      <c r="N12" s="624"/>
      <c r="O12" s="625"/>
      <c r="P12" s="644" t="str">
        <f t="shared" si="9"/>
        <v/>
      </c>
      <c r="Q12" s="647"/>
      <c r="R12" s="538"/>
      <c r="S12" s="625"/>
      <c r="T12" s="625"/>
      <c r="U12" s="644" t="str">
        <f t="shared" si="10"/>
        <v/>
      </c>
      <c r="V12" s="664"/>
      <c r="W12" s="538"/>
      <c r="X12" s="625"/>
      <c r="Y12" s="625"/>
      <c r="Z12" s="705" t="str">
        <f t="shared" si="11"/>
        <v/>
      </c>
      <c r="AA12" s="87"/>
      <c r="AB12" s="88" t="str" cm="1">
        <f t="array" ref="AB12">IF((_xlfn.IFS(TRIM(SUBSTITUTE(AA12,CHAR(160),""))="Devis 1",IFERROR(VALUE(TRIM(SUBSTITUTE(N12,CHAR(160),""))),0),TRIM(SUBSTITUTE(AA12,CHAR(160),""))="Devis 2",IFERROR(VALUE(TRIM(SUBSTITUTE(S12,CHAR(160),""))),0),TRIM(SUBSTITUTE(AA12,CHAR(160),""))="Devis 3",IFERROR(VALUE(TRIM(SUBSTITUTE(X12,CHAR(160),""))),0),TRUE,0)*IFERROR(VALUE(TRIM(SUBSTITUTE(C12,CHAR(160),""))),0))=0,"",_xlfn.IFS(TRIM(SUBSTITUTE(AA12,CHAR(160),""))="Devis 1",IFERROR(VALUE(TRIM(SUBSTITUTE(N12,CHAR(160),""))),0),TRIM(SUBSTITUTE(AA12,CHAR(160),""))="Devis 2",IFERROR(VALUE(TRIM(SUBSTITUTE(S12,CHAR(160),""))),0),TRIM(SUBSTITUTE(AA12,CHAR(160),""))="Devis 3",IFERROR(VALUE(TRIM(SUBSTITUTE(X12,CHAR(160),""))),0),TRUE,0)*IFERROR(VALUE(TRIM(SUBSTITUTE(C12,CHAR(160),""))),0))</f>
        <v/>
      </c>
      <c r="AC12" s="89" t="str" cm="1">
        <f t="array" ref="AC12">IF(ROUND((_xlfn.IFS(TRIM(SUBSTITUTE(AA12,CHAR(160),""))="Devis 1",IFERROR(VALUE(TRIM(SUBSTITUTE(O12,CHAR(160),""))),0),TRIM(SUBSTITUTE(AA12,CHAR(160),""))="Devis 2",IFERROR(VALUE(TRIM(SUBSTITUTE(T12,CHAR(160),""))),0),TRIM(SUBSTITUTE(AA12,CHAR(160),""))="Devis 3",IFERROR(VALUE(TRIM(SUBSTITUTE(Y12,CHAR(160),""))),0),TRUE,0)*IFERROR(VALUE(TRIM(SUBSTITUTE(C12,CHAR(160),""))),0)),2)=0,IF(AB12&lt;&gt;"",0,""),ROUND((_xlfn.IFS(TRIM(SUBSTITUTE(AA12,CHAR(160),""))="Devis 1",IFERROR(VALUE(TRIM(SUBSTITUTE(O12,CHAR(160),""))),0),TRIM(SUBSTITUTE(AA12,CHAR(160),""))="Devis 2",IFERROR(VALUE(TRIM(SUBSTITUTE(T12,CHAR(160),""))),0),TRIM(SUBSTITUTE(AA12,CHAR(160),""))="Devis 3",IFERROR(VALUE(TRIM(SUBSTITUTE(Y12,CHAR(160),""))),0),TRUE,0)*IFERROR(VALUE(TRIM(SUBSTITUTE(C12,CHAR(160),""))),0)),2))</f>
        <v/>
      </c>
      <c r="AD12" s="90" t="str">
        <f t="shared" si="12"/>
        <v/>
      </c>
      <c r="AE12" s="91"/>
      <c r="AF12" s="148" t="str">
        <f t="shared" si="13"/>
        <v/>
      </c>
      <c r="AG12" s="148" t="str">
        <f t="shared" si="14"/>
        <v/>
      </c>
      <c r="AH12" s="148" t="str">
        <f t="shared" si="15"/>
        <v/>
      </c>
      <c r="AI12" s="148" t="str">
        <f t="shared" si="16"/>
        <v/>
      </c>
      <c r="AJ12" s="148" t="str">
        <f t="shared" si="17"/>
        <v/>
      </c>
      <c r="AK12" s="148" t="str">
        <f t="shared" si="18"/>
        <v/>
      </c>
      <c r="AL12" s="148" t="str">
        <f t="shared" si="19"/>
        <v/>
      </c>
      <c r="AM12" s="148" t="str">
        <f t="shared" si="20"/>
        <v/>
      </c>
      <c r="AN12" s="713" t="str">
        <f t="shared" si="21"/>
        <v/>
      </c>
      <c r="AO12" s="553" t="str">
        <f t="shared" si="22"/>
        <v/>
      </c>
      <c r="AP12" s="548" t="str">
        <f t="shared" si="23"/>
        <v/>
      </c>
      <c r="AQ12" s="539" t="str">
        <f t="shared" si="24"/>
        <v/>
      </c>
      <c r="AR12" s="539" t="str">
        <f t="shared" si="25"/>
        <v/>
      </c>
      <c r="AS12" s="577" t="str">
        <f t="shared" si="26"/>
        <v/>
      </c>
      <c r="AT12" s="644" t="str">
        <f t="shared" si="27"/>
        <v/>
      </c>
      <c r="AU12" s="655" t="str">
        <f t="shared" si="28"/>
        <v/>
      </c>
      <c r="AV12" s="577" t="str">
        <f t="shared" si="29"/>
        <v/>
      </c>
      <c r="AW12" s="577" t="str">
        <f t="shared" si="30"/>
        <v/>
      </c>
      <c r="AX12" s="577" t="str">
        <f t="shared" si="31"/>
        <v/>
      </c>
      <c r="AY12" s="748" t="str">
        <f t="shared" si="32"/>
        <v/>
      </c>
      <c r="AZ12" s="677" t="str">
        <f t="shared" si="33"/>
        <v/>
      </c>
      <c r="BA12" s="577" t="str">
        <f t="shared" si="34"/>
        <v/>
      </c>
      <c r="BB12" s="577" t="str">
        <f t="shared" si="35"/>
        <v/>
      </c>
      <c r="BC12" s="577" t="str">
        <f t="shared" si="36"/>
        <v/>
      </c>
      <c r="BD12" s="678" t="str">
        <f t="shared" si="37"/>
        <v/>
      </c>
      <c r="BE12" s="542" t="str">
        <f t="shared" si="38"/>
        <v/>
      </c>
      <c r="BF12" s="83"/>
      <c r="BG12" s="92" t="str">
        <f t="shared" si="39"/>
        <v/>
      </c>
      <c r="BH12" s="92" t="str">
        <f t="shared" si="40"/>
        <v/>
      </c>
      <c r="BI12" s="93" t="str">
        <f t="shared" si="41"/>
        <v/>
      </c>
      <c r="BJ12" s="93" t="str" cm="1">
        <f t="array" ref="BJ12">IF($AG12="","",
_xlfn.IFS(
$BE12="Devis 1",
IF(ISBLANK(AR12),"",IFERROR(VALUE(TRIM(SUBSTITUTE(AR12,CHAR(160),""))),0)*IFERROR(VALUE(TRIM(SUBSTITUTE($AG12,CHAR(160),""))),0)),
$BE12="Devis 2",
IF(ISBLANK(AW12),"",IFERROR(VALUE(TRIM(SUBSTITUTE(AW12,CHAR(160),""))),0)*IFERROR(VALUE(TRIM(SUBSTITUTE($AG12,CHAR(160),""))),0)),
$BE12="Devis 3",
IF(ISBLANK(BB12),"",IFERROR(VALUE(TRIM(SUBSTITUTE(BB12,CHAR(160),""))),0)*IFERROR(VALUE(TRIM(SUBSTITUTE($AG12,CHAR(160),""))),0)),
TRUE,0
)
)</f>
        <v/>
      </c>
      <c r="BK12" s="93" t="str" cm="1">
        <f t="array" ref="BK12">IF($AG12="","",
_xlfn.IFS(
$BE12="Devis 1",
IF(ISBLANK(AS12),"",IFERROR(VALUE(TRIM(SUBSTITUTE(AS12,CHAR(160),""))),0)*IFERROR(VALUE(TRIM(SUBSTITUTE($AG12,CHAR(160),""))),0)),
$BE12="Devis 2",
IF(ISBLANK(AX12),"",IFERROR(VALUE(TRIM(SUBSTITUTE(AX12,CHAR(160),""))),0)*IFERROR(VALUE(TRIM(SUBSTITUTE($AG12,CHAR(160),""))),0)),
$BE12="Devis 3",
IF(ISBLANK(BC12),"",IFERROR(VALUE(TRIM(SUBSTITUTE(BC12,CHAR(160),""))),0)*IFERROR(VALUE(TRIM(SUBSTITUTE($AG12,CHAR(160),""))),0)),
TRUE,0
)
)</f>
        <v/>
      </c>
      <c r="BL12" s="93" t="str">
        <f t="shared" si="42"/>
        <v/>
      </c>
      <c r="BM12" s="83"/>
      <c r="BN12" s="43" t="str" cm="1">
        <f t="array" ref="BN12">IF(OR(BL12="",BI12="",BJ12="",BG12=""),"",
    _xlfn.IFS(
        (IFERROR(VALUE(TRIM(SUBSTITUTE(BL12,CHAR(160),""))),0)) &gt; (IFERROR(VALUE(TRIM(SUBSTITUTE(BI12,CHAR(160),""))),0)),
        "KO : Le montant retenu TTC est supérieur au montant raisonnable TTC. Merci de revoir la ligne de dépense ou plafonner son montant.",
        (IFERROR(VALUE(TRIM(SUBSTITUTE(BJ12,CHAR(160),""))),0)) &gt; (IFERROR(VALUE(TRIM(SUBSTITUTE(BG12,CHAR(160),""))),0)),
        "Attention : Le montant retenu HT est supérieur au montant HT raisonnable. Merci de revoir la ligne de dépense, plafonner son montant, ou justifier la reventillation HT / TVA.",
ROUND(IFERROR(VALUE(TRIM(SUBSTITUTE(BH12,CHAR(160),""))),0),2)&gt;
ROUND(IFERROR(VALUE(TRIM(SUBSTITUTE(BK12,CHAR(160),""))),0),2),
"Attention : Le montant TVA retenu est supérieur au montant TVA raisonnable. Merci de revoir la ligne de dépense, plafonner son montant, ou justifier la reventillation HT / TVA.",
ROUND(IFERROR(VALUE(TRIM(SUBSTITUTE(BJ12,CHAR(160),""))),0),2)&gt;
ROUND(IFERROR(VALUE(TRIM(SUBSTITUTE(MIN(P12,U12,Z12),CHAR(160),""))),0),2),
"Attention : Le devis retenu n'est pas le moins cher. Une justification de la part du porteur est nécessaire.",
ROUND(IFERROR(VALUE(TRIM(SUBSTITUTE(BJ12,CHAR(160),""))),0),2)=0,
"Attention : montant présenté entièrement écarté",
        (IFERROR(VALUE(TRIM(SUBSTITUTE(BL12,CHAR(160),""))),0))=0,
        "",
        (IFERROR(VALUE(TRIM(SUBSTITUTE(BI12,CHAR(160),""))),0))=(IFERROR(VALUE(TRIM(SUBSTITUTE(BL12,CHAR(160),""))),0)),
        "OK",
        (IFERROR(VALUE(TRIM(SUBSTITUTE(BI12,CHAR(160),""))),0))&gt;(IFERROR(VALUE(TRIM(SUBSTITUTE(BL12,CHAR(160),""))),0)),
        " OK : Montant instruit inférieur au montant raisonnable.",
        TRUE,
        ""
    )
)</f>
        <v/>
      </c>
      <c r="BO12" s="43" t="str" cm="1">
        <f t="array" ref="BO12">IF(OR(BL12="",AD12="",BJ12="",AB12="",BK12="",AC12=""),"",_xlfn.IFS(
ROUND(IFERROR(VALUE(TRIM(SUBSTITUTE(BL12,CHAR(160),""))),0),2)&gt;
ROUND(IFERROR(VALUE(TRIM(SUBSTITUTE(AD12,CHAR(160),""))),0),2),
"KO : Le montant retenu TTC est supérieur au montant présenté TTC. Merci de revoir la ligne de dépense ou plafonner son montant.",
ROUND(IFERROR(VALUE(TRIM(SUBSTITUTE(BJ12,CHAR(160),""))),0),2)&gt;
ROUND(IFERROR(VALUE(TRIM(SUBSTITUTE(AB12,CHAR(160),""))),0),2),
"Attention : Le montant retenu HT est supérieur au montant HT présenté. Merci de revoir la ligne de dépense, plafonner son montant, ou justifier la reventillation HT / TVA.",
ROUND(IFERROR(VALUE(TRIM(SUBSTITUTE(BK12,CHAR(160),""))),0),2)&gt;
ROUND(IFERROR(VALUE(TRIM(SUBSTITUTE(AC12,CHAR(160),""))),0),2),
"Attention : Le montant TVA retenu est supérieur au montant TVA présenté. Merci de revoir la ligne de dépense, plafonner son montant, ou justifier la reventillation HT / TVA.",
ROUND(IFERROR(VALUE(TRIM(SUBSTITUTE(AD12,CHAR(160),""))),0),2)=0,
"",
ROUND(IFERROR(VALUE(TRIM(SUBSTITUTE(BL12,CHAR(160),""))),0),2)=
ROUND(IFERROR(VALUE(TRIM(SUBSTITUTE(AD12,CHAR(160),""))),0),2),
"OK",
ROUND(IFERROR(VALUE(TRIM(SUBSTITUTE(BL12,CHAR(160),""))),0),2)=0,
"Attention : Montant présenté entièrement rejeté.",
ROUND(IFERROR(VALUE(TRIM(SUBSTITUTE(BL12,CHAR(160),""))),0),2)&lt;
ROUND(IFERROR(VALUE(TRIM(SUBSTITUTE(AD12,CHAR(160),""))),0),2),
"Attention : Montant présenté partiellement rejeté.",
TRUE,""
))</f>
        <v/>
      </c>
      <c r="BP12" s="92" t="str">
        <f t="shared" si="43"/>
        <v/>
      </c>
      <c r="BQ12" s="92" t="str">
        <f t="shared" si="44"/>
        <v/>
      </c>
      <c r="BR12" s="92" t="str">
        <f t="shared" si="45"/>
        <v/>
      </c>
    </row>
    <row r="13" spans="1:70" s="4" customFormat="1">
      <c r="A13" s="82">
        <v>5</v>
      </c>
      <c r="B13" s="83"/>
      <c r="C13" s="84"/>
      <c r="D13" s="84"/>
      <c r="E13" s="83"/>
      <c r="F13" s="83"/>
      <c r="G13" s="83"/>
      <c r="H13" s="132"/>
      <c r="I13" s="711"/>
      <c r="J13" s="538"/>
      <c r="K13" s="719"/>
      <c r="L13" s="627"/>
      <c r="M13" s="538"/>
      <c r="N13" s="624"/>
      <c r="O13" s="625"/>
      <c r="P13" s="644" t="str">
        <f t="shared" si="9"/>
        <v/>
      </c>
      <c r="Q13" s="647"/>
      <c r="R13" s="538"/>
      <c r="S13" s="625"/>
      <c r="T13" s="625"/>
      <c r="U13" s="644" t="str">
        <f t="shared" si="10"/>
        <v/>
      </c>
      <c r="V13" s="664"/>
      <c r="W13" s="538"/>
      <c r="X13" s="625"/>
      <c r="Y13" s="625"/>
      <c r="Z13" s="705" t="str">
        <f t="shared" si="11"/>
        <v/>
      </c>
      <c r="AA13" s="87"/>
      <c r="AB13" s="88" t="str" cm="1">
        <f t="array" ref="AB13">IF((_xlfn.IFS(TRIM(SUBSTITUTE(AA13,CHAR(160),""))="Devis 1",IFERROR(VALUE(TRIM(SUBSTITUTE(N13,CHAR(160),""))),0),TRIM(SUBSTITUTE(AA13,CHAR(160),""))="Devis 2",IFERROR(VALUE(TRIM(SUBSTITUTE(S13,CHAR(160),""))),0),TRIM(SUBSTITUTE(AA13,CHAR(160),""))="Devis 3",IFERROR(VALUE(TRIM(SUBSTITUTE(X13,CHAR(160),""))),0),TRUE,0)*IFERROR(VALUE(TRIM(SUBSTITUTE(C13,CHAR(160),""))),0))=0,"",_xlfn.IFS(TRIM(SUBSTITUTE(AA13,CHAR(160),""))="Devis 1",IFERROR(VALUE(TRIM(SUBSTITUTE(N13,CHAR(160),""))),0),TRIM(SUBSTITUTE(AA13,CHAR(160),""))="Devis 2",IFERROR(VALUE(TRIM(SUBSTITUTE(S13,CHAR(160),""))),0),TRIM(SUBSTITUTE(AA13,CHAR(160),""))="Devis 3",IFERROR(VALUE(TRIM(SUBSTITUTE(X13,CHAR(160),""))),0),TRUE,0)*IFERROR(VALUE(TRIM(SUBSTITUTE(C13,CHAR(160),""))),0))</f>
        <v/>
      </c>
      <c r="AC13" s="89" t="str" cm="1">
        <f t="array" ref="AC13">IF(ROUND((_xlfn.IFS(TRIM(SUBSTITUTE(AA13,CHAR(160),""))="Devis 1",IFERROR(VALUE(TRIM(SUBSTITUTE(O13,CHAR(160),""))),0),TRIM(SUBSTITUTE(AA13,CHAR(160),""))="Devis 2",IFERROR(VALUE(TRIM(SUBSTITUTE(T13,CHAR(160),""))),0),TRIM(SUBSTITUTE(AA13,CHAR(160),""))="Devis 3",IFERROR(VALUE(TRIM(SUBSTITUTE(Y13,CHAR(160),""))),0),TRUE,0)*IFERROR(VALUE(TRIM(SUBSTITUTE(C13,CHAR(160),""))),0)),2)=0,IF(AB13&lt;&gt;"",0,""),ROUND((_xlfn.IFS(TRIM(SUBSTITUTE(AA13,CHAR(160),""))="Devis 1",IFERROR(VALUE(TRIM(SUBSTITUTE(O13,CHAR(160),""))),0),TRIM(SUBSTITUTE(AA13,CHAR(160),""))="Devis 2",IFERROR(VALUE(TRIM(SUBSTITUTE(T13,CHAR(160),""))),0),TRIM(SUBSTITUTE(AA13,CHAR(160),""))="Devis 3",IFERROR(VALUE(TRIM(SUBSTITUTE(Y13,CHAR(160),""))),0),TRUE,0)*IFERROR(VALUE(TRIM(SUBSTITUTE(C13,CHAR(160),""))),0)),2))</f>
        <v/>
      </c>
      <c r="AD13" s="90" t="str">
        <f t="shared" si="12"/>
        <v/>
      </c>
      <c r="AE13" s="91"/>
      <c r="AF13" s="148" t="str">
        <f t="shared" si="13"/>
        <v/>
      </c>
      <c r="AG13" s="148" t="str">
        <f t="shared" si="14"/>
        <v/>
      </c>
      <c r="AH13" s="148" t="str">
        <f t="shared" si="15"/>
        <v/>
      </c>
      <c r="AI13" s="148" t="str">
        <f t="shared" si="16"/>
        <v/>
      </c>
      <c r="AJ13" s="148" t="str">
        <f t="shared" si="17"/>
        <v/>
      </c>
      <c r="AK13" s="148" t="str">
        <f t="shared" si="18"/>
        <v/>
      </c>
      <c r="AL13" s="148" t="str">
        <f t="shared" si="19"/>
        <v/>
      </c>
      <c r="AM13" s="148" t="str">
        <f t="shared" si="20"/>
        <v/>
      </c>
      <c r="AN13" s="713" t="str">
        <f t="shared" si="21"/>
        <v/>
      </c>
      <c r="AO13" s="553" t="str">
        <f t="shared" si="22"/>
        <v/>
      </c>
      <c r="AP13" s="548" t="str">
        <f t="shared" si="23"/>
        <v/>
      </c>
      <c r="AQ13" s="539" t="str">
        <f t="shared" si="24"/>
        <v/>
      </c>
      <c r="AR13" s="539" t="str">
        <f t="shared" si="25"/>
        <v/>
      </c>
      <c r="AS13" s="577" t="str">
        <f t="shared" si="26"/>
        <v/>
      </c>
      <c r="AT13" s="644" t="str">
        <f t="shared" si="27"/>
        <v/>
      </c>
      <c r="AU13" s="655" t="str">
        <f t="shared" si="28"/>
        <v/>
      </c>
      <c r="AV13" s="577" t="str">
        <f t="shared" si="29"/>
        <v/>
      </c>
      <c r="AW13" s="577" t="str">
        <f t="shared" si="30"/>
        <v/>
      </c>
      <c r="AX13" s="577" t="str">
        <f t="shared" si="31"/>
        <v/>
      </c>
      <c r="AY13" s="748" t="str">
        <f t="shared" si="32"/>
        <v/>
      </c>
      <c r="AZ13" s="677" t="str">
        <f t="shared" si="33"/>
        <v/>
      </c>
      <c r="BA13" s="577" t="str">
        <f t="shared" si="34"/>
        <v/>
      </c>
      <c r="BB13" s="577" t="str">
        <f t="shared" si="35"/>
        <v/>
      </c>
      <c r="BC13" s="577" t="str">
        <f t="shared" si="36"/>
        <v/>
      </c>
      <c r="BD13" s="678" t="str">
        <f t="shared" si="37"/>
        <v/>
      </c>
      <c r="BE13" s="542" t="str">
        <f t="shared" si="38"/>
        <v/>
      </c>
      <c r="BF13" s="83"/>
      <c r="BG13" s="92" t="str">
        <f t="shared" si="39"/>
        <v/>
      </c>
      <c r="BH13" s="92" t="str">
        <f t="shared" si="40"/>
        <v/>
      </c>
      <c r="BI13" s="93" t="str">
        <f t="shared" si="41"/>
        <v/>
      </c>
      <c r="BJ13" s="93" t="str" cm="1">
        <f t="array" ref="BJ13">IF($AG13="","",
_xlfn.IFS(
$BE13="Devis 1",
IF(ISBLANK(AR13),"",IFERROR(VALUE(TRIM(SUBSTITUTE(AR13,CHAR(160),""))),0)*IFERROR(VALUE(TRIM(SUBSTITUTE($AG13,CHAR(160),""))),0)),
$BE13="Devis 2",
IF(ISBLANK(AW13),"",IFERROR(VALUE(TRIM(SUBSTITUTE(AW13,CHAR(160),""))),0)*IFERROR(VALUE(TRIM(SUBSTITUTE($AG13,CHAR(160),""))),0)),
$BE13="Devis 3",
IF(ISBLANK(BB13),"",IFERROR(VALUE(TRIM(SUBSTITUTE(BB13,CHAR(160),""))),0)*IFERROR(VALUE(TRIM(SUBSTITUTE($AG13,CHAR(160),""))),0)),
TRUE,0
)
)</f>
        <v/>
      </c>
      <c r="BK13" s="93" t="str" cm="1">
        <f t="array" ref="BK13">IF($AG13="","",
_xlfn.IFS(
$BE13="Devis 1",
IF(ISBLANK(AS13),"",IFERROR(VALUE(TRIM(SUBSTITUTE(AS13,CHAR(160),""))),0)*IFERROR(VALUE(TRIM(SUBSTITUTE($AG13,CHAR(160),""))),0)),
$BE13="Devis 2",
IF(ISBLANK(AX13),"",IFERROR(VALUE(TRIM(SUBSTITUTE(AX13,CHAR(160),""))),0)*IFERROR(VALUE(TRIM(SUBSTITUTE($AG13,CHAR(160),""))),0)),
$BE13="Devis 3",
IF(ISBLANK(BC13),"",IFERROR(VALUE(TRIM(SUBSTITUTE(BC13,CHAR(160),""))),0)*IFERROR(VALUE(TRIM(SUBSTITUTE($AG13,CHAR(160),""))),0)),
TRUE,0
)
)</f>
        <v/>
      </c>
      <c r="BL13" s="93" t="str">
        <f t="shared" si="42"/>
        <v/>
      </c>
      <c r="BM13" s="83"/>
      <c r="BN13" s="43" t="str" cm="1">
        <f t="array" ref="BN13">IF(OR(BL13="",BI13="",BJ13="",BG13=""),"",
    _xlfn.IFS(
        (IFERROR(VALUE(TRIM(SUBSTITUTE(BL13,CHAR(160),""))),0)) &gt; (IFERROR(VALUE(TRIM(SUBSTITUTE(BI13,CHAR(160),""))),0)),
        "KO : Le montant retenu TTC est supérieur au montant raisonnable TTC. Merci de revoir la ligne de dépense ou plafonner son montant.",
        (IFERROR(VALUE(TRIM(SUBSTITUTE(BJ13,CHAR(160),""))),0)) &gt; (IFERROR(VALUE(TRIM(SUBSTITUTE(BG13,CHAR(160),""))),0)),
        "Attention : Le montant retenu HT est supérieur au montant HT raisonnable. Merci de revoir la ligne de dépense, plafonner son montant, ou justifier la reventillation HT / TVA.",
ROUND(IFERROR(VALUE(TRIM(SUBSTITUTE(BH13,CHAR(160),""))),0),2)&gt;
ROUND(IFERROR(VALUE(TRIM(SUBSTITUTE(BK13,CHAR(160),""))),0),2),
"Attention : Le montant TVA retenu est supérieur au montant TVA raisonnable. Merci de revoir la ligne de dépense, plafonner son montant, ou justifier la reventillation HT / TVA.",
ROUND(IFERROR(VALUE(TRIM(SUBSTITUTE(BJ13,CHAR(160),""))),0),2)&gt;
ROUND(IFERROR(VALUE(TRIM(SUBSTITUTE(MIN(P13,U13,Z13),CHAR(160),""))),0),2),
"Attention : Le devis retenu n'est pas le moins cher. Une justification de la part du porteur est nécessaire.",
ROUND(IFERROR(VALUE(TRIM(SUBSTITUTE(BJ13,CHAR(160),""))),0),2)=0,
"Attention : montant présenté entièrement écarté",
        (IFERROR(VALUE(TRIM(SUBSTITUTE(BL13,CHAR(160),""))),0))=0,
        "",
        (IFERROR(VALUE(TRIM(SUBSTITUTE(BI13,CHAR(160),""))),0))=(IFERROR(VALUE(TRIM(SUBSTITUTE(BL13,CHAR(160),""))),0)),
        "OK",
        (IFERROR(VALUE(TRIM(SUBSTITUTE(BI13,CHAR(160),""))),0))&gt;(IFERROR(VALUE(TRIM(SUBSTITUTE(BL13,CHAR(160),""))),0)),
        " OK : Montant instruit inférieur au montant raisonnable.",
        TRUE,
        ""
    )
)</f>
        <v/>
      </c>
      <c r="BO13" s="43" t="str" cm="1">
        <f t="array" ref="BO13">IF(OR(BL13="",AD13="",BJ13="",AB13="",BK13="",AC13=""),"",_xlfn.IFS(
ROUND(IFERROR(VALUE(TRIM(SUBSTITUTE(BL13,CHAR(160),""))),0),2)&gt;
ROUND(IFERROR(VALUE(TRIM(SUBSTITUTE(AD13,CHAR(160),""))),0),2),
"KO : Le montant retenu TTC est supérieur au montant présenté TTC. Merci de revoir la ligne de dépense ou plafonner son montant.",
ROUND(IFERROR(VALUE(TRIM(SUBSTITUTE(BJ13,CHAR(160),""))),0),2)&gt;
ROUND(IFERROR(VALUE(TRIM(SUBSTITUTE(AB13,CHAR(160),""))),0),2),
"Attention : Le montant retenu HT est supérieur au montant HT présenté. Merci de revoir la ligne de dépense, plafonner son montant, ou justifier la reventillation HT / TVA.",
ROUND(IFERROR(VALUE(TRIM(SUBSTITUTE(BK13,CHAR(160),""))),0),2)&gt;
ROUND(IFERROR(VALUE(TRIM(SUBSTITUTE(AC13,CHAR(160),""))),0),2),
"Attention : Le montant TVA retenu est supérieur au montant TVA présenté. Merci de revoir la ligne de dépense, plafonner son montant, ou justifier la reventillation HT / TVA.",
ROUND(IFERROR(VALUE(TRIM(SUBSTITUTE(AD13,CHAR(160),""))),0),2)=0,
"",
ROUND(IFERROR(VALUE(TRIM(SUBSTITUTE(BL13,CHAR(160),""))),0),2)=
ROUND(IFERROR(VALUE(TRIM(SUBSTITUTE(AD13,CHAR(160),""))),0),2),
"OK",
ROUND(IFERROR(VALUE(TRIM(SUBSTITUTE(BL13,CHAR(160),""))),0),2)=0,
"Attention : Montant présenté entièrement rejeté.",
ROUND(IFERROR(VALUE(TRIM(SUBSTITUTE(BL13,CHAR(160),""))),0),2)&lt;
ROUND(IFERROR(VALUE(TRIM(SUBSTITUTE(AD13,CHAR(160),""))),0),2),
"Attention : Montant présenté partiellement rejeté.",
TRUE,""
))</f>
        <v/>
      </c>
      <c r="BP13" s="92" t="str">
        <f t="shared" si="43"/>
        <v/>
      </c>
      <c r="BQ13" s="92" t="str">
        <f t="shared" si="44"/>
        <v/>
      </c>
      <c r="BR13" s="92" t="str">
        <f t="shared" si="45"/>
        <v/>
      </c>
    </row>
    <row r="14" spans="1:70" s="4" customFormat="1">
      <c r="A14" s="82">
        <v>6</v>
      </c>
      <c r="B14" s="83"/>
      <c r="C14" s="84"/>
      <c r="D14" s="84"/>
      <c r="E14" s="83"/>
      <c r="F14" s="83"/>
      <c r="G14" s="83"/>
      <c r="H14" s="132"/>
      <c r="I14" s="711"/>
      <c r="J14" s="538"/>
      <c r="K14" s="719"/>
      <c r="L14" s="627"/>
      <c r="M14" s="538"/>
      <c r="N14" s="624"/>
      <c r="O14" s="625"/>
      <c r="P14" s="644" t="str">
        <f t="shared" si="9"/>
        <v/>
      </c>
      <c r="Q14" s="647"/>
      <c r="R14" s="538"/>
      <c r="S14" s="625"/>
      <c r="T14" s="625"/>
      <c r="U14" s="644" t="str">
        <f t="shared" si="10"/>
        <v/>
      </c>
      <c r="V14" s="664"/>
      <c r="W14" s="538"/>
      <c r="X14" s="625"/>
      <c r="Y14" s="625"/>
      <c r="Z14" s="705" t="str">
        <f t="shared" si="11"/>
        <v/>
      </c>
      <c r="AA14" s="87"/>
      <c r="AB14" s="88" t="str" cm="1">
        <f t="array" ref="AB14">IF((_xlfn.IFS(TRIM(SUBSTITUTE(AA14,CHAR(160),""))="Devis 1",IFERROR(VALUE(TRIM(SUBSTITUTE(N14,CHAR(160),""))),0),TRIM(SUBSTITUTE(AA14,CHAR(160),""))="Devis 2",IFERROR(VALUE(TRIM(SUBSTITUTE(S14,CHAR(160),""))),0),TRIM(SUBSTITUTE(AA14,CHAR(160),""))="Devis 3",IFERROR(VALUE(TRIM(SUBSTITUTE(X14,CHAR(160),""))),0),TRUE,0)*IFERROR(VALUE(TRIM(SUBSTITUTE(C14,CHAR(160),""))),0))=0,"",_xlfn.IFS(TRIM(SUBSTITUTE(AA14,CHAR(160),""))="Devis 1",IFERROR(VALUE(TRIM(SUBSTITUTE(N14,CHAR(160),""))),0),TRIM(SUBSTITUTE(AA14,CHAR(160),""))="Devis 2",IFERROR(VALUE(TRIM(SUBSTITUTE(S14,CHAR(160),""))),0),TRIM(SUBSTITUTE(AA14,CHAR(160),""))="Devis 3",IFERROR(VALUE(TRIM(SUBSTITUTE(X14,CHAR(160),""))),0),TRUE,0)*IFERROR(VALUE(TRIM(SUBSTITUTE(C14,CHAR(160),""))),0))</f>
        <v/>
      </c>
      <c r="AC14" s="89" t="str" cm="1">
        <f t="array" ref="AC14">IF(ROUND((_xlfn.IFS(TRIM(SUBSTITUTE(AA14,CHAR(160),""))="Devis 1",IFERROR(VALUE(TRIM(SUBSTITUTE(O14,CHAR(160),""))),0),TRIM(SUBSTITUTE(AA14,CHAR(160),""))="Devis 2",IFERROR(VALUE(TRIM(SUBSTITUTE(T14,CHAR(160),""))),0),TRIM(SUBSTITUTE(AA14,CHAR(160),""))="Devis 3",IFERROR(VALUE(TRIM(SUBSTITUTE(Y14,CHAR(160),""))),0),TRUE,0)*IFERROR(VALUE(TRIM(SUBSTITUTE(C14,CHAR(160),""))),0)),2)=0,IF(AB14&lt;&gt;"",0,""),ROUND((_xlfn.IFS(TRIM(SUBSTITUTE(AA14,CHAR(160),""))="Devis 1",IFERROR(VALUE(TRIM(SUBSTITUTE(O14,CHAR(160),""))),0),TRIM(SUBSTITUTE(AA14,CHAR(160),""))="Devis 2",IFERROR(VALUE(TRIM(SUBSTITUTE(T14,CHAR(160),""))),0),TRIM(SUBSTITUTE(AA14,CHAR(160),""))="Devis 3",IFERROR(VALUE(TRIM(SUBSTITUTE(Y14,CHAR(160),""))),0),TRUE,0)*IFERROR(VALUE(TRIM(SUBSTITUTE(C14,CHAR(160),""))),0)),2))</f>
        <v/>
      </c>
      <c r="AD14" s="90" t="str">
        <f t="shared" si="12"/>
        <v/>
      </c>
      <c r="AE14" s="91"/>
      <c r="AF14" s="148" t="str">
        <f t="shared" si="13"/>
        <v/>
      </c>
      <c r="AG14" s="148" t="str">
        <f t="shared" si="14"/>
        <v/>
      </c>
      <c r="AH14" s="148" t="str">
        <f t="shared" si="15"/>
        <v/>
      </c>
      <c r="AI14" s="148" t="str">
        <f t="shared" si="16"/>
        <v/>
      </c>
      <c r="AJ14" s="148" t="str">
        <f t="shared" si="17"/>
        <v/>
      </c>
      <c r="AK14" s="148" t="str">
        <f t="shared" si="18"/>
        <v/>
      </c>
      <c r="AL14" s="148" t="str">
        <f t="shared" si="19"/>
        <v/>
      </c>
      <c r="AM14" s="148" t="str">
        <f t="shared" si="20"/>
        <v/>
      </c>
      <c r="AN14" s="713" t="str">
        <f t="shared" si="21"/>
        <v/>
      </c>
      <c r="AO14" s="553" t="str">
        <f t="shared" si="22"/>
        <v/>
      </c>
      <c r="AP14" s="548" t="str">
        <f t="shared" si="23"/>
        <v/>
      </c>
      <c r="AQ14" s="539" t="str">
        <f t="shared" si="24"/>
        <v/>
      </c>
      <c r="AR14" s="539" t="str">
        <f t="shared" si="25"/>
        <v/>
      </c>
      <c r="AS14" s="577" t="str">
        <f t="shared" si="26"/>
        <v/>
      </c>
      <c r="AT14" s="644" t="str">
        <f t="shared" si="27"/>
        <v/>
      </c>
      <c r="AU14" s="655" t="str">
        <f t="shared" si="28"/>
        <v/>
      </c>
      <c r="AV14" s="577" t="str">
        <f t="shared" si="29"/>
        <v/>
      </c>
      <c r="AW14" s="577" t="str">
        <f t="shared" si="30"/>
        <v/>
      </c>
      <c r="AX14" s="577" t="str">
        <f t="shared" si="31"/>
        <v/>
      </c>
      <c r="AY14" s="748" t="str">
        <f t="shared" si="32"/>
        <v/>
      </c>
      <c r="AZ14" s="677" t="str">
        <f t="shared" si="33"/>
        <v/>
      </c>
      <c r="BA14" s="577" t="str">
        <f t="shared" si="34"/>
        <v/>
      </c>
      <c r="BB14" s="577" t="str">
        <f t="shared" si="35"/>
        <v/>
      </c>
      <c r="BC14" s="577" t="str">
        <f t="shared" si="36"/>
        <v/>
      </c>
      <c r="BD14" s="678" t="str">
        <f t="shared" si="37"/>
        <v/>
      </c>
      <c r="BE14" s="542" t="str">
        <f t="shared" si="38"/>
        <v/>
      </c>
      <c r="BF14" s="83"/>
      <c r="BG14" s="92" t="str">
        <f t="shared" si="39"/>
        <v/>
      </c>
      <c r="BH14" s="92" t="str">
        <f t="shared" si="40"/>
        <v/>
      </c>
      <c r="BI14" s="93" t="str">
        <f t="shared" si="41"/>
        <v/>
      </c>
      <c r="BJ14" s="93" t="str" cm="1">
        <f t="array" ref="BJ14">IF($AG14="","",
_xlfn.IFS(
$BE14="Devis 1",
IF(ISBLANK(AR14),"",IFERROR(VALUE(TRIM(SUBSTITUTE(AR14,CHAR(160),""))),0)*IFERROR(VALUE(TRIM(SUBSTITUTE($AG14,CHAR(160),""))),0)),
$BE14="Devis 2",
IF(ISBLANK(AW14),"",IFERROR(VALUE(TRIM(SUBSTITUTE(AW14,CHAR(160),""))),0)*IFERROR(VALUE(TRIM(SUBSTITUTE($AG14,CHAR(160),""))),0)),
$BE14="Devis 3",
IF(ISBLANK(BB14),"",IFERROR(VALUE(TRIM(SUBSTITUTE(BB14,CHAR(160),""))),0)*IFERROR(VALUE(TRIM(SUBSTITUTE($AG14,CHAR(160),""))),0)),
TRUE,0
)
)</f>
        <v/>
      </c>
      <c r="BK14" s="93" t="str" cm="1">
        <f t="array" ref="BK14">IF($AG14="","",
_xlfn.IFS(
$BE14="Devis 1",
IF(ISBLANK(AS14),"",IFERROR(VALUE(TRIM(SUBSTITUTE(AS14,CHAR(160),""))),0)*IFERROR(VALUE(TRIM(SUBSTITUTE($AG14,CHAR(160),""))),0)),
$BE14="Devis 2",
IF(ISBLANK(AX14),"",IFERROR(VALUE(TRIM(SUBSTITUTE(AX14,CHAR(160),""))),0)*IFERROR(VALUE(TRIM(SUBSTITUTE($AG14,CHAR(160),""))),0)),
$BE14="Devis 3",
IF(ISBLANK(BC14),"",IFERROR(VALUE(TRIM(SUBSTITUTE(BC14,CHAR(160),""))),0)*IFERROR(VALUE(TRIM(SUBSTITUTE($AG14,CHAR(160),""))),0)),
TRUE,0
)
)</f>
        <v/>
      </c>
      <c r="BL14" s="93" t="str">
        <f t="shared" si="42"/>
        <v/>
      </c>
      <c r="BM14" s="83"/>
      <c r="BN14" s="43" t="str" cm="1">
        <f t="array" ref="BN14">IF(OR(BL14="",BI14="",BJ14="",BG14=""),"",
    _xlfn.IFS(
        (IFERROR(VALUE(TRIM(SUBSTITUTE(BL14,CHAR(160),""))),0)) &gt; (IFERROR(VALUE(TRIM(SUBSTITUTE(BI14,CHAR(160),""))),0)),
        "KO : Le montant retenu TTC est supérieur au montant raisonnable TTC. Merci de revoir la ligne de dépense ou plafonner son montant.",
        (IFERROR(VALUE(TRIM(SUBSTITUTE(BJ14,CHAR(160),""))),0)) &gt; (IFERROR(VALUE(TRIM(SUBSTITUTE(BG14,CHAR(160),""))),0)),
        "Attention : Le montant retenu HT est supérieur au montant HT raisonnable. Merci de revoir la ligne de dépense, plafonner son montant, ou justifier la reventillation HT / TVA.",
ROUND(IFERROR(VALUE(TRIM(SUBSTITUTE(BH14,CHAR(160),""))),0),2)&gt;
ROUND(IFERROR(VALUE(TRIM(SUBSTITUTE(BK14,CHAR(160),""))),0),2),
"Attention : Le montant TVA retenu est supérieur au montant TVA raisonnable. Merci de revoir la ligne de dépense, plafonner son montant, ou justifier la reventillation HT / TVA.",
ROUND(IFERROR(VALUE(TRIM(SUBSTITUTE(BJ14,CHAR(160),""))),0),2)&gt;
ROUND(IFERROR(VALUE(TRIM(SUBSTITUTE(MIN(P14,U14,Z14),CHAR(160),""))),0),2),
"Attention : Le devis retenu n'est pas le moins cher. Une justification de la part du porteur est nécessaire.",
ROUND(IFERROR(VALUE(TRIM(SUBSTITUTE(BJ14,CHAR(160),""))),0),2)=0,
"Attention : montant présenté entièrement écarté",
        (IFERROR(VALUE(TRIM(SUBSTITUTE(BL14,CHAR(160),""))),0))=0,
        "",
        (IFERROR(VALUE(TRIM(SUBSTITUTE(BI14,CHAR(160),""))),0))=(IFERROR(VALUE(TRIM(SUBSTITUTE(BL14,CHAR(160),""))),0)),
        "OK",
        (IFERROR(VALUE(TRIM(SUBSTITUTE(BI14,CHAR(160),""))),0))&gt;(IFERROR(VALUE(TRIM(SUBSTITUTE(BL14,CHAR(160),""))),0)),
        " OK : Montant instruit inférieur au montant raisonnable.",
        TRUE,
        ""
    )
)</f>
        <v/>
      </c>
      <c r="BO14" s="43" t="str" cm="1">
        <f t="array" ref="BO14">IF(OR(BL14="",AD14="",BJ14="",AB14="",BK14="",AC14=""),"",_xlfn.IFS(
ROUND(IFERROR(VALUE(TRIM(SUBSTITUTE(BL14,CHAR(160),""))),0),2)&gt;
ROUND(IFERROR(VALUE(TRIM(SUBSTITUTE(AD14,CHAR(160),""))),0),2),
"KO : Le montant retenu TTC est supérieur au montant présenté TTC. Merci de revoir la ligne de dépense ou plafonner son montant.",
ROUND(IFERROR(VALUE(TRIM(SUBSTITUTE(BJ14,CHAR(160),""))),0),2)&gt;
ROUND(IFERROR(VALUE(TRIM(SUBSTITUTE(AB14,CHAR(160),""))),0),2),
"Attention : Le montant retenu HT est supérieur au montant HT présenté. Merci de revoir la ligne de dépense, plafonner son montant, ou justifier la reventillation HT / TVA.",
ROUND(IFERROR(VALUE(TRIM(SUBSTITUTE(BK14,CHAR(160),""))),0),2)&gt;
ROUND(IFERROR(VALUE(TRIM(SUBSTITUTE(AC14,CHAR(160),""))),0),2),
"Attention : Le montant TVA retenu est supérieur au montant TVA présenté. Merci de revoir la ligne de dépense, plafonner son montant, ou justifier la reventillation HT / TVA.",
ROUND(IFERROR(VALUE(TRIM(SUBSTITUTE(AD14,CHAR(160),""))),0),2)=0,
"",
ROUND(IFERROR(VALUE(TRIM(SUBSTITUTE(BL14,CHAR(160),""))),0),2)=
ROUND(IFERROR(VALUE(TRIM(SUBSTITUTE(AD14,CHAR(160),""))),0),2),
"OK",
ROUND(IFERROR(VALUE(TRIM(SUBSTITUTE(BL14,CHAR(160),""))),0),2)=0,
"Attention : Montant présenté entièrement rejeté.",
ROUND(IFERROR(VALUE(TRIM(SUBSTITUTE(BL14,CHAR(160),""))),0),2)&lt;
ROUND(IFERROR(VALUE(TRIM(SUBSTITUTE(AD14,CHAR(160),""))),0),2),
"Attention : Montant présenté partiellement rejeté.",
TRUE,""
))</f>
        <v/>
      </c>
      <c r="BP14" s="92" t="str">
        <f t="shared" si="43"/>
        <v/>
      </c>
      <c r="BQ14" s="92" t="str">
        <f t="shared" si="44"/>
        <v/>
      </c>
      <c r="BR14" s="92" t="str">
        <f t="shared" si="45"/>
        <v/>
      </c>
    </row>
    <row r="15" spans="1:70" s="4" customFormat="1">
      <c r="A15" s="82">
        <v>7</v>
      </c>
      <c r="B15" s="83"/>
      <c r="C15" s="84"/>
      <c r="D15" s="84"/>
      <c r="E15" s="83"/>
      <c r="F15" s="83"/>
      <c r="G15" s="83"/>
      <c r="H15" s="132"/>
      <c r="I15" s="711"/>
      <c r="J15" s="538"/>
      <c r="K15" s="719"/>
      <c r="L15" s="627"/>
      <c r="M15" s="538"/>
      <c r="N15" s="624"/>
      <c r="O15" s="625"/>
      <c r="P15" s="644" t="str">
        <f t="shared" si="9"/>
        <v/>
      </c>
      <c r="Q15" s="647"/>
      <c r="R15" s="538"/>
      <c r="S15" s="625"/>
      <c r="T15" s="625"/>
      <c r="U15" s="644" t="str">
        <f t="shared" si="10"/>
        <v/>
      </c>
      <c r="V15" s="664"/>
      <c r="W15" s="538"/>
      <c r="X15" s="625"/>
      <c r="Y15" s="625"/>
      <c r="Z15" s="705" t="str">
        <f t="shared" si="11"/>
        <v/>
      </c>
      <c r="AA15" s="87"/>
      <c r="AB15" s="88" t="str" cm="1">
        <f t="array" ref="AB15">IF((_xlfn.IFS(TRIM(SUBSTITUTE(AA15,CHAR(160),""))="Devis 1",IFERROR(VALUE(TRIM(SUBSTITUTE(N15,CHAR(160),""))),0),TRIM(SUBSTITUTE(AA15,CHAR(160),""))="Devis 2",IFERROR(VALUE(TRIM(SUBSTITUTE(S15,CHAR(160),""))),0),TRIM(SUBSTITUTE(AA15,CHAR(160),""))="Devis 3",IFERROR(VALUE(TRIM(SUBSTITUTE(X15,CHAR(160),""))),0),TRUE,0)*IFERROR(VALUE(TRIM(SUBSTITUTE(C15,CHAR(160),""))),0))=0,"",_xlfn.IFS(TRIM(SUBSTITUTE(AA15,CHAR(160),""))="Devis 1",IFERROR(VALUE(TRIM(SUBSTITUTE(N15,CHAR(160),""))),0),TRIM(SUBSTITUTE(AA15,CHAR(160),""))="Devis 2",IFERROR(VALUE(TRIM(SUBSTITUTE(S15,CHAR(160),""))),0),TRIM(SUBSTITUTE(AA15,CHAR(160),""))="Devis 3",IFERROR(VALUE(TRIM(SUBSTITUTE(X15,CHAR(160),""))),0),TRUE,0)*IFERROR(VALUE(TRIM(SUBSTITUTE(C15,CHAR(160),""))),0))</f>
        <v/>
      </c>
      <c r="AC15" s="89" t="str" cm="1">
        <f t="array" ref="AC15">IF(ROUND((_xlfn.IFS(TRIM(SUBSTITUTE(AA15,CHAR(160),""))="Devis 1",IFERROR(VALUE(TRIM(SUBSTITUTE(O15,CHAR(160),""))),0),TRIM(SUBSTITUTE(AA15,CHAR(160),""))="Devis 2",IFERROR(VALUE(TRIM(SUBSTITUTE(T15,CHAR(160),""))),0),TRIM(SUBSTITUTE(AA15,CHAR(160),""))="Devis 3",IFERROR(VALUE(TRIM(SUBSTITUTE(Y15,CHAR(160),""))),0),TRUE,0)*IFERROR(VALUE(TRIM(SUBSTITUTE(C15,CHAR(160),""))),0)),2)=0,IF(AB15&lt;&gt;"",0,""),ROUND((_xlfn.IFS(TRIM(SUBSTITUTE(AA15,CHAR(160),""))="Devis 1",IFERROR(VALUE(TRIM(SUBSTITUTE(O15,CHAR(160),""))),0),TRIM(SUBSTITUTE(AA15,CHAR(160),""))="Devis 2",IFERROR(VALUE(TRIM(SUBSTITUTE(T15,CHAR(160),""))),0),TRIM(SUBSTITUTE(AA15,CHAR(160),""))="Devis 3",IFERROR(VALUE(TRIM(SUBSTITUTE(Y15,CHAR(160),""))),0),TRUE,0)*IFERROR(VALUE(TRIM(SUBSTITUTE(C15,CHAR(160),""))),0)),2))</f>
        <v/>
      </c>
      <c r="AD15" s="90" t="str">
        <f t="shared" si="12"/>
        <v/>
      </c>
      <c r="AE15" s="91"/>
      <c r="AF15" s="148" t="str">
        <f t="shared" si="13"/>
        <v/>
      </c>
      <c r="AG15" s="148" t="str">
        <f t="shared" si="14"/>
        <v/>
      </c>
      <c r="AH15" s="148" t="str">
        <f t="shared" si="15"/>
        <v/>
      </c>
      <c r="AI15" s="148" t="str">
        <f t="shared" si="16"/>
        <v/>
      </c>
      <c r="AJ15" s="148" t="str">
        <f t="shared" si="17"/>
        <v/>
      </c>
      <c r="AK15" s="148" t="str">
        <f t="shared" si="18"/>
        <v/>
      </c>
      <c r="AL15" s="148" t="str">
        <f t="shared" si="19"/>
        <v/>
      </c>
      <c r="AM15" s="148" t="str">
        <f t="shared" si="20"/>
        <v/>
      </c>
      <c r="AN15" s="713" t="str">
        <f t="shared" si="21"/>
        <v/>
      </c>
      <c r="AO15" s="553" t="str">
        <f t="shared" si="22"/>
        <v/>
      </c>
      <c r="AP15" s="548" t="str">
        <f t="shared" si="23"/>
        <v/>
      </c>
      <c r="AQ15" s="539" t="str">
        <f t="shared" si="24"/>
        <v/>
      </c>
      <c r="AR15" s="539" t="str">
        <f t="shared" si="25"/>
        <v/>
      </c>
      <c r="AS15" s="577" t="str">
        <f t="shared" si="26"/>
        <v/>
      </c>
      <c r="AT15" s="644" t="str">
        <f t="shared" si="27"/>
        <v/>
      </c>
      <c r="AU15" s="655" t="str">
        <f t="shared" si="28"/>
        <v/>
      </c>
      <c r="AV15" s="577" t="str">
        <f t="shared" si="29"/>
        <v/>
      </c>
      <c r="AW15" s="577" t="str">
        <f t="shared" si="30"/>
        <v/>
      </c>
      <c r="AX15" s="577" t="str">
        <f t="shared" si="31"/>
        <v/>
      </c>
      <c r="AY15" s="748" t="str">
        <f t="shared" si="32"/>
        <v/>
      </c>
      <c r="AZ15" s="677" t="str">
        <f t="shared" si="33"/>
        <v/>
      </c>
      <c r="BA15" s="577" t="str">
        <f t="shared" si="34"/>
        <v/>
      </c>
      <c r="BB15" s="577" t="str">
        <f t="shared" si="35"/>
        <v/>
      </c>
      <c r="BC15" s="577" t="str">
        <f t="shared" si="36"/>
        <v/>
      </c>
      <c r="BD15" s="678" t="str">
        <f t="shared" si="37"/>
        <v/>
      </c>
      <c r="BE15" s="542" t="str">
        <f t="shared" si="38"/>
        <v/>
      </c>
      <c r="BF15" s="83"/>
      <c r="BG15" s="92" t="str">
        <f t="shared" si="39"/>
        <v/>
      </c>
      <c r="BH15" s="92" t="str">
        <f t="shared" si="40"/>
        <v/>
      </c>
      <c r="BI15" s="93" t="str">
        <f t="shared" si="41"/>
        <v/>
      </c>
      <c r="BJ15" s="93" t="str" cm="1">
        <f t="array" ref="BJ15">IF($AG15="","",
_xlfn.IFS(
$BE15="Devis 1",
IF(ISBLANK(AR15),"",IFERROR(VALUE(TRIM(SUBSTITUTE(AR15,CHAR(160),""))),0)*IFERROR(VALUE(TRIM(SUBSTITUTE($AG15,CHAR(160),""))),0)),
$BE15="Devis 2",
IF(ISBLANK(AW15),"",IFERROR(VALUE(TRIM(SUBSTITUTE(AW15,CHAR(160),""))),0)*IFERROR(VALUE(TRIM(SUBSTITUTE($AG15,CHAR(160),""))),0)),
$BE15="Devis 3",
IF(ISBLANK(BB15),"",IFERROR(VALUE(TRIM(SUBSTITUTE(BB15,CHAR(160),""))),0)*IFERROR(VALUE(TRIM(SUBSTITUTE($AG15,CHAR(160),""))),0)),
TRUE,0
)
)</f>
        <v/>
      </c>
      <c r="BK15" s="93" t="str" cm="1">
        <f t="array" ref="BK15">IF($AG15="","",
_xlfn.IFS(
$BE15="Devis 1",
IF(ISBLANK(AS15),"",IFERROR(VALUE(TRIM(SUBSTITUTE(AS15,CHAR(160),""))),0)*IFERROR(VALUE(TRIM(SUBSTITUTE($AG15,CHAR(160),""))),0)),
$BE15="Devis 2",
IF(ISBLANK(AX15),"",IFERROR(VALUE(TRIM(SUBSTITUTE(AX15,CHAR(160),""))),0)*IFERROR(VALUE(TRIM(SUBSTITUTE($AG15,CHAR(160),""))),0)),
$BE15="Devis 3",
IF(ISBLANK(BC15),"",IFERROR(VALUE(TRIM(SUBSTITUTE(BC15,CHAR(160),""))),0)*IFERROR(VALUE(TRIM(SUBSTITUTE($AG15,CHAR(160),""))),0)),
TRUE,0
)
)</f>
        <v/>
      </c>
      <c r="BL15" s="93" t="str">
        <f t="shared" si="42"/>
        <v/>
      </c>
      <c r="BM15" s="83"/>
      <c r="BN15" s="43" t="str" cm="1">
        <f t="array" ref="BN15">IF(OR(BL15="",BI15="",BJ15="",BG15=""),"",
    _xlfn.IFS(
        (IFERROR(VALUE(TRIM(SUBSTITUTE(BL15,CHAR(160),""))),0)) &gt; (IFERROR(VALUE(TRIM(SUBSTITUTE(BI15,CHAR(160),""))),0)),
        "KO : Le montant retenu TTC est supérieur au montant raisonnable TTC. Merci de revoir la ligne de dépense ou plafonner son montant.",
        (IFERROR(VALUE(TRIM(SUBSTITUTE(BJ15,CHAR(160),""))),0)) &gt; (IFERROR(VALUE(TRIM(SUBSTITUTE(BG15,CHAR(160),""))),0)),
        "Attention : Le montant retenu HT est supérieur au montant HT raisonnable. Merci de revoir la ligne de dépense, plafonner son montant, ou justifier la reventillation HT / TVA.",
ROUND(IFERROR(VALUE(TRIM(SUBSTITUTE(BH15,CHAR(160),""))),0),2)&gt;
ROUND(IFERROR(VALUE(TRIM(SUBSTITUTE(BK15,CHAR(160),""))),0),2),
"Attention : Le montant TVA retenu est supérieur au montant TVA raisonnable. Merci de revoir la ligne de dépense, plafonner son montant, ou justifier la reventillation HT / TVA.",
ROUND(IFERROR(VALUE(TRIM(SUBSTITUTE(BJ15,CHAR(160),""))),0),2)&gt;
ROUND(IFERROR(VALUE(TRIM(SUBSTITUTE(MIN(P15,U15,Z15),CHAR(160),""))),0),2),
"Attention : Le devis retenu n'est pas le moins cher. Une justification de la part du porteur est nécessaire.",
ROUND(IFERROR(VALUE(TRIM(SUBSTITUTE(BJ15,CHAR(160),""))),0),2)=0,
"Attention : montant présenté entièrement écarté",
        (IFERROR(VALUE(TRIM(SUBSTITUTE(BL15,CHAR(160),""))),0))=0,
        "",
        (IFERROR(VALUE(TRIM(SUBSTITUTE(BI15,CHAR(160),""))),0))=(IFERROR(VALUE(TRIM(SUBSTITUTE(BL15,CHAR(160),""))),0)),
        "OK",
        (IFERROR(VALUE(TRIM(SUBSTITUTE(BI15,CHAR(160),""))),0))&gt;(IFERROR(VALUE(TRIM(SUBSTITUTE(BL15,CHAR(160),""))),0)),
        " OK : Montant instruit inférieur au montant raisonnable.",
        TRUE,
        ""
    )
)</f>
        <v/>
      </c>
      <c r="BO15" s="43" t="str" cm="1">
        <f t="array" ref="BO15">IF(OR(BL15="",AD15="",BJ15="",AB15="",BK15="",AC15=""),"",_xlfn.IFS(
ROUND(IFERROR(VALUE(TRIM(SUBSTITUTE(BL15,CHAR(160),""))),0),2)&gt;
ROUND(IFERROR(VALUE(TRIM(SUBSTITUTE(AD15,CHAR(160),""))),0),2),
"KO : Le montant retenu TTC est supérieur au montant présenté TTC. Merci de revoir la ligne de dépense ou plafonner son montant.",
ROUND(IFERROR(VALUE(TRIM(SUBSTITUTE(BJ15,CHAR(160),""))),0),2)&gt;
ROUND(IFERROR(VALUE(TRIM(SUBSTITUTE(AB15,CHAR(160),""))),0),2),
"Attention : Le montant retenu HT est supérieur au montant HT présenté. Merci de revoir la ligne de dépense, plafonner son montant, ou justifier la reventillation HT / TVA.",
ROUND(IFERROR(VALUE(TRIM(SUBSTITUTE(BK15,CHAR(160),""))),0),2)&gt;
ROUND(IFERROR(VALUE(TRIM(SUBSTITUTE(AC15,CHAR(160),""))),0),2),
"Attention : Le montant TVA retenu est supérieur au montant TVA présenté. Merci de revoir la ligne de dépense, plafonner son montant, ou justifier la reventillation HT / TVA.",
ROUND(IFERROR(VALUE(TRIM(SUBSTITUTE(AD15,CHAR(160),""))),0),2)=0,
"",
ROUND(IFERROR(VALUE(TRIM(SUBSTITUTE(BL15,CHAR(160),""))),0),2)=
ROUND(IFERROR(VALUE(TRIM(SUBSTITUTE(AD15,CHAR(160),""))),0),2),
"OK",
ROUND(IFERROR(VALUE(TRIM(SUBSTITUTE(BL15,CHAR(160),""))),0),2)=0,
"Attention : Montant présenté entièrement rejeté.",
ROUND(IFERROR(VALUE(TRIM(SUBSTITUTE(BL15,CHAR(160),""))),0),2)&lt;
ROUND(IFERROR(VALUE(TRIM(SUBSTITUTE(AD15,CHAR(160),""))),0),2),
"Attention : Montant présenté partiellement rejeté.",
TRUE,""
))</f>
        <v/>
      </c>
      <c r="BP15" s="92" t="str">
        <f t="shared" si="43"/>
        <v/>
      </c>
      <c r="BQ15" s="92" t="str">
        <f t="shared" si="44"/>
        <v/>
      </c>
      <c r="BR15" s="92" t="str">
        <f t="shared" si="45"/>
        <v/>
      </c>
    </row>
    <row r="16" spans="1:70" s="4" customFormat="1">
      <c r="A16" s="82">
        <v>8</v>
      </c>
      <c r="B16" s="83"/>
      <c r="C16" s="84"/>
      <c r="D16" s="84"/>
      <c r="E16" s="83"/>
      <c r="F16" s="83"/>
      <c r="G16" s="83"/>
      <c r="H16" s="132"/>
      <c r="I16" s="711"/>
      <c r="J16" s="538"/>
      <c r="K16" s="719"/>
      <c r="L16" s="627"/>
      <c r="M16" s="538"/>
      <c r="N16" s="624"/>
      <c r="O16" s="625"/>
      <c r="P16" s="644" t="str">
        <f t="shared" si="9"/>
        <v/>
      </c>
      <c r="Q16" s="647"/>
      <c r="R16" s="538"/>
      <c r="S16" s="625"/>
      <c r="T16" s="625"/>
      <c r="U16" s="644" t="str">
        <f t="shared" si="10"/>
        <v/>
      </c>
      <c r="V16" s="664"/>
      <c r="W16" s="538"/>
      <c r="X16" s="625"/>
      <c r="Y16" s="625"/>
      <c r="Z16" s="705" t="str">
        <f t="shared" si="11"/>
        <v/>
      </c>
      <c r="AA16" s="87"/>
      <c r="AB16" s="88" t="str" cm="1">
        <f t="array" ref="AB16">IF((_xlfn.IFS(TRIM(SUBSTITUTE(AA16,CHAR(160),""))="Devis 1",IFERROR(VALUE(TRIM(SUBSTITUTE(N16,CHAR(160),""))),0),TRIM(SUBSTITUTE(AA16,CHAR(160),""))="Devis 2",IFERROR(VALUE(TRIM(SUBSTITUTE(S16,CHAR(160),""))),0),TRIM(SUBSTITUTE(AA16,CHAR(160),""))="Devis 3",IFERROR(VALUE(TRIM(SUBSTITUTE(X16,CHAR(160),""))),0),TRUE,0)*IFERROR(VALUE(TRIM(SUBSTITUTE(C16,CHAR(160),""))),0))=0,"",_xlfn.IFS(TRIM(SUBSTITUTE(AA16,CHAR(160),""))="Devis 1",IFERROR(VALUE(TRIM(SUBSTITUTE(N16,CHAR(160),""))),0),TRIM(SUBSTITUTE(AA16,CHAR(160),""))="Devis 2",IFERROR(VALUE(TRIM(SUBSTITUTE(S16,CHAR(160),""))),0),TRIM(SUBSTITUTE(AA16,CHAR(160),""))="Devis 3",IFERROR(VALUE(TRIM(SUBSTITUTE(X16,CHAR(160),""))),0),TRUE,0)*IFERROR(VALUE(TRIM(SUBSTITUTE(C16,CHAR(160),""))),0))</f>
        <v/>
      </c>
      <c r="AC16" s="89" t="str" cm="1">
        <f t="array" ref="AC16">IF(ROUND((_xlfn.IFS(TRIM(SUBSTITUTE(AA16,CHAR(160),""))="Devis 1",IFERROR(VALUE(TRIM(SUBSTITUTE(O16,CHAR(160),""))),0),TRIM(SUBSTITUTE(AA16,CHAR(160),""))="Devis 2",IFERROR(VALUE(TRIM(SUBSTITUTE(T16,CHAR(160),""))),0),TRIM(SUBSTITUTE(AA16,CHAR(160),""))="Devis 3",IFERROR(VALUE(TRIM(SUBSTITUTE(Y16,CHAR(160),""))),0),TRUE,0)*IFERROR(VALUE(TRIM(SUBSTITUTE(C16,CHAR(160),""))),0)),2)=0,IF(AB16&lt;&gt;"",0,""),ROUND((_xlfn.IFS(TRIM(SUBSTITUTE(AA16,CHAR(160),""))="Devis 1",IFERROR(VALUE(TRIM(SUBSTITUTE(O16,CHAR(160),""))),0),TRIM(SUBSTITUTE(AA16,CHAR(160),""))="Devis 2",IFERROR(VALUE(TRIM(SUBSTITUTE(T16,CHAR(160),""))),0),TRIM(SUBSTITUTE(AA16,CHAR(160),""))="Devis 3",IFERROR(VALUE(TRIM(SUBSTITUTE(Y16,CHAR(160),""))),0),TRUE,0)*IFERROR(VALUE(TRIM(SUBSTITUTE(C16,CHAR(160),""))),0)),2))</f>
        <v/>
      </c>
      <c r="AD16" s="90" t="str">
        <f t="shared" si="12"/>
        <v/>
      </c>
      <c r="AE16" s="91"/>
      <c r="AF16" s="148" t="str">
        <f t="shared" si="13"/>
        <v/>
      </c>
      <c r="AG16" s="148" t="str">
        <f t="shared" si="14"/>
        <v/>
      </c>
      <c r="AH16" s="148" t="str">
        <f t="shared" si="15"/>
        <v/>
      </c>
      <c r="AI16" s="148" t="str">
        <f t="shared" si="16"/>
        <v/>
      </c>
      <c r="AJ16" s="148" t="str">
        <f t="shared" si="17"/>
        <v/>
      </c>
      <c r="AK16" s="148" t="str">
        <f t="shared" si="18"/>
        <v/>
      </c>
      <c r="AL16" s="148" t="str">
        <f t="shared" si="19"/>
        <v/>
      </c>
      <c r="AM16" s="148" t="str">
        <f t="shared" si="20"/>
        <v/>
      </c>
      <c r="AN16" s="713" t="str">
        <f t="shared" si="21"/>
        <v/>
      </c>
      <c r="AO16" s="553" t="str">
        <f t="shared" si="22"/>
        <v/>
      </c>
      <c r="AP16" s="548" t="str">
        <f t="shared" si="23"/>
        <v/>
      </c>
      <c r="AQ16" s="539" t="str">
        <f t="shared" si="24"/>
        <v/>
      </c>
      <c r="AR16" s="539" t="str">
        <f t="shared" si="25"/>
        <v/>
      </c>
      <c r="AS16" s="577" t="str">
        <f t="shared" si="26"/>
        <v/>
      </c>
      <c r="AT16" s="644" t="str">
        <f t="shared" si="27"/>
        <v/>
      </c>
      <c r="AU16" s="655" t="str">
        <f t="shared" si="28"/>
        <v/>
      </c>
      <c r="AV16" s="577" t="str">
        <f t="shared" si="29"/>
        <v/>
      </c>
      <c r="AW16" s="577" t="str">
        <f t="shared" si="30"/>
        <v/>
      </c>
      <c r="AX16" s="577" t="str">
        <f t="shared" si="31"/>
        <v/>
      </c>
      <c r="AY16" s="748" t="str">
        <f t="shared" si="32"/>
        <v/>
      </c>
      <c r="AZ16" s="677" t="str">
        <f t="shared" si="33"/>
        <v/>
      </c>
      <c r="BA16" s="577" t="str">
        <f t="shared" si="34"/>
        <v/>
      </c>
      <c r="BB16" s="577" t="str">
        <f t="shared" si="35"/>
        <v/>
      </c>
      <c r="BC16" s="577" t="str">
        <f t="shared" si="36"/>
        <v/>
      </c>
      <c r="BD16" s="678" t="str">
        <f t="shared" si="37"/>
        <v/>
      </c>
      <c r="BE16" s="542" t="str">
        <f t="shared" si="38"/>
        <v/>
      </c>
      <c r="BF16" s="83"/>
      <c r="BG16" s="92" t="str">
        <f t="shared" si="39"/>
        <v/>
      </c>
      <c r="BH16" s="92" t="str">
        <f t="shared" si="40"/>
        <v/>
      </c>
      <c r="BI16" s="93" t="str">
        <f t="shared" si="41"/>
        <v/>
      </c>
      <c r="BJ16" s="93" t="str" cm="1">
        <f t="array" ref="BJ16">IF($AG16="","",
_xlfn.IFS(
$BE16="Devis 1",
IF(ISBLANK(AR16),"",IFERROR(VALUE(TRIM(SUBSTITUTE(AR16,CHAR(160),""))),0)*IFERROR(VALUE(TRIM(SUBSTITUTE($AG16,CHAR(160),""))),0)),
$BE16="Devis 2",
IF(ISBLANK(AW16),"",IFERROR(VALUE(TRIM(SUBSTITUTE(AW16,CHAR(160),""))),0)*IFERROR(VALUE(TRIM(SUBSTITUTE($AG16,CHAR(160),""))),0)),
$BE16="Devis 3",
IF(ISBLANK(BB16),"",IFERROR(VALUE(TRIM(SUBSTITUTE(BB16,CHAR(160),""))),0)*IFERROR(VALUE(TRIM(SUBSTITUTE($AG16,CHAR(160),""))),0)),
TRUE,0
)
)</f>
        <v/>
      </c>
      <c r="BK16" s="93" t="str" cm="1">
        <f t="array" ref="BK16">IF($AG16="","",
_xlfn.IFS(
$BE16="Devis 1",
IF(ISBLANK(AS16),"",IFERROR(VALUE(TRIM(SUBSTITUTE(AS16,CHAR(160),""))),0)*IFERROR(VALUE(TRIM(SUBSTITUTE($AG16,CHAR(160),""))),0)),
$BE16="Devis 2",
IF(ISBLANK(AX16),"",IFERROR(VALUE(TRIM(SUBSTITUTE(AX16,CHAR(160),""))),0)*IFERROR(VALUE(TRIM(SUBSTITUTE($AG16,CHAR(160),""))),0)),
$BE16="Devis 3",
IF(ISBLANK(BC16),"",IFERROR(VALUE(TRIM(SUBSTITUTE(BC16,CHAR(160),""))),0)*IFERROR(VALUE(TRIM(SUBSTITUTE($AG16,CHAR(160),""))),0)),
TRUE,0
)
)</f>
        <v/>
      </c>
      <c r="BL16" s="93" t="str">
        <f t="shared" si="42"/>
        <v/>
      </c>
      <c r="BM16" s="83"/>
      <c r="BN16" s="43" t="str" cm="1">
        <f t="array" ref="BN16">IF(OR(BL16="",BI16="",BJ16="",BG16=""),"",
    _xlfn.IFS(
        (IFERROR(VALUE(TRIM(SUBSTITUTE(BL16,CHAR(160),""))),0)) &gt; (IFERROR(VALUE(TRIM(SUBSTITUTE(BI16,CHAR(160),""))),0)),
        "KO : Le montant retenu TTC est supérieur au montant raisonnable TTC. Merci de revoir la ligne de dépense ou plafonner son montant.",
        (IFERROR(VALUE(TRIM(SUBSTITUTE(BJ16,CHAR(160),""))),0)) &gt; (IFERROR(VALUE(TRIM(SUBSTITUTE(BG16,CHAR(160),""))),0)),
        "Attention : Le montant retenu HT est supérieur au montant HT raisonnable. Merci de revoir la ligne de dépense, plafonner son montant, ou justifier la reventillation HT / TVA.",
ROUND(IFERROR(VALUE(TRIM(SUBSTITUTE(BH16,CHAR(160),""))),0),2)&gt;
ROUND(IFERROR(VALUE(TRIM(SUBSTITUTE(BK16,CHAR(160),""))),0),2),
"Attention : Le montant TVA retenu est supérieur au montant TVA raisonnable. Merci de revoir la ligne de dépense, plafonner son montant, ou justifier la reventillation HT / TVA.",
ROUND(IFERROR(VALUE(TRIM(SUBSTITUTE(BJ16,CHAR(160),""))),0),2)&gt;
ROUND(IFERROR(VALUE(TRIM(SUBSTITUTE(MIN(P16,U16,Z16),CHAR(160),""))),0),2),
"Attention : Le devis retenu n'est pas le moins cher. Une justification de la part du porteur est nécessaire.",
ROUND(IFERROR(VALUE(TRIM(SUBSTITUTE(BJ16,CHAR(160),""))),0),2)=0,
"Attention : montant présenté entièrement écarté",
        (IFERROR(VALUE(TRIM(SUBSTITUTE(BL16,CHAR(160),""))),0))=0,
        "",
        (IFERROR(VALUE(TRIM(SUBSTITUTE(BI16,CHAR(160),""))),0))=(IFERROR(VALUE(TRIM(SUBSTITUTE(BL16,CHAR(160),""))),0)),
        "OK",
        (IFERROR(VALUE(TRIM(SUBSTITUTE(BI16,CHAR(160),""))),0))&gt;(IFERROR(VALUE(TRIM(SUBSTITUTE(BL16,CHAR(160),""))),0)),
        " OK : Montant instruit inférieur au montant raisonnable.",
        TRUE,
        ""
    )
)</f>
        <v/>
      </c>
      <c r="BO16" s="43" t="str" cm="1">
        <f t="array" ref="BO16">IF(OR(BL16="",AD16="",BJ16="",AB16="",BK16="",AC16=""),"",_xlfn.IFS(
ROUND(IFERROR(VALUE(TRIM(SUBSTITUTE(BL16,CHAR(160),""))),0),2)&gt;
ROUND(IFERROR(VALUE(TRIM(SUBSTITUTE(AD16,CHAR(160),""))),0),2),
"KO : Le montant retenu TTC est supérieur au montant présenté TTC. Merci de revoir la ligne de dépense ou plafonner son montant.",
ROUND(IFERROR(VALUE(TRIM(SUBSTITUTE(BJ16,CHAR(160),""))),0),2)&gt;
ROUND(IFERROR(VALUE(TRIM(SUBSTITUTE(AB16,CHAR(160),""))),0),2),
"Attention : Le montant retenu HT est supérieur au montant HT présenté. Merci de revoir la ligne de dépense, plafonner son montant, ou justifier la reventillation HT / TVA.",
ROUND(IFERROR(VALUE(TRIM(SUBSTITUTE(BK16,CHAR(160),""))),0),2)&gt;
ROUND(IFERROR(VALUE(TRIM(SUBSTITUTE(AC16,CHAR(160),""))),0),2),
"Attention : Le montant TVA retenu est supérieur au montant TVA présenté. Merci de revoir la ligne de dépense, plafonner son montant, ou justifier la reventillation HT / TVA.",
ROUND(IFERROR(VALUE(TRIM(SUBSTITUTE(AD16,CHAR(160),""))),0),2)=0,
"",
ROUND(IFERROR(VALUE(TRIM(SUBSTITUTE(BL16,CHAR(160),""))),0),2)=
ROUND(IFERROR(VALUE(TRIM(SUBSTITUTE(AD16,CHAR(160),""))),0),2),
"OK",
ROUND(IFERROR(VALUE(TRIM(SUBSTITUTE(BL16,CHAR(160),""))),0),2)=0,
"Attention : Montant présenté entièrement rejeté.",
ROUND(IFERROR(VALUE(TRIM(SUBSTITUTE(BL16,CHAR(160),""))),0),2)&lt;
ROUND(IFERROR(VALUE(TRIM(SUBSTITUTE(AD16,CHAR(160),""))),0),2),
"Attention : Montant présenté partiellement rejeté.",
TRUE,""
))</f>
        <v/>
      </c>
      <c r="BP16" s="92" t="str">
        <f t="shared" si="43"/>
        <v/>
      </c>
      <c r="BQ16" s="92" t="str">
        <f t="shared" si="44"/>
        <v/>
      </c>
      <c r="BR16" s="92" t="str">
        <f t="shared" si="45"/>
        <v/>
      </c>
    </row>
    <row r="17" spans="1:70" s="4" customFormat="1">
      <c r="A17" s="82">
        <v>9</v>
      </c>
      <c r="B17" s="83"/>
      <c r="C17" s="84"/>
      <c r="D17" s="84"/>
      <c r="E17" s="83"/>
      <c r="F17" s="83"/>
      <c r="G17" s="83"/>
      <c r="H17" s="132"/>
      <c r="I17" s="711"/>
      <c r="J17" s="538"/>
      <c r="K17" s="719"/>
      <c r="L17" s="627"/>
      <c r="M17" s="538"/>
      <c r="N17" s="624"/>
      <c r="O17" s="625"/>
      <c r="P17" s="644" t="str">
        <f t="shared" si="9"/>
        <v/>
      </c>
      <c r="Q17" s="647"/>
      <c r="R17" s="538"/>
      <c r="S17" s="625"/>
      <c r="T17" s="625"/>
      <c r="U17" s="644" t="str">
        <f t="shared" si="10"/>
        <v/>
      </c>
      <c r="V17" s="664"/>
      <c r="W17" s="538"/>
      <c r="X17" s="625"/>
      <c r="Y17" s="625"/>
      <c r="Z17" s="705" t="str">
        <f t="shared" si="11"/>
        <v/>
      </c>
      <c r="AA17" s="87"/>
      <c r="AB17" s="88" t="str" cm="1">
        <f t="array" ref="AB17">IF((_xlfn.IFS(TRIM(SUBSTITUTE(AA17,CHAR(160),""))="Devis 1",IFERROR(VALUE(TRIM(SUBSTITUTE(N17,CHAR(160),""))),0),TRIM(SUBSTITUTE(AA17,CHAR(160),""))="Devis 2",IFERROR(VALUE(TRIM(SUBSTITUTE(S17,CHAR(160),""))),0),TRIM(SUBSTITUTE(AA17,CHAR(160),""))="Devis 3",IFERROR(VALUE(TRIM(SUBSTITUTE(X17,CHAR(160),""))),0),TRUE,0)*IFERROR(VALUE(TRIM(SUBSTITUTE(C17,CHAR(160),""))),0))=0,"",_xlfn.IFS(TRIM(SUBSTITUTE(AA17,CHAR(160),""))="Devis 1",IFERROR(VALUE(TRIM(SUBSTITUTE(N17,CHAR(160),""))),0),TRIM(SUBSTITUTE(AA17,CHAR(160),""))="Devis 2",IFERROR(VALUE(TRIM(SUBSTITUTE(S17,CHAR(160),""))),0),TRIM(SUBSTITUTE(AA17,CHAR(160),""))="Devis 3",IFERROR(VALUE(TRIM(SUBSTITUTE(X17,CHAR(160),""))),0),TRUE,0)*IFERROR(VALUE(TRIM(SUBSTITUTE(C17,CHAR(160),""))),0))</f>
        <v/>
      </c>
      <c r="AC17" s="89" t="str" cm="1">
        <f t="array" ref="AC17">IF(ROUND((_xlfn.IFS(TRIM(SUBSTITUTE(AA17,CHAR(160),""))="Devis 1",IFERROR(VALUE(TRIM(SUBSTITUTE(O17,CHAR(160),""))),0),TRIM(SUBSTITUTE(AA17,CHAR(160),""))="Devis 2",IFERROR(VALUE(TRIM(SUBSTITUTE(T17,CHAR(160),""))),0),TRIM(SUBSTITUTE(AA17,CHAR(160),""))="Devis 3",IFERROR(VALUE(TRIM(SUBSTITUTE(Y17,CHAR(160),""))),0),TRUE,0)*IFERROR(VALUE(TRIM(SUBSTITUTE(C17,CHAR(160),""))),0)),2)=0,IF(AB17&lt;&gt;"",0,""),ROUND((_xlfn.IFS(TRIM(SUBSTITUTE(AA17,CHAR(160),""))="Devis 1",IFERROR(VALUE(TRIM(SUBSTITUTE(O17,CHAR(160),""))),0),TRIM(SUBSTITUTE(AA17,CHAR(160),""))="Devis 2",IFERROR(VALUE(TRIM(SUBSTITUTE(T17,CHAR(160),""))),0),TRIM(SUBSTITUTE(AA17,CHAR(160),""))="Devis 3",IFERROR(VALUE(TRIM(SUBSTITUTE(Y17,CHAR(160),""))),0),TRUE,0)*IFERROR(VALUE(TRIM(SUBSTITUTE(C17,CHAR(160),""))),0)),2))</f>
        <v/>
      </c>
      <c r="AD17" s="90" t="str">
        <f t="shared" si="12"/>
        <v/>
      </c>
      <c r="AE17" s="91"/>
      <c r="AF17" s="148" t="str">
        <f t="shared" si="13"/>
        <v/>
      </c>
      <c r="AG17" s="148" t="str">
        <f t="shared" si="14"/>
        <v/>
      </c>
      <c r="AH17" s="148" t="str">
        <f t="shared" si="15"/>
        <v/>
      </c>
      <c r="AI17" s="148" t="str">
        <f t="shared" si="16"/>
        <v/>
      </c>
      <c r="AJ17" s="148" t="str">
        <f t="shared" si="17"/>
        <v/>
      </c>
      <c r="AK17" s="148" t="str">
        <f t="shared" si="18"/>
        <v/>
      </c>
      <c r="AL17" s="148" t="str">
        <f t="shared" si="19"/>
        <v/>
      </c>
      <c r="AM17" s="148" t="str">
        <f t="shared" si="20"/>
        <v/>
      </c>
      <c r="AN17" s="713" t="str">
        <f t="shared" si="21"/>
        <v/>
      </c>
      <c r="AO17" s="553" t="str">
        <f t="shared" si="22"/>
        <v/>
      </c>
      <c r="AP17" s="548" t="str">
        <f t="shared" si="23"/>
        <v/>
      </c>
      <c r="AQ17" s="539" t="str">
        <f t="shared" si="24"/>
        <v/>
      </c>
      <c r="AR17" s="539" t="str">
        <f t="shared" si="25"/>
        <v/>
      </c>
      <c r="AS17" s="577" t="str">
        <f t="shared" si="26"/>
        <v/>
      </c>
      <c r="AT17" s="644" t="str">
        <f t="shared" si="27"/>
        <v/>
      </c>
      <c r="AU17" s="655" t="str">
        <f t="shared" si="28"/>
        <v/>
      </c>
      <c r="AV17" s="577" t="str">
        <f t="shared" si="29"/>
        <v/>
      </c>
      <c r="AW17" s="577" t="str">
        <f t="shared" si="30"/>
        <v/>
      </c>
      <c r="AX17" s="577" t="str">
        <f t="shared" si="31"/>
        <v/>
      </c>
      <c r="AY17" s="748" t="str">
        <f t="shared" si="32"/>
        <v/>
      </c>
      <c r="AZ17" s="677" t="str">
        <f t="shared" si="33"/>
        <v/>
      </c>
      <c r="BA17" s="577" t="str">
        <f t="shared" si="34"/>
        <v/>
      </c>
      <c r="BB17" s="577" t="str">
        <f t="shared" si="35"/>
        <v/>
      </c>
      <c r="BC17" s="577" t="str">
        <f t="shared" si="36"/>
        <v/>
      </c>
      <c r="BD17" s="678" t="str">
        <f t="shared" si="37"/>
        <v/>
      </c>
      <c r="BE17" s="542" t="str">
        <f t="shared" si="38"/>
        <v/>
      </c>
      <c r="BF17" s="83"/>
      <c r="BG17" s="92" t="str">
        <f t="shared" si="39"/>
        <v/>
      </c>
      <c r="BH17" s="92" t="str">
        <f t="shared" si="40"/>
        <v/>
      </c>
      <c r="BI17" s="93" t="str">
        <f t="shared" si="41"/>
        <v/>
      </c>
      <c r="BJ17" s="93" t="str" cm="1">
        <f t="array" ref="BJ17">IF($AG17="","",
_xlfn.IFS(
$BE17="Devis 1",
IF(ISBLANK(AR17),"",IFERROR(VALUE(TRIM(SUBSTITUTE(AR17,CHAR(160),""))),0)*IFERROR(VALUE(TRIM(SUBSTITUTE($AG17,CHAR(160),""))),0)),
$BE17="Devis 2",
IF(ISBLANK(AW17),"",IFERROR(VALUE(TRIM(SUBSTITUTE(AW17,CHAR(160),""))),0)*IFERROR(VALUE(TRIM(SUBSTITUTE($AG17,CHAR(160),""))),0)),
$BE17="Devis 3",
IF(ISBLANK(BB17),"",IFERROR(VALUE(TRIM(SUBSTITUTE(BB17,CHAR(160),""))),0)*IFERROR(VALUE(TRIM(SUBSTITUTE($AG17,CHAR(160),""))),0)),
TRUE,0
)
)</f>
        <v/>
      </c>
      <c r="BK17" s="93" t="str" cm="1">
        <f t="array" ref="BK17">IF($AG17="","",
_xlfn.IFS(
$BE17="Devis 1",
IF(ISBLANK(AS17),"",IFERROR(VALUE(TRIM(SUBSTITUTE(AS17,CHAR(160),""))),0)*IFERROR(VALUE(TRIM(SUBSTITUTE($AG17,CHAR(160),""))),0)),
$BE17="Devis 2",
IF(ISBLANK(AX17),"",IFERROR(VALUE(TRIM(SUBSTITUTE(AX17,CHAR(160),""))),0)*IFERROR(VALUE(TRIM(SUBSTITUTE($AG17,CHAR(160),""))),0)),
$BE17="Devis 3",
IF(ISBLANK(BC17),"",IFERROR(VALUE(TRIM(SUBSTITUTE(BC17,CHAR(160),""))),0)*IFERROR(VALUE(TRIM(SUBSTITUTE($AG17,CHAR(160),""))),0)),
TRUE,0
)
)</f>
        <v/>
      </c>
      <c r="BL17" s="93" t="str">
        <f t="shared" si="42"/>
        <v/>
      </c>
      <c r="BM17" s="83"/>
      <c r="BN17" s="43" t="str" cm="1">
        <f t="array" ref="BN17">IF(OR(BL17="",BI17="",BJ17="",BG17=""),"",
    _xlfn.IFS(
        (IFERROR(VALUE(TRIM(SUBSTITUTE(BL17,CHAR(160),""))),0)) &gt; (IFERROR(VALUE(TRIM(SUBSTITUTE(BI17,CHAR(160),""))),0)),
        "KO : Le montant retenu TTC est supérieur au montant raisonnable TTC. Merci de revoir la ligne de dépense ou plafonner son montant.",
        (IFERROR(VALUE(TRIM(SUBSTITUTE(BJ17,CHAR(160),""))),0)) &gt; (IFERROR(VALUE(TRIM(SUBSTITUTE(BG17,CHAR(160),""))),0)),
        "Attention : Le montant retenu HT est supérieur au montant HT raisonnable. Merci de revoir la ligne de dépense, plafonner son montant, ou justifier la reventillation HT / TVA.",
ROUND(IFERROR(VALUE(TRIM(SUBSTITUTE(BH17,CHAR(160),""))),0),2)&gt;
ROUND(IFERROR(VALUE(TRIM(SUBSTITUTE(BK17,CHAR(160),""))),0),2),
"Attention : Le montant TVA retenu est supérieur au montant TVA raisonnable. Merci de revoir la ligne de dépense, plafonner son montant, ou justifier la reventillation HT / TVA.",
ROUND(IFERROR(VALUE(TRIM(SUBSTITUTE(BJ17,CHAR(160),""))),0),2)&gt;
ROUND(IFERROR(VALUE(TRIM(SUBSTITUTE(MIN(P17,U17,Z17),CHAR(160),""))),0),2),
"Attention : Le devis retenu n'est pas le moins cher. Une justification de la part du porteur est nécessaire.",
ROUND(IFERROR(VALUE(TRIM(SUBSTITUTE(BJ17,CHAR(160),""))),0),2)=0,
"Attention : montant présenté entièrement écarté",
        (IFERROR(VALUE(TRIM(SUBSTITUTE(BL17,CHAR(160),""))),0))=0,
        "",
        (IFERROR(VALUE(TRIM(SUBSTITUTE(BI17,CHAR(160),""))),0))=(IFERROR(VALUE(TRIM(SUBSTITUTE(BL17,CHAR(160),""))),0)),
        "OK",
        (IFERROR(VALUE(TRIM(SUBSTITUTE(BI17,CHAR(160),""))),0))&gt;(IFERROR(VALUE(TRIM(SUBSTITUTE(BL17,CHAR(160),""))),0)),
        " OK : Montant instruit inférieur au montant raisonnable.",
        TRUE,
        ""
    )
)</f>
        <v/>
      </c>
      <c r="BO17" s="43" t="str" cm="1">
        <f t="array" ref="BO17">IF(OR(BL17="",AD17="",BJ17="",AB17="",BK17="",AC17=""),"",_xlfn.IFS(
ROUND(IFERROR(VALUE(TRIM(SUBSTITUTE(BL17,CHAR(160),""))),0),2)&gt;
ROUND(IFERROR(VALUE(TRIM(SUBSTITUTE(AD17,CHAR(160),""))),0),2),
"KO : Le montant retenu TTC est supérieur au montant présenté TTC. Merci de revoir la ligne de dépense ou plafonner son montant.",
ROUND(IFERROR(VALUE(TRIM(SUBSTITUTE(BJ17,CHAR(160),""))),0),2)&gt;
ROUND(IFERROR(VALUE(TRIM(SUBSTITUTE(AB17,CHAR(160),""))),0),2),
"Attention : Le montant retenu HT est supérieur au montant HT présenté. Merci de revoir la ligne de dépense, plafonner son montant, ou justifier la reventillation HT / TVA.",
ROUND(IFERROR(VALUE(TRIM(SUBSTITUTE(BK17,CHAR(160),""))),0),2)&gt;
ROUND(IFERROR(VALUE(TRIM(SUBSTITUTE(AC17,CHAR(160),""))),0),2),
"Attention : Le montant TVA retenu est supérieur au montant TVA présenté. Merci de revoir la ligne de dépense, plafonner son montant, ou justifier la reventillation HT / TVA.",
ROUND(IFERROR(VALUE(TRIM(SUBSTITUTE(AD17,CHAR(160),""))),0),2)=0,
"",
ROUND(IFERROR(VALUE(TRIM(SUBSTITUTE(BL17,CHAR(160),""))),0),2)=
ROUND(IFERROR(VALUE(TRIM(SUBSTITUTE(AD17,CHAR(160),""))),0),2),
"OK",
ROUND(IFERROR(VALUE(TRIM(SUBSTITUTE(BL17,CHAR(160),""))),0),2)=0,
"Attention : Montant présenté entièrement rejeté.",
ROUND(IFERROR(VALUE(TRIM(SUBSTITUTE(BL17,CHAR(160),""))),0),2)&lt;
ROUND(IFERROR(VALUE(TRIM(SUBSTITUTE(AD17,CHAR(160),""))),0),2),
"Attention : Montant présenté partiellement rejeté.",
TRUE,""
))</f>
        <v/>
      </c>
      <c r="BP17" s="92" t="str">
        <f t="shared" si="43"/>
        <v/>
      </c>
      <c r="BQ17" s="92" t="str">
        <f t="shared" si="44"/>
        <v/>
      </c>
      <c r="BR17" s="92" t="str">
        <f t="shared" si="45"/>
        <v/>
      </c>
    </row>
    <row r="18" spans="1:70" s="4" customFormat="1">
      <c r="A18" s="82">
        <v>10</v>
      </c>
      <c r="B18" s="83"/>
      <c r="C18" s="84"/>
      <c r="D18" s="84"/>
      <c r="E18" s="83"/>
      <c r="F18" s="83"/>
      <c r="G18" s="83"/>
      <c r="H18" s="132"/>
      <c r="I18" s="711"/>
      <c r="J18" s="538"/>
      <c r="K18" s="719"/>
      <c r="L18" s="627"/>
      <c r="M18" s="538"/>
      <c r="N18" s="624"/>
      <c r="O18" s="625"/>
      <c r="P18" s="644" t="str">
        <f t="shared" si="9"/>
        <v/>
      </c>
      <c r="Q18" s="647"/>
      <c r="R18" s="538"/>
      <c r="S18" s="625"/>
      <c r="T18" s="625"/>
      <c r="U18" s="644" t="str">
        <f t="shared" si="10"/>
        <v/>
      </c>
      <c r="V18" s="664"/>
      <c r="W18" s="538"/>
      <c r="X18" s="625"/>
      <c r="Y18" s="625"/>
      <c r="Z18" s="705" t="str">
        <f t="shared" si="11"/>
        <v/>
      </c>
      <c r="AA18" s="87"/>
      <c r="AB18" s="88" t="str" cm="1">
        <f t="array" ref="AB18">IF((_xlfn.IFS(TRIM(SUBSTITUTE(AA18,CHAR(160),""))="Devis 1",IFERROR(VALUE(TRIM(SUBSTITUTE(N18,CHAR(160),""))),0),TRIM(SUBSTITUTE(AA18,CHAR(160),""))="Devis 2",IFERROR(VALUE(TRIM(SUBSTITUTE(S18,CHAR(160),""))),0),TRIM(SUBSTITUTE(AA18,CHAR(160),""))="Devis 3",IFERROR(VALUE(TRIM(SUBSTITUTE(X18,CHAR(160),""))),0),TRUE,0)*IFERROR(VALUE(TRIM(SUBSTITUTE(C18,CHAR(160),""))),0))=0,"",_xlfn.IFS(TRIM(SUBSTITUTE(AA18,CHAR(160),""))="Devis 1",IFERROR(VALUE(TRIM(SUBSTITUTE(N18,CHAR(160),""))),0),TRIM(SUBSTITUTE(AA18,CHAR(160),""))="Devis 2",IFERROR(VALUE(TRIM(SUBSTITUTE(S18,CHAR(160),""))),0),TRIM(SUBSTITUTE(AA18,CHAR(160),""))="Devis 3",IFERROR(VALUE(TRIM(SUBSTITUTE(X18,CHAR(160),""))),0),TRUE,0)*IFERROR(VALUE(TRIM(SUBSTITUTE(C18,CHAR(160),""))),0))</f>
        <v/>
      </c>
      <c r="AC18" s="89" t="str" cm="1">
        <f t="array" ref="AC18">IF(ROUND((_xlfn.IFS(TRIM(SUBSTITUTE(AA18,CHAR(160),""))="Devis 1",IFERROR(VALUE(TRIM(SUBSTITUTE(O18,CHAR(160),""))),0),TRIM(SUBSTITUTE(AA18,CHAR(160),""))="Devis 2",IFERROR(VALUE(TRIM(SUBSTITUTE(T18,CHAR(160),""))),0),TRIM(SUBSTITUTE(AA18,CHAR(160),""))="Devis 3",IFERROR(VALUE(TRIM(SUBSTITUTE(Y18,CHAR(160),""))),0),TRUE,0)*IFERROR(VALUE(TRIM(SUBSTITUTE(C18,CHAR(160),""))),0)),2)=0,IF(AB18&lt;&gt;"",0,""),ROUND((_xlfn.IFS(TRIM(SUBSTITUTE(AA18,CHAR(160),""))="Devis 1",IFERROR(VALUE(TRIM(SUBSTITUTE(O18,CHAR(160),""))),0),TRIM(SUBSTITUTE(AA18,CHAR(160),""))="Devis 2",IFERROR(VALUE(TRIM(SUBSTITUTE(T18,CHAR(160),""))),0),TRIM(SUBSTITUTE(AA18,CHAR(160),""))="Devis 3",IFERROR(VALUE(TRIM(SUBSTITUTE(Y18,CHAR(160),""))),0),TRUE,0)*IFERROR(VALUE(TRIM(SUBSTITUTE(C18,CHAR(160),""))),0)),2))</f>
        <v/>
      </c>
      <c r="AD18" s="90" t="str">
        <f t="shared" si="12"/>
        <v/>
      </c>
      <c r="AE18" s="91"/>
      <c r="AF18" s="148" t="str">
        <f t="shared" si="13"/>
        <v/>
      </c>
      <c r="AG18" s="148" t="str">
        <f t="shared" si="14"/>
        <v/>
      </c>
      <c r="AH18" s="148" t="str">
        <f t="shared" si="15"/>
        <v/>
      </c>
      <c r="AI18" s="148" t="str">
        <f t="shared" si="16"/>
        <v/>
      </c>
      <c r="AJ18" s="148" t="str">
        <f t="shared" si="17"/>
        <v/>
      </c>
      <c r="AK18" s="148" t="str">
        <f t="shared" si="18"/>
        <v/>
      </c>
      <c r="AL18" s="148" t="str">
        <f t="shared" si="19"/>
        <v/>
      </c>
      <c r="AM18" s="148" t="str">
        <f t="shared" si="20"/>
        <v/>
      </c>
      <c r="AN18" s="713" t="str">
        <f t="shared" si="21"/>
        <v/>
      </c>
      <c r="AO18" s="553" t="str">
        <f t="shared" si="22"/>
        <v/>
      </c>
      <c r="AP18" s="548" t="str">
        <f t="shared" si="23"/>
        <v/>
      </c>
      <c r="AQ18" s="539" t="str">
        <f t="shared" si="24"/>
        <v/>
      </c>
      <c r="AR18" s="539" t="str">
        <f t="shared" si="25"/>
        <v/>
      </c>
      <c r="AS18" s="577" t="str">
        <f t="shared" si="26"/>
        <v/>
      </c>
      <c r="AT18" s="644" t="str">
        <f t="shared" si="27"/>
        <v/>
      </c>
      <c r="AU18" s="655" t="str">
        <f t="shared" si="28"/>
        <v/>
      </c>
      <c r="AV18" s="577" t="str">
        <f t="shared" si="29"/>
        <v/>
      </c>
      <c r="AW18" s="577" t="str">
        <f t="shared" si="30"/>
        <v/>
      </c>
      <c r="AX18" s="577" t="str">
        <f t="shared" si="31"/>
        <v/>
      </c>
      <c r="AY18" s="748" t="str">
        <f t="shared" si="32"/>
        <v/>
      </c>
      <c r="AZ18" s="677" t="str">
        <f t="shared" si="33"/>
        <v/>
      </c>
      <c r="BA18" s="577" t="str">
        <f t="shared" si="34"/>
        <v/>
      </c>
      <c r="BB18" s="577" t="str">
        <f t="shared" si="35"/>
        <v/>
      </c>
      <c r="BC18" s="577" t="str">
        <f t="shared" si="36"/>
        <v/>
      </c>
      <c r="BD18" s="678" t="str">
        <f t="shared" si="37"/>
        <v/>
      </c>
      <c r="BE18" s="542" t="str">
        <f t="shared" si="38"/>
        <v/>
      </c>
      <c r="BF18" s="83"/>
      <c r="BG18" s="92" t="str">
        <f t="shared" si="39"/>
        <v/>
      </c>
      <c r="BH18" s="92" t="str">
        <f t="shared" si="40"/>
        <v/>
      </c>
      <c r="BI18" s="93" t="str">
        <f t="shared" si="41"/>
        <v/>
      </c>
      <c r="BJ18" s="93" t="str" cm="1">
        <f t="array" ref="BJ18">IF($AG18="","",
_xlfn.IFS(
$BE18="Devis 1",
IF(ISBLANK(AR18),"",IFERROR(VALUE(TRIM(SUBSTITUTE(AR18,CHAR(160),""))),0)*IFERROR(VALUE(TRIM(SUBSTITUTE($AG18,CHAR(160),""))),0)),
$BE18="Devis 2",
IF(ISBLANK(AW18),"",IFERROR(VALUE(TRIM(SUBSTITUTE(AW18,CHAR(160),""))),0)*IFERROR(VALUE(TRIM(SUBSTITUTE($AG18,CHAR(160),""))),0)),
$BE18="Devis 3",
IF(ISBLANK(BB18),"",IFERROR(VALUE(TRIM(SUBSTITUTE(BB18,CHAR(160),""))),0)*IFERROR(VALUE(TRIM(SUBSTITUTE($AG18,CHAR(160),""))),0)),
TRUE,0
)
)</f>
        <v/>
      </c>
      <c r="BK18" s="93" t="str" cm="1">
        <f t="array" ref="BK18">IF($AG18="","",
_xlfn.IFS(
$BE18="Devis 1",
IF(ISBLANK(AS18),"",IFERROR(VALUE(TRIM(SUBSTITUTE(AS18,CHAR(160),""))),0)*IFERROR(VALUE(TRIM(SUBSTITUTE($AG18,CHAR(160),""))),0)),
$BE18="Devis 2",
IF(ISBLANK(AX18),"",IFERROR(VALUE(TRIM(SUBSTITUTE(AX18,CHAR(160),""))),0)*IFERROR(VALUE(TRIM(SUBSTITUTE($AG18,CHAR(160),""))),0)),
$BE18="Devis 3",
IF(ISBLANK(BC18),"",IFERROR(VALUE(TRIM(SUBSTITUTE(BC18,CHAR(160),""))),0)*IFERROR(VALUE(TRIM(SUBSTITUTE($AG18,CHAR(160),""))),0)),
TRUE,0
)
)</f>
        <v/>
      </c>
      <c r="BL18" s="93" t="str">
        <f t="shared" si="42"/>
        <v/>
      </c>
      <c r="BM18" s="83"/>
      <c r="BN18" s="43" t="str" cm="1">
        <f t="array" ref="BN18">IF(OR(BL18="",BI18="",BJ18="",BG18=""),"",
    _xlfn.IFS(
        (IFERROR(VALUE(TRIM(SUBSTITUTE(BL18,CHAR(160),""))),0)) &gt; (IFERROR(VALUE(TRIM(SUBSTITUTE(BI18,CHAR(160),""))),0)),
        "KO : Le montant retenu TTC est supérieur au montant raisonnable TTC. Merci de revoir la ligne de dépense ou plafonner son montant.",
        (IFERROR(VALUE(TRIM(SUBSTITUTE(BJ18,CHAR(160),""))),0)) &gt; (IFERROR(VALUE(TRIM(SUBSTITUTE(BG18,CHAR(160),""))),0)),
        "Attention : Le montant retenu HT est supérieur au montant HT raisonnable. Merci de revoir la ligne de dépense, plafonner son montant, ou justifier la reventillation HT / TVA.",
ROUND(IFERROR(VALUE(TRIM(SUBSTITUTE(BH18,CHAR(160),""))),0),2)&gt;
ROUND(IFERROR(VALUE(TRIM(SUBSTITUTE(BK18,CHAR(160),""))),0),2),
"Attention : Le montant TVA retenu est supérieur au montant TVA raisonnable. Merci de revoir la ligne de dépense, plafonner son montant, ou justifier la reventillation HT / TVA.",
ROUND(IFERROR(VALUE(TRIM(SUBSTITUTE(BJ18,CHAR(160),""))),0),2)&gt;
ROUND(IFERROR(VALUE(TRIM(SUBSTITUTE(MIN(P18,U18,Z18),CHAR(160),""))),0),2),
"Attention : Le devis retenu n'est pas le moins cher. Une justification de la part du porteur est nécessaire.",
ROUND(IFERROR(VALUE(TRIM(SUBSTITUTE(BJ18,CHAR(160),""))),0),2)=0,
"Attention : montant présenté entièrement écarté",
        (IFERROR(VALUE(TRIM(SUBSTITUTE(BL18,CHAR(160),""))),0))=0,
        "",
        (IFERROR(VALUE(TRIM(SUBSTITUTE(BI18,CHAR(160),""))),0))=(IFERROR(VALUE(TRIM(SUBSTITUTE(BL18,CHAR(160),""))),0)),
        "OK",
        (IFERROR(VALUE(TRIM(SUBSTITUTE(BI18,CHAR(160),""))),0))&gt;(IFERROR(VALUE(TRIM(SUBSTITUTE(BL18,CHAR(160),""))),0)),
        " OK : Montant instruit inférieur au montant raisonnable.",
        TRUE,
        ""
    )
)</f>
        <v/>
      </c>
      <c r="BO18" s="43" t="str" cm="1">
        <f t="array" ref="BO18">IF(OR(BL18="",AD18="",BJ18="",AB18="",BK18="",AC18=""),"",_xlfn.IFS(
ROUND(IFERROR(VALUE(TRIM(SUBSTITUTE(BL18,CHAR(160),""))),0),2)&gt;
ROUND(IFERROR(VALUE(TRIM(SUBSTITUTE(AD18,CHAR(160),""))),0),2),
"KO : Le montant retenu TTC est supérieur au montant présenté TTC. Merci de revoir la ligne de dépense ou plafonner son montant.",
ROUND(IFERROR(VALUE(TRIM(SUBSTITUTE(BJ18,CHAR(160),""))),0),2)&gt;
ROUND(IFERROR(VALUE(TRIM(SUBSTITUTE(AB18,CHAR(160),""))),0),2),
"Attention : Le montant retenu HT est supérieur au montant HT présenté. Merci de revoir la ligne de dépense, plafonner son montant, ou justifier la reventillation HT / TVA.",
ROUND(IFERROR(VALUE(TRIM(SUBSTITUTE(BK18,CHAR(160),""))),0),2)&gt;
ROUND(IFERROR(VALUE(TRIM(SUBSTITUTE(AC18,CHAR(160),""))),0),2),
"Attention : Le montant TVA retenu est supérieur au montant TVA présenté. Merci de revoir la ligne de dépense, plafonner son montant, ou justifier la reventillation HT / TVA.",
ROUND(IFERROR(VALUE(TRIM(SUBSTITUTE(AD18,CHAR(160),""))),0),2)=0,
"",
ROUND(IFERROR(VALUE(TRIM(SUBSTITUTE(BL18,CHAR(160),""))),0),2)=
ROUND(IFERROR(VALUE(TRIM(SUBSTITUTE(AD18,CHAR(160),""))),0),2),
"OK",
ROUND(IFERROR(VALUE(TRIM(SUBSTITUTE(BL18,CHAR(160),""))),0),2)=0,
"Attention : Montant présenté entièrement rejeté.",
ROUND(IFERROR(VALUE(TRIM(SUBSTITUTE(BL18,CHAR(160),""))),0),2)&lt;
ROUND(IFERROR(VALUE(TRIM(SUBSTITUTE(AD18,CHAR(160),""))),0),2),
"Attention : Montant présenté partiellement rejeté.",
TRUE,""
))</f>
        <v/>
      </c>
      <c r="BP18" s="92" t="str">
        <f t="shared" si="43"/>
        <v/>
      </c>
      <c r="BQ18" s="92" t="str">
        <f t="shared" si="44"/>
        <v/>
      </c>
      <c r="BR18" s="92" t="str">
        <f t="shared" si="45"/>
        <v/>
      </c>
    </row>
    <row r="19" spans="1:70" s="4" customFormat="1">
      <c r="A19" s="82">
        <v>11</v>
      </c>
      <c r="B19" s="83"/>
      <c r="C19" s="84"/>
      <c r="D19" s="84"/>
      <c r="E19" s="83"/>
      <c r="F19" s="83"/>
      <c r="G19" s="83"/>
      <c r="H19" s="132"/>
      <c r="I19" s="711"/>
      <c r="J19" s="538"/>
      <c r="K19" s="719"/>
      <c r="L19" s="627"/>
      <c r="M19" s="538"/>
      <c r="N19" s="624"/>
      <c r="O19" s="625"/>
      <c r="P19" s="644" t="str">
        <f t="shared" si="9"/>
        <v/>
      </c>
      <c r="Q19" s="647"/>
      <c r="R19" s="538"/>
      <c r="S19" s="625"/>
      <c r="T19" s="625"/>
      <c r="U19" s="644" t="str">
        <f t="shared" si="10"/>
        <v/>
      </c>
      <c r="V19" s="664"/>
      <c r="W19" s="538"/>
      <c r="X19" s="625"/>
      <c r="Y19" s="625"/>
      <c r="Z19" s="705" t="str">
        <f t="shared" si="11"/>
        <v/>
      </c>
      <c r="AA19" s="87"/>
      <c r="AB19" s="88" t="str" cm="1">
        <f t="array" ref="AB19">IF((_xlfn.IFS(TRIM(SUBSTITUTE(AA19,CHAR(160),""))="Devis 1",IFERROR(VALUE(TRIM(SUBSTITUTE(N19,CHAR(160),""))),0),TRIM(SUBSTITUTE(AA19,CHAR(160),""))="Devis 2",IFERROR(VALUE(TRIM(SUBSTITUTE(S19,CHAR(160),""))),0),TRIM(SUBSTITUTE(AA19,CHAR(160),""))="Devis 3",IFERROR(VALUE(TRIM(SUBSTITUTE(X19,CHAR(160),""))),0),TRUE,0)*IFERROR(VALUE(TRIM(SUBSTITUTE(C19,CHAR(160),""))),0))=0,"",_xlfn.IFS(TRIM(SUBSTITUTE(AA19,CHAR(160),""))="Devis 1",IFERROR(VALUE(TRIM(SUBSTITUTE(N19,CHAR(160),""))),0),TRIM(SUBSTITUTE(AA19,CHAR(160),""))="Devis 2",IFERROR(VALUE(TRIM(SUBSTITUTE(S19,CHAR(160),""))),0),TRIM(SUBSTITUTE(AA19,CHAR(160),""))="Devis 3",IFERROR(VALUE(TRIM(SUBSTITUTE(X19,CHAR(160),""))),0),TRUE,0)*IFERROR(VALUE(TRIM(SUBSTITUTE(C19,CHAR(160),""))),0))</f>
        <v/>
      </c>
      <c r="AC19" s="89" t="str" cm="1">
        <f t="array" ref="AC19">IF(ROUND((_xlfn.IFS(TRIM(SUBSTITUTE(AA19,CHAR(160),""))="Devis 1",IFERROR(VALUE(TRIM(SUBSTITUTE(O19,CHAR(160),""))),0),TRIM(SUBSTITUTE(AA19,CHAR(160),""))="Devis 2",IFERROR(VALUE(TRIM(SUBSTITUTE(T19,CHAR(160),""))),0),TRIM(SUBSTITUTE(AA19,CHAR(160),""))="Devis 3",IFERROR(VALUE(TRIM(SUBSTITUTE(Y19,CHAR(160),""))),0),TRUE,0)*IFERROR(VALUE(TRIM(SUBSTITUTE(C19,CHAR(160),""))),0)),2)=0,IF(AB19&lt;&gt;"",0,""),ROUND((_xlfn.IFS(TRIM(SUBSTITUTE(AA19,CHAR(160),""))="Devis 1",IFERROR(VALUE(TRIM(SUBSTITUTE(O19,CHAR(160),""))),0),TRIM(SUBSTITUTE(AA19,CHAR(160),""))="Devis 2",IFERROR(VALUE(TRIM(SUBSTITUTE(T19,CHAR(160),""))),0),TRIM(SUBSTITUTE(AA19,CHAR(160),""))="Devis 3",IFERROR(VALUE(TRIM(SUBSTITUTE(Y19,CHAR(160),""))),0),TRUE,0)*IFERROR(VALUE(TRIM(SUBSTITUTE(C19,CHAR(160),""))),0)),2))</f>
        <v/>
      </c>
      <c r="AD19" s="90" t="str">
        <f t="shared" si="12"/>
        <v/>
      </c>
      <c r="AE19" s="91"/>
      <c r="AF19" s="148" t="str">
        <f t="shared" si="13"/>
        <v/>
      </c>
      <c r="AG19" s="148" t="str">
        <f t="shared" si="14"/>
        <v/>
      </c>
      <c r="AH19" s="148" t="str">
        <f t="shared" si="15"/>
        <v/>
      </c>
      <c r="AI19" s="148" t="str">
        <f t="shared" si="16"/>
        <v/>
      </c>
      <c r="AJ19" s="148" t="str">
        <f t="shared" si="17"/>
        <v/>
      </c>
      <c r="AK19" s="148" t="str">
        <f t="shared" si="18"/>
        <v/>
      </c>
      <c r="AL19" s="148" t="str">
        <f t="shared" si="19"/>
        <v/>
      </c>
      <c r="AM19" s="148" t="str">
        <f t="shared" si="20"/>
        <v/>
      </c>
      <c r="AN19" s="713" t="str">
        <f t="shared" si="21"/>
        <v/>
      </c>
      <c r="AO19" s="553" t="str">
        <f t="shared" si="22"/>
        <v/>
      </c>
      <c r="AP19" s="548" t="str">
        <f t="shared" si="23"/>
        <v/>
      </c>
      <c r="AQ19" s="539" t="str">
        <f t="shared" si="24"/>
        <v/>
      </c>
      <c r="AR19" s="539" t="str">
        <f t="shared" si="25"/>
        <v/>
      </c>
      <c r="AS19" s="577" t="str">
        <f t="shared" si="26"/>
        <v/>
      </c>
      <c r="AT19" s="644" t="str">
        <f t="shared" si="27"/>
        <v/>
      </c>
      <c r="AU19" s="655" t="str">
        <f t="shared" si="28"/>
        <v/>
      </c>
      <c r="AV19" s="577" t="str">
        <f t="shared" si="29"/>
        <v/>
      </c>
      <c r="AW19" s="577" t="str">
        <f t="shared" si="30"/>
        <v/>
      </c>
      <c r="AX19" s="577" t="str">
        <f t="shared" si="31"/>
        <v/>
      </c>
      <c r="AY19" s="748" t="str">
        <f t="shared" si="32"/>
        <v/>
      </c>
      <c r="AZ19" s="677" t="str">
        <f t="shared" si="33"/>
        <v/>
      </c>
      <c r="BA19" s="577" t="str">
        <f t="shared" si="34"/>
        <v/>
      </c>
      <c r="BB19" s="577" t="str">
        <f t="shared" si="35"/>
        <v/>
      </c>
      <c r="BC19" s="577" t="str">
        <f t="shared" si="36"/>
        <v/>
      </c>
      <c r="BD19" s="678" t="str">
        <f t="shared" si="37"/>
        <v/>
      </c>
      <c r="BE19" s="542" t="str">
        <f t="shared" si="38"/>
        <v/>
      </c>
      <c r="BF19" s="83"/>
      <c r="BG19" s="92" t="str">
        <f t="shared" si="39"/>
        <v/>
      </c>
      <c r="BH19" s="92" t="str">
        <f t="shared" si="40"/>
        <v/>
      </c>
      <c r="BI19" s="93" t="str">
        <f t="shared" si="41"/>
        <v/>
      </c>
      <c r="BJ19" s="93" t="str" cm="1">
        <f t="array" ref="BJ19">IF($AG19="","",
_xlfn.IFS(
$BE19="Devis 1",
IF(ISBLANK(AR19),"",IFERROR(VALUE(TRIM(SUBSTITUTE(AR19,CHAR(160),""))),0)*IFERROR(VALUE(TRIM(SUBSTITUTE($AG19,CHAR(160),""))),0)),
$BE19="Devis 2",
IF(ISBLANK(AW19),"",IFERROR(VALUE(TRIM(SUBSTITUTE(AW19,CHAR(160),""))),0)*IFERROR(VALUE(TRIM(SUBSTITUTE($AG19,CHAR(160),""))),0)),
$BE19="Devis 3",
IF(ISBLANK(BB19),"",IFERROR(VALUE(TRIM(SUBSTITUTE(BB19,CHAR(160),""))),0)*IFERROR(VALUE(TRIM(SUBSTITUTE($AG19,CHAR(160),""))),0)),
TRUE,0
)
)</f>
        <v/>
      </c>
      <c r="BK19" s="93" t="str" cm="1">
        <f t="array" ref="BK19">IF($AG19="","",
_xlfn.IFS(
$BE19="Devis 1",
IF(ISBLANK(AS19),"",IFERROR(VALUE(TRIM(SUBSTITUTE(AS19,CHAR(160),""))),0)*IFERROR(VALUE(TRIM(SUBSTITUTE($AG19,CHAR(160),""))),0)),
$BE19="Devis 2",
IF(ISBLANK(AX19),"",IFERROR(VALUE(TRIM(SUBSTITUTE(AX19,CHAR(160),""))),0)*IFERROR(VALUE(TRIM(SUBSTITUTE($AG19,CHAR(160),""))),0)),
$BE19="Devis 3",
IF(ISBLANK(BC19),"",IFERROR(VALUE(TRIM(SUBSTITUTE(BC19,CHAR(160),""))),0)*IFERROR(VALUE(TRIM(SUBSTITUTE($AG19,CHAR(160),""))),0)),
TRUE,0
)
)</f>
        <v/>
      </c>
      <c r="BL19" s="93" t="str">
        <f t="shared" si="42"/>
        <v/>
      </c>
      <c r="BM19" s="83"/>
      <c r="BN19" s="43" t="str" cm="1">
        <f t="array" ref="BN19">IF(OR(BL19="",BI19="",BJ19="",BG19=""),"",
    _xlfn.IFS(
        (IFERROR(VALUE(TRIM(SUBSTITUTE(BL19,CHAR(160),""))),0)) &gt; (IFERROR(VALUE(TRIM(SUBSTITUTE(BI19,CHAR(160),""))),0)),
        "KO : Le montant retenu TTC est supérieur au montant raisonnable TTC. Merci de revoir la ligne de dépense ou plafonner son montant.",
        (IFERROR(VALUE(TRIM(SUBSTITUTE(BJ19,CHAR(160),""))),0)) &gt; (IFERROR(VALUE(TRIM(SUBSTITUTE(BG19,CHAR(160),""))),0)),
        "Attention : Le montant retenu HT est supérieur au montant HT raisonnable. Merci de revoir la ligne de dépense, plafonner son montant, ou justifier la reventillation HT / TVA.",
ROUND(IFERROR(VALUE(TRIM(SUBSTITUTE(BH19,CHAR(160),""))),0),2)&gt;
ROUND(IFERROR(VALUE(TRIM(SUBSTITUTE(BK19,CHAR(160),""))),0),2),
"Attention : Le montant TVA retenu est supérieur au montant TVA raisonnable. Merci de revoir la ligne de dépense, plafonner son montant, ou justifier la reventillation HT / TVA.",
ROUND(IFERROR(VALUE(TRIM(SUBSTITUTE(BJ19,CHAR(160),""))),0),2)&gt;
ROUND(IFERROR(VALUE(TRIM(SUBSTITUTE(MIN(P19,U19,Z19),CHAR(160),""))),0),2),
"Attention : Le devis retenu n'est pas le moins cher. Une justification de la part du porteur est nécessaire.",
ROUND(IFERROR(VALUE(TRIM(SUBSTITUTE(BJ19,CHAR(160),""))),0),2)=0,
"Attention : montant présenté entièrement écarté",
        (IFERROR(VALUE(TRIM(SUBSTITUTE(BL19,CHAR(160),""))),0))=0,
        "",
        (IFERROR(VALUE(TRIM(SUBSTITUTE(BI19,CHAR(160),""))),0))=(IFERROR(VALUE(TRIM(SUBSTITUTE(BL19,CHAR(160),""))),0)),
        "OK",
        (IFERROR(VALUE(TRIM(SUBSTITUTE(BI19,CHAR(160),""))),0))&gt;(IFERROR(VALUE(TRIM(SUBSTITUTE(BL19,CHAR(160),""))),0)),
        " OK : Montant instruit inférieur au montant raisonnable.",
        TRUE,
        ""
    )
)</f>
        <v/>
      </c>
      <c r="BO19" s="43" t="str" cm="1">
        <f t="array" ref="BO19">IF(OR(BL19="",AD19="",BJ19="",AB19="",BK19="",AC19=""),"",_xlfn.IFS(
ROUND(IFERROR(VALUE(TRIM(SUBSTITUTE(BL19,CHAR(160),""))),0),2)&gt;
ROUND(IFERROR(VALUE(TRIM(SUBSTITUTE(AD19,CHAR(160),""))),0),2),
"KO : Le montant retenu TTC est supérieur au montant présenté TTC. Merci de revoir la ligne de dépense ou plafonner son montant.",
ROUND(IFERROR(VALUE(TRIM(SUBSTITUTE(BJ19,CHAR(160),""))),0),2)&gt;
ROUND(IFERROR(VALUE(TRIM(SUBSTITUTE(AB19,CHAR(160),""))),0),2),
"Attention : Le montant retenu HT est supérieur au montant HT présenté. Merci de revoir la ligne de dépense, plafonner son montant, ou justifier la reventillation HT / TVA.",
ROUND(IFERROR(VALUE(TRIM(SUBSTITUTE(BK19,CHAR(160),""))),0),2)&gt;
ROUND(IFERROR(VALUE(TRIM(SUBSTITUTE(AC19,CHAR(160),""))),0),2),
"Attention : Le montant TVA retenu est supérieur au montant TVA présenté. Merci de revoir la ligne de dépense, plafonner son montant, ou justifier la reventillation HT / TVA.",
ROUND(IFERROR(VALUE(TRIM(SUBSTITUTE(AD19,CHAR(160),""))),0),2)=0,
"",
ROUND(IFERROR(VALUE(TRIM(SUBSTITUTE(BL19,CHAR(160),""))),0),2)=
ROUND(IFERROR(VALUE(TRIM(SUBSTITUTE(AD19,CHAR(160),""))),0),2),
"OK",
ROUND(IFERROR(VALUE(TRIM(SUBSTITUTE(BL19,CHAR(160),""))),0),2)=0,
"Attention : Montant présenté entièrement rejeté.",
ROUND(IFERROR(VALUE(TRIM(SUBSTITUTE(BL19,CHAR(160),""))),0),2)&lt;
ROUND(IFERROR(VALUE(TRIM(SUBSTITUTE(AD19,CHAR(160),""))),0),2),
"Attention : Montant présenté partiellement rejeté.",
TRUE,""
))</f>
        <v/>
      </c>
      <c r="BP19" s="92" t="str">
        <f t="shared" si="43"/>
        <v/>
      </c>
      <c r="BQ19" s="92" t="str">
        <f t="shared" si="44"/>
        <v/>
      </c>
      <c r="BR19" s="92" t="str">
        <f t="shared" si="45"/>
        <v/>
      </c>
    </row>
    <row r="20" spans="1:70" s="4" customFormat="1">
      <c r="A20" s="82">
        <v>12</v>
      </c>
      <c r="B20" s="83"/>
      <c r="C20" s="84"/>
      <c r="D20" s="84"/>
      <c r="E20" s="83"/>
      <c r="F20" s="83"/>
      <c r="G20" s="83"/>
      <c r="H20" s="132"/>
      <c r="I20" s="711"/>
      <c r="J20" s="538"/>
      <c r="K20" s="719"/>
      <c r="L20" s="627"/>
      <c r="M20" s="538"/>
      <c r="N20" s="624"/>
      <c r="O20" s="625"/>
      <c r="P20" s="644" t="str">
        <f t="shared" si="9"/>
        <v/>
      </c>
      <c r="Q20" s="647"/>
      <c r="R20" s="538"/>
      <c r="S20" s="625"/>
      <c r="T20" s="625"/>
      <c r="U20" s="644" t="str">
        <f t="shared" si="10"/>
        <v/>
      </c>
      <c r="V20" s="664"/>
      <c r="W20" s="538"/>
      <c r="X20" s="625"/>
      <c r="Y20" s="625"/>
      <c r="Z20" s="705" t="str">
        <f t="shared" si="11"/>
        <v/>
      </c>
      <c r="AA20" s="87"/>
      <c r="AB20" s="88" t="str" cm="1">
        <f t="array" ref="AB20">IF((_xlfn.IFS(TRIM(SUBSTITUTE(AA20,CHAR(160),""))="Devis 1",IFERROR(VALUE(TRIM(SUBSTITUTE(N20,CHAR(160),""))),0),TRIM(SUBSTITUTE(AA20,CHAR(160),""))="Devis 2",IFERROR(VALUE(TRIM(SUBSTITUTE(S20,CHAR(160),""))),0),TRIM(SUBSTITUTE(AA20,CHAR(160),""))="Devis 3",IFERROR(VALUE(TRIM(SUBSTITUTE(X20,CHAR(160),""))),0),TRUE,0)*IFERROR(VALUE(TRIM(SUBSTITUTE(C20,CHAR(160),""))),0))=0,"",_xlfn.IFS(TRIM(SUBSTITUTE(AA20,CHAR(160),""))="Devis 1",IFERROR(VALUE(TRIM(SUBSTITUTE(N20,CHAR(160),""))),0),TRIM(SUBSTITUTE(AA20,CHAR(160),""))="Devis 2",IFERROR(VALUE(TRIM(SUBSTITUTE(S20,CHAR(160),""))),0),TRIM(SUBSTITUTE(AA20,CHAR(160),""))="Devis 3",IFERROR(VALUE(TRIM(SUBSTITUTE(X20,CHAR(160),""))),0),TRUE,0)*IFERROR(VALUE(TRIM(SUBSTITUTE(C20,CHAR(160),""))),0))</f>
        <v/>
      </c>
      <c r="AC20" s="89" t="str" cm="1">
        <f t="array" ref="AC20">IF(ROUND((_xlfn.IFS(TRIM(SUBSTITUTE(AA20,CHAR(160),""))="Devis 1",IFERROR(VALUE(TRIM(SUBSTITUTE(O20,CHAR(160),""))),0),TRIM(SUBSTITUTE(AA20,CHAR(160),""))="Devis 2",IFERROR(VALUE(TRIM(SUBSTITUTE(T20,CHAR(160),""))),0),TRIM(SUBSTITUTE(AA20,CHAR(160),""))="Devis 3",IFERROR(VALUE(TRIM(SUBSTITUTE(Y20,CHAR(160),""))),0),TRUE,0)*IFERROR(VALUE(TRIM(SUBSTITUTE(C20,CHAR(160),""))),0)),2)=0,IF(AB20&lt;&gt;"",0,""),ROUND((_xlfn.IFS(TRIM(SUBSTITUTE(AA20,CHAR(160),""))="Devis 1",IFERROR(VALUE(TRIM(SUBSTITUTE(O20,CHAR(160),""))),0),TRIM(SUBSTITUTE(AA20,CHAR(160),""))="Devis 2",IFERROR(VALUE(TRIM(SUBSTITUTE(T20,CHAR(160),""))),0),TRIM(SUBSTITUTE(AA20,CHAR(160),""))="Devis 3",IFERROR(VALUE(TRIM(SUBSTITUTE(Y20,CHAR(160),""))),0),TRUE,0)*IFERROR(VALUE(TRIM(SUBSTITUTE(C20,CHAR(160),""))),0)),2))</f>
        <v/>
      </c>
      <c r="AD20" s="90" t="str">
        <f t="shared" si="12"/>
        <v/>
      </c>
      <c r="AE20" s="91"/>
      <c r="AF20" s="148" t="str">
        <f t="shared" si="13"/>
        <v/>
      </c>
      <c r="AG20" s="148" t="str">
        <f t="shared" si="14"/>
        <v/>
      </c>
      <c r="AH20" s="148" t="str">
        <f t="shared" si="15"/>
        <v/>
      </c>
      <c r="AI20" s="148" t="str">
        <f t="shared" si="16"/>
        <v/>
      </c>
      <c r="AJ20" s="148" t="str">
        <f t="shared" si="17"/>
        <v/>
      </c>
      <c r="AK20" s="148" t="str">
        <f t="shared" si="18"/>
        <v/>
      </c>
      <c r="AL20" s="148" t="str">
        <f t="shared" si="19"/>
        <v/>
      </c>
      <c r="AM20" s="148" t="str">
        <f t="shared" si="20"/>
        <v/>
      </c>
      <c r="AN20" s="713" t="str">
        <f t="shared" si="21"/>
        <v/>
      </c>
      <c r="AO20" s="553" t="str">
        <f t="shared" si="22"/>
        <v/>
      </c>
      <c r="AP20" s="548" t="str">
        <f t="shared" si="23"/>
        <v/>
      </c>
      <c r="AQ20" s="539" t="str">
        <f t="shared" si="24"/>
        <v/>
      </c>
      <c r="AR20" s="539" t="str">
        <f t="shared" si="25"/>
        <v/>
      </c>
      <c r="AS20" s="577" t="str">
        <f t="shared" si="26"/>
        <v/>
      </c>
      <c r="AT20" s="644" t="str">
        <f t="shared" si="27"/>
        <v/>
      </c>
      <c r="AU20" s="655" t="str">
        <f t="shared" si="28"/>
        <v/>
      </c>
      <c r="AV20" s="577" t="str">
        <f t="shared" si="29"/>
        <v/>
      </c>
      <c r="AW20" s="577" t="str">
        <f t="shared" si="30"/>
        <v/>
      </c>
      <c r="AX20" s="577" t="str">
        <f t="shared" si="31"/>
        <v/>
      </c>
      <c r="AY20" s="748" t="str">
        <f t="shared" si="32"/>
        <v/>
      </c>
      <c r="AZ20" s="677" t="str">
        <f t="shared" si="33"/>
        <v/>
      </c>
      <c r="BA20" s="577" t="str">
        <f t="shared" si="34"/>
        <v/>
      </c>
      <c r="BB20" s="577" t="str">
        <f t="shared" si="35"/>
        <v/>
      </c>
      <c r="BC20" s="577" t="str">
        <f t="shared" si="36"/>
        <v/>
      </c>
      <c r="BD20" s="678" t="str">
        <f t="shared" si="37"/>
        <v/>
      </c>
      <c r="BE20" s="542" t="str">
        <f t="shared" si="38"/>
        <v/>
      </c>
      <c r="BF20" s="83"/>
      <c r="BG20" s="92" t="str">
        <f t="shared" si="39"/>
        <v/>
      </c>
      <c r="BH20" s="92" t="str">
        <f t="shared" si="40"/>
        <v/>
      </c>
      <c r="BI20" s="93" t="str">
        <f t="shared" si="41"/>
        <v/>
      </c>
      <c r="BJ20" s="93" t="str" cm="1">
        <f t="array" ref="BJ20">IF($AG20="","",
_xlfn.IFS(
$BE20="Devis 1",
IF(ISBLANK(AR20),"",IFERROR(VALUE(TRIM(SUBSTITUTE(AR20,CHAR(160),""))),0)*IFERROR(VALUE(TRIM(SUBSTITUTE($AG20,CHAR(160),""))),0)),
$BE20="Devis 2",
IF(ISBLANK(AW20),"",IFERROR(VALUE(TRIM(SUBSTITUTE(AW20,CHAR(160),""))),0)*IFERROR(VALUE(TRIM(SUBSTITUTE($AG20,CHAR(160),""))),0)),
$BE20="Devis 3",
IF(ISBLANK(BB20),"",IFERROR(VALUE(TRIM(SUBSTITUTE(BB20,CHAR(160),""))),0)*IFERROR(VALUE(TRIM(SUBSTITUTE($AG20,CHAR(160),""))),0)),
TRUE,0
)
)</f>
        <v/>
      </c>
      <c r="BK20" s="93" t="str" cm="1">
        <f t="array" ref="BK20">IF($AG20="","",
_xlfn.IFS(
$BE20="Devis 1",
IF(ISBLANK(AS20),"",IFERROR(VALUE(TRIM(SUBSTITUTE(AS20,CHAR(160),""))),0)*IFERROR(VALUE(TRIM(SUBSTITUTE($AG20,CHAR(160),""))),0)),
$BE20="Devis 2",
IF(ISBLANK(AX20),"",IFERROR(VALUE(TRIM(SUBSTITUTE(AX20,CHAR(160),""))),0)*IFERROR(VALUE(TRIM(SUBSTITUTE($AG20,CHAR(160),""))),0)),
$BE20="Devis 3",
IF(ISBLANK(BC20),"",IFERROR(VALUE(TRIM(SUBSTITUTE(BC20,CHAR(160),""))),0)*IFERROR(VALUE(TRIM(SUBSTITUTE($AG20,CHAR(160),""))),0)),
TRUE,0
)
)</f>
        <v/>
      </c>
      <c r="BL20" s="93" t="str">
        <f t="shared" si="42"/>
        <v/>
      </c>
      <c r="BM20" s="83"/>
      <c r="BN20" s="43" t="str" cm="1">
        <f t="array" ref="BN20">IF(OR(BL20="",BI20="",BJ20="",BG20=""),"",
    _xlfn.IFS(
        (IFERROR(VALUE(TRIM(SUBSTITUTE(BL20,CHAR(160),""))),0)) &gt; (IFERROR(VALUE(TRIM(SUBSTITUTE(BI20,CHAR(160),""))),0)),
        "KO : Le montant retenu TTC est supérieur au montant raisonnable TTC. Merci de revoir la ligne de dépense ou plafonner son montant.",
        (IFERROR(VALUE(TRIM(SUBSTITUTE(BJ20,CHAR(160),""))),0)) &gt; (IFERROR(VALUE(TRIM(SUBSTITUTE(BG20,CHAR(160),""))),0)),
        "Attention : Le montant retenu HT est supérieur au montant HT raisonnable. Merci de revoir la ligne de dépense, plafonner son montant, ou justifier la reventillation HT / TVA.",
ROUND(IFERROR(VALUE(TRIM(SUBSTITUTE(BH20,CHAR(160),""))),0),2)&gt;
ROUND(IFERROR(VALUE(TRIM(SUBSTITUTE(BK20,CHAR(160),""))),0),2),
"Attention : Le montant TVA retenu est supérieur au montant TVA raisonnable. Merci de revoir la ligne de dépense, plafonner son montant, ou justifier la reventillation HT / TVA.",
ROUND(IFERROR(VALUE(TRIM(SUBSTITUTE(BJ20,CHAR(160),""))),0),2)&gt;
ROUND(IFERROR(VALUE(TRIM(SUBSTITUTE(MIN(P20,U20,Z20),CHAR(160),""))),0),2),
"Attention : Le devis retenu n'est pas le moins cher. Une justification de la part du porteur est nécessaire.",
ROUND(IFERROR(VALUE(TRIM(SUBSTITUTE(BJ20,CHAR(160),""))),0),2)=0,
"Attention : montant présenté entièrement écarté",
        (IFERROR(VALUE(TRIM(SUBSTITUTE(BL20,CHAR(160),""))),0))=0,
        "",
        (IFERROR(VALUE(TRIM(SUBSTITUTE(BI20,CHAR(160),""))),0))=(IFERROR(VALUE(TRIM(SUBSTITUTE(BL20,CHAR(160),""))),0)),
        "OK",
        (IFERROR(VALUE(TRIM(SUBSTITUTE(BI20,CHAR(160),""))),0))&gt;(IFERROR(VALUE(TRIM(SUBSTITUTE(BL20,CHAR(160),""))),0)),
        " OK : Montant instruit inférieur au montant raisonnable.",
        TRUE,
        ""
    )
)</f>
        <v/>
      </c>
      <c r="BO20" s="43" t="str" cm="1">
        <f t="array" ref="BO20">IF(OR(BL20="",AD20="",BJ20="",AB20="",BK20="",AC20=""),"",_xlfn.IFS(
ROUND(IFERROR(VALUE(TRIM(SUBSTITUTE(BL20,CHAR(160),""))),0),2)&gt;
ROUND(IFERROR(VALUE(TRIM(SUBSTITUTE(AD20,CHAR(160),""))),0),2),
"KO : Le montant retenu TTC est supérieur au montant présenté TTC. Merci de revoir la ligne de dépense ou plafonner son montant.",
ROUND(IFERROR(VALUE(TRIM(SUBSTITUTE(BJ20,CHAR(160),""))),0),2)&gt;
ROUND(IFERROR(VALUE(TRIM(SUBSTITUTE(AB20,CHAR(160),""))),0),2),
"Attention : Le montant retenu HT est supérieur au montant HT présenté. Merci de revoir la ligne de dépense, plafonner son montant, ou justifier la reventillation HT / TVA.",
ROUND(IFERROR(VALUE(TRIM(SUBSTITUTE(BK20,CHAR(160),""))),0),2)&gt;
ROUND(IFERROR(VALUE(TRIM(SUBSTITUTE(AC20,CHAR(160),""))),0),2),
"Attention : Le montant TVA retenu est supérieur au montant TVA présenté. Merci de revoir la ligne de dépense, plafonner son montant, ou justifier la reventillation HT / TVA.",
ROUND(IFERROR(VALUE(TRIM(SUBSTITUTE(AD20,CHAR(160),""))),0),2)=0,
"",
ROUND(IFERROR(VALUE(TRIM(SUBSTITUTE(BL20,CHAR(160),""))),0),2)=
ROUND(IFERROR(VALUE(TRIM(SUBSTITUTE(AD20,CHAR(160),""))),0),2),
"OK",
ROUND(IFERROR(VALUE(TRIM(SUBSTITUTE(BL20,CHAR(160),""))),0),2)=0,
"Attention : Montant présenté entièrement rejeté.",
ROUND(IFERROR(VALUE(TRIM(SUBSTITUTE(BL20,CHAR(160),""))),0),2)&lt;
ROUND(IFERROR(VALUE(TRIM(SUBSTITUTE(AD20,CHAR(160),""))),0),2),
"Attention : Montant présenté partiellement rejeté.",
TRUE,""
))</f>
        <v/>
      </c>
      <c r="BP20" s="92" t="str">
        <f t="shared" si="43"/>
        <v/>
      </c>
      <c r="BQ20" s="92" t="str">
        <f t="shared" si="44"/>
        <v/>
      </c>
      <c r="BR20" s="92" t="str">
        <f t="shared" si="45"/>
        <v/>
      </c>
    </row>
    <row r="21" spans="1:70" s="4" customFormat="1">
      <c r="A21" s="82">
        <v>13</v>
      </c>
      <c r="B21" s="83"/>
      <c r="C21" s="84"/>
      <c r="D21" s="84"/>
      <c r="E21" s="83"/>
      <c r="F21" s="83"/>
      <c r="G21" s="83"/>
      <c r="H21" s="132"/>
      <c r="I21" s="711"/>
      <c r="J21" s="538"/>
      <c r="K21" s="719"/>
      <c r="L21" s="627"/>
      <c r="M21" s="538"/>
      <c r="N21" s="624"/>
      <c r="O21" s="625"/>
      <c r="P21" s="644" t="str">
        <f t="shared" si="9"/>
        <v/>
      </c>
      <c r="Q21" s="647"/>
      <c r="R21" s="538"/>
      <c r="S21" s="625"/>
      <c r="T21" s="625"/>
      <c r="U21" s="644" t="str">
        <f t="shared" si="10"/>
        <v/>
      </c>
      <c r="V21" s="664"/>
      <c r="W21" s="538"/>
      <c r="X21" s="625"/>
      <c r="Y21" s="625"/>
      <c r="Z21" s="705" t="str">
        <f t="shared" si="11"/>
        <v/>
      </c>
      <c r="AA21" s="87"/>
      <c r="AB21" s="88" t="str" cm="1">
        <f t="array" ref="AB21">IF((_xlfn.IFS(TRIM(SUBSTITUTE(AA21,CHAR(160),""))="Devis 1",IFERROR(VALUE(TRIM(SUBSTITUTE(N21,CHAR(160),""))),0),TRIM(SUBSTITUTE(AA21,CHAR(160),""))="Devis 2",IFERROR(VALUE(TRIM(SUBSTITUTE(S21,CHAR(160),""))),0),TRIM(SUBSTITUTE(AA21,CHAR(160),""))="Devis 3",IFERROR(VALUE(TRIM(SUBSTITUTE(X21,CHAR(160),""))),0),TRUE,0)*IFERROR(VALUE(TRIM(SUBSTITUTE(C21,CHAR(160),""))),0))=0,"",_xlfn.IFS(TRIM(SUBSTITUTE(AA21,CHAR(160),""))="Devis 1",IFERROR(VALUE(TRIM(SUBSTITUTE(N21,CHAR(160),""))),0),TRIM(SUBSTITUTE(AA21,CHAR(160),""))="Devis 2",IFERROR(VALUE(TRIM(SUBSTITUTE(S21,CHAR(160),""))),0),TRIM(SUBSTITUTE(AA21,CHAR(160),""))="Devis 3",IFERROR(VALUE(TRIM(SUBSTITUTE(X21,CHAR(160),""))),0),TRUE,0)*IFERROR(VALUE(TRIM(SUBSTITUTE(C21,CHAR(160),""))),0))</f>
        <v/>
      </c>
      <c r="AC21" s="89" t="str" cm="1">
        <f t="array" ref="AC21">IF(ROUND((_xlfn.IFS(TRIM(SUBSTITUTE(AA21,CHAR(160),""))="Devis 1",IFERROR(VALUE(TRIM(SUBSTITUTE(O21,CHAR(160),""))),0),TRIM(SUBSTITUTE(AA21,CHAR(160),""))="Devis 2",IFERROR(VALUE(TRIM(SUBSTITUTE(T21,CHAR(160),""))),0),TRIM(SUBSTITUTE(AA21,CHAR(160),""))="Devis 3",IFERROR(VALUE(TRIM(SUBSTITUTE(Y21,CHAR(160),""))),0),TRUE,0)*IFERROR(VALUE(TRIM(SUBSTITUTE(C21,CHAR(160),""))),0)),2)=0,IF(AB21&lt;&gt;"",0,""),ROUND((_xlfn.IFS(TRIM(SUBSTITUTE(AA21,CHAR(160),""))="Devis 1",IFERROR(VALUE(TRIM(SUBSTITUTE(O21,CHAR(160),""))),0),TRIM(SUBSTITUTE(AA21,CHAR(160),""))="Devis 2",IFERROR(VALUE(TRIM(SUBSTITUTE(T21,CHAR(160),""))),0),TRIM(SUBSTITUTE(AA21,CHAR(160),""))="Devis 3",IFERROR(VALUE(TRIM(SUBSTITUTE(Y21,CHAR(160),""))),0),TRUE,0)*IFERROR(VALUE(TRIM(SUBSTITUTE(C21,CHAR(160),""))),0)),2))</f>
        <v/>
      </c>
      <c r="AD21" s="90" t="str">
        <f t="shared" si="12"/>
        <v/>
      </c>
      <c r="AE21" s="91"/>
      <c r="AF21" s="148" t="str">
        <f t="shared" si="13"/>
        <v/>
      </c>
      <c r="AG21" s="148" t="str">
        <f t="shared" si="14"/>
        <v/>
      </c>
      <c r="AH21" s="148" t="str">
        <f t="shared" si="15"/>
        <v/>
      </c>
      <c r="AI21" s="148" t="str">
        <f t="shared" si="16"/>
        <v/>
      </c>
      <c r="AJ21" s="148" t="str">
        <f t="shared" si="17"/>
        <v/>
      </c>
      <c r="AK21" s="148" t="str">
        <f t="shared" si="18"/>
        <v/>
      </c>
      <c r="AL21" s="148" t="str">
        <f t="shared" si="19"/>
        <v/>
      </c>
      <c r="AM21" s="148" t="str">
        <f t="shared" si="20"/>
        <v/>
      </c>
      <c r="AN21" s="713" t="str">
        <f t="shared" si="21"/>
        <v/>
      </c>
      <c r="AO21" s="553" t="str">
        <f t="shared" si="22"/>
        <v/>
      </c>
      <c r="AP21" s="548" t="str">
        <f t="shared" si="23"/>
        <v/>
      </c>
      <c r="AQ21" s="539" t="str">
        <f t="shared" si="24"/>
        <v/>
      </c>
      <c r="AR21" s="539" t="str">
        <f t="shared" si="25"/>
        <v/>
      </c>
      <c r="AS21" s="577" t="str">
        <f t="shared" si="26"/>
        <v/>
      </c>
      <c r="AT21" s="644" t="str">
        <f t="shared" si="27"/>
        <v/>
      </c>
      <c r="AU21" s="655" t="str">
        <f t="shared" si="28"/>
        <v/>
      </c>
      <c r="AV21" s="577" t="str">
        <f t="shared" si="29"/>
        <v/>
      </c>
      <c r="AW21" s="577" t="str">
        <f t="shared" si="30"/>
        <v/>
      </c>
      <c r="AX21" s="577" t="str">
        <f t="shared" si="31"/>
        <v/>
      </c>
      <c r="AY21" s="748" t="str">
        <f t="shared" si="32"/>
        <v/>
      </c>
      <c r="AZ21" s="677" t="str">
        <f t="shared" si="33"/>
        <v/>
      </c>
      <c r="BA21" s="577" t="str">
        <f t="shared" si="34"/>
        <v/>
      </c>
      <c r="BB21" s="577" t="str">
        <f t="shared" si="35"/>
        <v/>
      </c>
      <c r="BC21" s="577" t="str">
        <f t="shared" si="36"/>
        <v/>
      </c>
      <c r="BD21" s="678" t="str">
        <f t="shared" si="37"/>
        <v/>
      </c>
      <c r="BE21" s="542" t="str">
        <f t="shared" si="38"/>
        <v/>
      </c>
      <c r="BF21" s="83"/>
      <c r="BG21" s="92" t="str">
        <f t="shared" si="39"/>
        <v/>
      </c>
      <c r="BH21" s="92" t="str">
        <f t="shared" si="40"/>
        <v/>
      </c>
      <c r="BI21" s="93" t="str">
        <f t="shared" si="41"/>
        <v/>
      </c>
      <c r="BJ21" s="93" t="str" cm="1">
        <f t="array" ref="BJ21">IF($AG21="","",
_xlfn.IFS(
$BE21="Devis 1",
IF(ISBLANK(AR21),"",IFERROR(VALUE(TRIM(SUBSTITUTE(AR21,CHAR(160),""))),0)*IFERROR(VALUE(TRIM(SUBSTITUTE($AG21,CHAR(160),""))),0)),
$BE21="Devis 2",
IF(ISBLANK(AW21),"",IFERROR(VALUE(TRIM(SUBSTITUTE(AW21,CHAR(160),""))),0)*IFERROR(VALUE(TRIM(SUBSTITUTE($AG21,CHAR(160),""))),0)),
$BE21="Devis 3",
IF(ISBLANK(BB21),"",IFERROR(VALUE(TRIM(SUBSTITUTE(BB21,CHAR(160),""))),0)*IFERROR(VALUE(TRIM(SUBSTITUTE($AG21,CHAR(160),""))),0)),
TRUE,0
)
)</f>
        <v/>
      </c>
      <c r="BK21" s="93" t="str" cm="1">
        <f t="array" ref="BK21">IF($AG21="","",
_xlfn.IFS(
$BE21="Devis 1",
IF(ISBLANK(AS21),"",IFERROR(VALUE(TRIM(SUBSTITUTE(AS21,CHAR(160),""))),0)*IFERROR(VALUE(TRIM(SUBSTITUTE($AG21,CHAR(160),""))),0)),
$BE21="Devis 2",
IF(ISBLANK(AX21),"",IFERROR(VALUE(TRIM(SUBSTITUTE(AX21,CHAR(160),""))),0)*IFERROR(VALUE(TRIM(SUBSTITUTE($AG21,CHAR(160),""))),0)),
$BE21="Devis 3",
IF(ISBLANK(BC21),"",IFERROR(VALUE(TRIM(SUBSTITUTE(BC21,CHAR(160),""))),0)*IFERROR(VALUE(TRIM(SUBSTITUTE($AG21,CHAR(160),""))),0)),
TRUE,0
)
)</f>
        <v/>
      </c>
      <c r="BL21" s="93" t="str">
        <f t="shared" si="42"/>
        <v/>
      </c>
      <c r="BM21" s="83"/>
      <c r="BN21" s="43" t="str" cm="1">
        <f t="array" ref="BN21">IF(OR(BL21="",BI21="",BJ21="",BG21=""),"",
    _xlfn.IFS(
        (IFERROR(VALUE(TRIM(SUBSTITUTE(BL21,CHAR(160),""))),0)) &gt; (IFERROR(VALUE(TRIM(SUBSTITUTE(BI21,CHAR(160),""))),0)),
        "KO : Le montant retenu TTC est supérieur au montant raisonnable TTC. Merci de revoir la ligne de dépense ou plafonner son montant.",
        (IFERROR(VALUE(TRIM(SUBSTITUTE(BJ21,CHAR(160),""))),0)) &gt; (IFERROR(VALUE(TRIM(SUBSTITUTE(BG21,CHAR(160),""))),0)),
        "Attention : Le montant retenu HT est supérieur au montant HT raisonnable. Merci de revoir la ligne de dépense, plafonner son montant, ou justifier la reventillation HT / TVA.",
ROUND(IFERROR(VALUE(TRIM(SUBSTITUTE(BH21,CHAR(160),""))),0),2)&gt;
ROUND(IFERROR(VALUE(TRIM(SUBSTITUTE(BK21,CHAR(160),""))),0),2),
"Attention : Le montant TVA retenu est supérieur au montant TVA raisonnable. Merci de revoir la ligne de dépense, plafonner son montant, ou justifier la reventillation HT / TVA.",
ROUND(IFERROR(VALUE(TRIM(SUBSTITUTE(BJ21,CHAR(160),""))),0),2)&gt;
ROUND(IFERROR(VALUE(TRIM(SUBSTITUTE(MIN(P21,U21,Z21),CHAR(160),""))),0),2),
"Attention : Le devis retenu n'est pas le moins cher. Une justification de la part du porteur est nécessaire.",
ROUND(IFERROR(VALUE(TRIM(SUBSTITUTE(BJ21,CHAR(160),""))),0),2)=0,
"Attention : montant présenté entièrement écarté",
        (IFERROR(VALUE(TRIM(SUBSTITUTE(BL21,CHAR(160),""))),0))=0,
        "",
        (IFERROR(VALUE(TRIM(SUBSTITUTE(BI21,CHAR(160),""))),0))=(IFERROR(VALUE(TRIM(SUBSTITUTE(BL21,CHAR(160),""))),0)),
        "OK",
        (IFERROR(VALUE(TRIM(SUBSTITUTE(BI21,CHAR(160),""))),0))&gt;(IFERROR(VALUE(TRIM(SUBSTITUTE(BL21,CHAR(160),""))),0)),
        " OK : Montant instruit inférieur au montant raisonnable.",
        TRUE,
        ""
    )
)</f>
        <v/>
      </c>
      <c r="BO21" s="43" t="str" cm="1">
        <f t="array" ref="BO21">IF(OR(BL21="",AD21="",BJ21="",AB21="",BK21="",AC21=""),"",_xlfn.IFS(
ROUND(IFERROR(VALUE(TRIM(SUBSTITUTE(BL21,CHAR(160),""))),0),2)&gt;
ROUND(IFERROR(VALUE(TRIM(SUBSTITUTE(AD21,CHAR(160),""))),0),2),
"KO : Le montant retenu TTC est supérieur au montant présenté TTC. Merci de revoir la ligne de dépense ou plafonner son montant.",
ROUND(IFERROR(VALUE(TRIM(SUBSTITUTE(BJ21,CHAR(160),""))),0),2)&gt;
ROUND(IFERROR(VALUE(TRIM(SUBSTITUTE(AB21,CHAR(160),""))),0),2),
"Attention : Le montant retenu HT est supérieur au montant HT présenté. Merci de revoir la ligne de dépense, plafonner son montant, ou justifier la reventillation HT / TVA.",
ROUND(IFERROR(VALUE(TRIM(SUBSTITUTE(BK21,CHAR(160),""))),0),2)&gt;
ROUND(IFERROR(VALUE(TRIM(SUBSTITUTE(AC21,CHAR(160),""))),0),2),
"Attention : Le montant TVA retenu est supérieur au montant TVA présenté. Merci de revoir la ligne de dépense, plafonner son montant, ou justifier la reventillation HT / TVA.",
ROUND(IFERROR(VALUE(TRIM(SUBSTITUTE(AD21,CHAR(160),""))),0),2)=0,
"",
ROUND(IFERROR(VALUE(TRIM(SUBSTITUTE(BL21,CHAR(160),""))),0),2)=
ROUND(IFERROR(VALUE(TRIM(SUBSTITUTE(AD21,CHAR(160),""))),0),2),
"OK",
ROUND(IFERROR(VALUE(TRIM(SUBSTITUTE(BL21,CHAR(160),""))),0),2)=0,
"Attention : Montant présenté entièrement rejeté.",
ROUND(IFERROR(VALUE(TRIM(SUBSTITUTE(BL21,CHAR(160),""))),0),2)&lt;
ROUND(IFERROR(VALUE(TRIM(SUBSTITUTE(AD21,CHAR(160),""))),0),2),
"Attention : Montant présenté partiellement rejeté.",
TRUE,""
))</f>
        <v/>
      </c>
      <c r="BP21" s="92" t="str">
        <f t="shared" si="43"/>
        <v/>
      </c>
      <c r="BQ21" s="92" t="str">
        <f t="shared" si="44"/>
        <v/>
      </c>
      <c r="BR21" s="92" t="str">
        <f t="shared" si="45"/>
        <v/>
      </c>
    </row>
    <row r="22" spans="1:70" s="4" customFormat="1">
      <c r="A22" s="82">
        <v>14</v>
      </c>
      <c r="B22" s="83"/>
      <c r="C22" s="84"/>
      <c r="D22" s="84"/>
      <c r="E22" s="83"/>
      <c r="F22" s="83"/>
      <c r="G22" s="83"/>
      <c r="H22" s="132"/>
      <c r="I22" s="711"/>
      <c r="J22" s="538"/>
      <c r="K22" s="719"/>
      <c r="L22" s="627"/>
      <c r="M22" s="538"/>
      <c r="N22" s="624"/>
      <c r="O22" s="625"/>
      <c r="P22" s="644" t="str">
        <f t="shared" si="9"/>
        <v/>
      </c>
      <c r="Q22" s="647"/>
      <c r="R22" s="538"/>
      <c r="S22" s="625"/>
      <c r="T22" s="625"/>
      <c r="U22" s="644" t="str">
        <f t="shared" si="10"/>
        <v/>
      </c>
      <c r="V22" s="664"/>
      <c r="W22" s="538"/>
      <c r="X22" s="625"/>
      <c r="Y22" s="625"/>
      <c r="Z22" s="705" t="str">
        <f t="shared" si="11"/>
        <v/>
      </c>
      <c r="AA22" s="87"/>
      <c r="AB22" s="88" t="str" cm="1">
        <f t="array" ref="AB22">IF((_xlfn.IFS(TRIM(SUBSTITUTE(AA22,CHAR(160),""))="Devis 1",IFERROR(VALUE(TRIM(SUBSTITUTE(N22,CHAR(160),""))),0),TRIM(SUBSTITUTE(AA22,CHAR(160),""))="Devis 2",IFERROR(VALUE(TRIM(SUBSTITUTE(S22,CHAR(160),""))),0),TRIM(SUBSTITUTE(AA22,CHAR(160),""))="Devis 3",IFERROR(VALUE(TRIM(SUBSTITUTE(X22,CHAR(160),""))),0),TRUE,0)*IFERROR(VALUE(TRIM(SUBSTITUTE(C22,CHAR(160),""))),0))=0,"",_xlfn.IFS(TRIM(SUBSTITUTE(AA22,CHAR(160),""))="Devis 1",IFERROR(VALUE(TRIM(SUBSTITUTE(N22,CHAR(160),""))),0),TRIM(SUBSTITUTE(AA22,CHAR(160),""))="Devis 2",IFERROR(VALUE(TRIM(SUBSTITUTE(S22,CHAR(160),""))),0),TRIM(SUBSTITUTE(AA22,CHAR(160),""))="Devis 3",IFERROR(VALUE(TRIM(SUBSTITUTE(X22,CHAR(160),""))),0),TRUE,0)*IFERROR(VALUE(TRIM(SUBSTITUTE(C22,CHAR(160),""))),0))</f>
        <v/>
      </c>
      <c r="AC22" s="89" t="str" cm="1">
        <f t="array" ref="AC22">IF(ROUND((_xlfn.IFS(TRIM(SUBSTITUTE(AA22,CHAR(160),""))="Devis 1",IFERROR(VALUE(TRIM(SUBSTITUTE(O22,CHAR(160),""))),0),TRIM(SUBSTITUTE(AA22,CHAR(160),""))="Devis 2",IFERROR(VALUE(TRIM(SUBSTITUTE(T22,CHAR(160),""))),0),TRIM(SUBSTITUTE(AA22,CHAR(160),""))="Devis 3",IFERROR(VALUE(TRIM(SUBSTITUTE(Y22,CHAR(160),""))),0),TRUE,0)*IFERROR(VALUE(TRIM(SUBSTITUTE(C22,CHAR(160),""))),0)),2)=0,IF(AB22&lt;&gt;"",0,""),ROUND((_xlfn.IFS(TRIM(SUBSTITUTE(AA22,CHAR(160),""))="Devis 1",IFERROR(VALUE(TRIM(SUBSTITUTE(O22,CHAR(160),""))),0),TRIM(SUBSTITUTE(AA22,CHAR(160),""))="Devis 2",IFERROR(VALUE(TRIM(SUBSTITUTE(T22,CHAR(160),""))),0),TRIM(SUBSTITUTE(AA22,CHAR(160),""))="Devis 3",IFERROR(VALUE(TRIM(SUBSTITUTE(Y22,CHAR(160),""))),0),TRUE,0)*IFERROR(VALUE(TRIM(SUBSTITUTE(C22,CHAR(160),""))),0)),2))</f>
        <v/>
      </c>
      <c r="AD22" s="90" t="str">
        <f t="shared" si="12"/>
        <v/>
      </c>
      <c r="AE22" s="91"/>
      <c r="AF22" s="148" t="str">
        <f t="shared" si="13"/>
        <v/>
      </c>
      <c r="AG22" s="148" t="str">
        <f t="shared" si="14"/>
        <v/>
      </c>
      <c r="AH22" s="148" t="str">
        <f t="shared" si="15"/>
        <v/>
      </c>
      <c r="AI22" s="148" t="str">
        <f t="shared" si="16"/>
        <v/>
      </c>
      <c r="AJ22" s="148" t="str">
        <f t="shared" si="17"/>
        <v/>
      </c>
      <c r="AK22" s="148" t="str">
        <f t="shared" si="18"/>
        <v/>
      </c>
      <c r="AL22" s="148" t="str">
        <f t="shared" si="19"/>
        <v/>
      </c>
      <c r="AM22" s="148" t="str">
        <f t="shared" si="20"/>
        <v/>
      </c>
      <c r="AN22" s="713" t="str">
        <f t="shared" si="21"/>
        <v/>
      </c>
      <c r="AO22" s="553" t="str">
        <f t="shared" si="22"/>
        <v/>
      </c>
      <c r="AP22" s="548" t="str">
        <f t="shared" si="23"/>
        <v/>
      </c>
      <c r="AQ22" s="539" t="str">
        <f t="shared" si="24"/>
        <v/>
      </c>
      <c r="AR22" s="539" t="str">
        <f t="shared" si="25"/>
        <v/>
      </c>
      <c r="AS22" s="577" t="str">
        <f t="shared" si="26"/>
        <v/>
      </c>
      <c r="AT22" s="644" t="str">
        <f t="shared" si="27"/>
        <v/>
      </c>
      <c r="AU22" s="655" t="str">
        <f t="shared" si="28"/>
        <v/>
      </c>
      <c r="AV22" s="577" t="str">
        <f t="shared" si="29"/>
        <v/>
      </c>
      <c r="AW22" s="577" t="str">
        <f t="shared" si="30"/>
        <v/>
      </c>
      <c r="AX22" s="577" t="str">
        <f t="shared" si="31"/>
        <v/>
      </c>
      <c r="AY22" s="748" t="str">
        <f t="shared" si="32"/>
        <v/>
      </c>
      <c r="AZ22" s="677" t="str">
        <f t="shared" si="33"/>
        <v/>
      </c>
      <c r="BA22" s="577" t="str">
        <f t="shared" si="34"/>
        <v/>
      </c>
      <c r="BB22" s="577" t="str">
        <f t="shared" si="35"/>
        <v/>
      </c>
      <c r="BC22" s="577" t="str">
        <f t="shared" si="36"/>
        <v/>
      </c>
      <c r="BD22" s="678" t="str">
        <f t="shared" si="37"/>
        <v/>
      </c>
      <c r="BE22" s="542" t="str">
        <f t="shared" si="38"/>
        <v/>
      </c>
      <c r="BF22" s="83"/>
      <c r="BG22" s="92" t="str">
        <f t="shared" si="39"/>
        <v/>
      </c>
      <c r="BH22" s="92" t="str">
        <f t="shared" si="40"/>
        <v/>
      </c>
      <c r="BI22" s="93" t="str">
        <f t="shared" si="41"/>
        <v/>
      </c>
      <c r="BJ22" s="93" t="str" cm="1">
        <f t="array" ref="BJ22">IF($AG22="","",
_xlfn.IFS(
$BE22="Devis 1",
IF(ISBLANK(AR22),"",IFERROR(VALUE(TRIM(SUBSTITUTE(AR22,CHAR(160),""))),0)*IFERROR(VALUE(TRIM(SUBSTITUTE($AG22,CHAR(160),""))),0)),
$BE22="Devis 2",
IF(ISBLANK(AW22),"",IFERROR(VALUE(TRIM(SUBSTITUTE(AW22,CHAR(160),""))),0)*IFERROR(VALUE(TRIM(SUBSTITUTE($AG22,CHAR(160),""))),0)),
$BE22="Devis 3",
IF(ISBLANK(BB22),"",IFERROR(VALUE(TRIM(SUBSTITUTE(BB22,CHAR(160),""))),0)*IFERROR(VALUE(TRIM(SUBSTITUTE($AG22,CHAR(160),""))),0)),
TRUE,0
)
)</f>
        <v/>
      </c>
      <c r="BK22" s="93" t="str" cm="1">
        <f t="array" ref="BK22">IF($AG22="","",
_xlfn.IFS(
$BE22="Devis 1",
IF(ISBLANK(AS22),"",IFERROR(VALUE(TRIM(SUBSTITUTE(AS22,CHAR(160),""))),0)*IFERROR(VALUE(TRIM(SUBSTITUTE($AG22,CHAR(160),""))),0)),
$BE22="Devis 2",
IF(ISBLANK(AX22),"",IFERROR(VALUE(TRIM(SUBSTITUTE(AX22,CHAR(160),""))),0)*IFERROR(VALUE(TRIM(SUBSTITUTE($AG22,CHAR(160),""))),0)),
$BE22="Devis 3",
IF(ISBLANK(BC22),"",IFERROR(VALUE(TRIM(SUBSTITUTE(BC22,CHAR(160),""))),0)*IFERROR(VALUE(TRIM(SUBSTITUTE($AG22,CHAR(160),""))),0)),
TRUE,0
)
)</f>
        <v/>
      </c>
      <c r="BL22" s="93" t="str">
        <f t="shared" si="42"/>
        <v/>
      </c>
      <c r="BM22" s="83"/>
      <c r="BN22" s="43" t="str" cm="1">
        <f t="array" ref="BN22">IF(OR(BL22="",BI22="",BJ22="",BG22=""),"",
    _xlfn.IFS(
        (IFERROR(VALUE(TRIM(SUBSTITUTE(BL22,CHAR(160),""))),0)) &gt; (IFERROR(VALUE(TRIM(SUBSTITUTE(BI22,CHAR(160),""))),0)),
        "KO : Le montant retenu TTC est supérieur au montant raisonnable TTC. Merci de revoir la ligne de dépense ou plafonner son montant.",
        (IFERROR(VALUE(TRIM(SUBSTITUTE(BJ22,CHAR(160),""))),0)) &gt; (IFERROR(VALUE(TRIM(SUBSTITUTE(BG22,CHAR(160),""))),0)),
        "Attention : Le montant retenu HT est supérieur au montant HT raisonnable. Merci de revoir la ligne de dépense, plafonner son montant, ou justifier la reventillation HT / TVA.",
ROUND(IFERROR(VALUE(TRIM(SUBSTITUTE(BH22,CHAR(160),""))),0),2)&gt;
ROUND(IFERROR(VALUE(TRIM(SUBSTITUTE(BK22,CHAR(160),""))),0),2),
"Attention : Le montant TVA retenu est supérieur au montant TVA raisonnable. Merci de revoir la ligne de dépense, plafonner son montant, ou justifier la reventillation HT / TVA.",
ROUND(IFERROR(VALUE(TRIM(SUBSTITUTE(BJ22,CHAR(160),""))),0),2)&gt;
ROUND(IFERROR(VALUE(TRIM(SUBSTITUTE(MIN(P22,U22,Z22),CHAR(160),""))),0),2),
"Attention : Le devis retenu n'est pas le moins cher. Une justification de la part du porteur est nécessaire.",
ROUND(IFERROR(VALUE(TRIM(SUBSTITUTE(BJ22,CHAR(160),""))),0),2)=0,
"Attention : montant présenté entièrement écarté",
        (IFERROR(VALUE(TRIM(SUBSTITUTE(BL22,CHAR(160),""))),0))=0,
        "",
        (IFERROR(VALUE(TRIM(SUBSTITUTE(BI22,CHAR(160),""))),0))=(IFERROR(VALUE(TRIM(SUBSTITUTE(BL22,CHAR(160),""))),0)),
        "OK",
        (IFERROR(VALUE(TRIM(SUBSTITUTE(BI22,CHAR(160),""))),0))&gt;(IFERROR(VALUE(TRIM(SUBSTITUTE(BL22,CHAR(160),""))),0)),
        " OK : Montant instruit inférieur au montant raisonnable.",
        TRUE,
        ""
    )
)</f>
        <v/>
      </c>
      <c r="BO22" s="43" t="str" cm="1">
        <f t="array" ref="BO22">IF(OR(BL22="",AD22="",BJ22="",AB22="",BK22="",AC22=""),"",_xlfn.IFS(
ROUND(IFERROR(VALUE(TRIM(SUBSTITUTE(BL22,CHAR(160),""))),0),2)&gt;
ROUND(IFERROR(VALUE(TRIM(SUBSTITUTE(AD22,CHAR(160),""))),0),2),
"KO : Le montant retenu TTC est supérieur au montant présenté TTC. Merci de revoir la ligne de dépense ou plafonner son montant.",
ROUND(IFERROR(VALUE(TRIM(SUBSTITUTE(BJ22,CHAR(160),""))),0),2)&gt;
ROUND(IFERROR(VALUE(TRIM(SUBSTITUTE(AB22,CHAR(160),""))),0),2),
"Attention : Le montant retenu HT est supérieur au montant HT présenté. Merci de revoir la ligne de dépense, plafonner son montant, ou justifier la reventillation HT / TVA.",
ROUND(IFERROR(VALUE(TRIM(SUBSTITUTE(BK22,CHAR(160),""))),0),2)&gt;
ROUND(IFERROR(VALUE(TRIM(SUBSTITUTE(AC22,CHAR(160),""))),0),2),
"Attention : Le montant TVA retenu est supérieur au montant TVA présenté. Merci de revoir la ligne de dépense, plafonner son montant, ou justifier la reventillation HT / TVA.",
ROUND(IFERROR(VALUE(TRIM(SUBSTITUTE(AD22,CHAR(160),""))),0),2)=0,
"",
ROUND(IFERROR(VALUE(TRIM(SUBSTITUTE(BL22,CHAR(160),""))),0),2)=
ROUND(IFERROR(VALUE(TRIM(SUBSTITUTE(AD22,CHAR(160),""))),0),2),
"OK",
ROUND(IFERROR(VALUE(TRIM(SUBSTITUTE(BL22,CHAR(160),""))),0),2)=0,
"Attention : Montant présenté entièrement rejeté.",
ROUND(IFERROR(VALUE(TRIM(SUBSTITUTE(BL22,CHAR(160),""))),0),2)&lt;
ROUND(IFERROR(VALUE(TRIM(SUBSTITUTE(AD22,CHAR(160),""))),0),2),
"Attention : Montant présenté partiellement rejeté.",
TRUE,""
))</f>
        <v/>
      </c>
      <c r="BP22" s="92" t="str">
        <f t="shared" si="43"/>
        <v/>
      </c>
      <c r="BQ22" s="92" t="str">
        <f t="shared" si="44"/>
        <v/>
      </c>
      <c r="BR22" s="92" t="str">
        <f t="shared" si="45"/>
        <v/>
      </c>
    </row>
    <row r="23" spans="1:70" s="4" customFormat="1">
      <c r="A23" s="82">
        <v>15</v>
      </c>
      <c r="B23" s="83"/>
      <c r="C23" s="84"/>
      <c r="D23" s="84"/>
      <c r="E23" s="83"/>
      <c r="F23" s="83"/>
      <c r="G23" s="83"/>
      <c r="H23" s="132"/>
      <c r="I23" s="711"/>
      <c r="J23" s="538"/>
      <c r="K23" s="719"/>
      <c r="L23" s="627"/>
      <c r="M23" s="538"/>
      <c r="N23" s="624"/>
      <c r="O23" s="625"/>
      <c r="P23" s="644" t="str">
        <f t="shared" si="9"/>
        <v/>
      </c>
      <c r="Q23" s="647"/>
      <c r="R23" s="538"/>
      <c r="S23" s="625"/>
      <c r="T23" s="625"/>
      <c r="U23" s="644" t="str">
        <f t="shared" si="10"/>
        <v/>
      </c>
      <c r="V23" s="664"/>
      <c r="W23" s="538"/>
      <c r="X23" s="625"/>
      <c r="Y23" s="625"/>
      <c r="Z23" s="705" t="str">
        <f t="shared" si="11"/>
        <v/>
      </c>
      <c r="AA23" s="87"/>
      <c r="AB23" s="88" t="str" cm="1">
        <f t="array" ref="AB23">IF((_xlfn.IFS(TRIM(SUBSTITUTE(AA23,CHAR(160),""))="Devis 1",IFERROR(VALUE(TRIM(SUBSTITUTE(N23,CHAR(160),""))),0),TRIM(SUBSTITUTE(AA23,CHAR(160),""))="Devis 2",IFERROR(VALUE(TRIM(SUBSTITUTE(S23,CHAR(160),""))),0),TRIM(SUBSTITUTE(AA23,CHAR(160),""))="Devis 3",IFERROR(VALUE(TRIM(SUBSTITUTE(X23,CHAR(160),""))),0),TRUE,0)*IFERROR(VALUE(TRIM(SUBSTITUTE(C23,CHAR(160),""))),0))=0,"",_xlfn.IFS(TRIM(SUBSTITUTE(AA23,CHAR(160),""))="Devis 1",IFERROR(VALUE(TRIM(SUBSTITUTE(N23,CHAR(160),""))),0),TRIM(SUBSTITUTE(AA23,CHAR(160),""))="Devis 2",IFERROR(VALUE(TRIM(SUBSTITUTE(S23,CHAR(160),""))),0),TRIM(SUBSTITUTE(AA23,CHAR(160),""))="Devis 3",IFERROR(VALUE(TRIM(SUBSTITUTE(X23,CHAR(160),""))),0),TRUE,0)*IFERROR(VALUE(TRIM(SUBSTITUTE(C23,CHAR(160),""))),0))</f>
        <v/>
      </c>
      <c r="AC23" s="89" t="str" cm="1">
        <f t="array" ref="AC23">IF(ROUND((_xlfn.IFS(TRIM(SUBSTITUTE(AA23,CHAR(160),""))="Devis 1",IFERROR(VALUE(TRIM(SUBSTITUTE(O23,CHAR(160),""))),0),TRIM(SUBSTITUTE(AA23,CHAR(160),""))="Devis 2",IFERROR(VALUE(TRIM(SUBSTITUTE(T23,CHAR(160),""))),0),TRIM(SUBSTITUTE(AA23,CHAR(160),""))="Devis 3",IFERROR(VALUE(TRIM(SUBSTITUTE(Y23,CHAR(160),""))),0),TRUE,0)*IFERROR(VALUE(TRIM(SUBSTITUTE(C23,CHAR(160),""))),0)),2)=0,IF(AB23&lt;&gt;"",0,""),ROUND((_xlfn.IFS(TRIM(SUBSTITUTE(AA23,CHAR(160),""))="Devis 1",IFERROR(VALUE(TRIM(SUBSTITUTE(O23,CHAR(160),""))),0),TRIM(SUBSTITUTE(AA23,CHAR(160),""))="Devis 2",IFERROR(VALUE(TRIM(SUBSTITUTE(T23,CHAR(160),""))),0),TRIM(SUBSTITUTE(AA23,CHAR(160),""))="Devis 3",IFERROR(VALUE(TRIM(SUBSTITUTE(Y23,CHAR(160),""))),0),TRUE,0)*IFERROR(VALUE(TRIM(SUBSTITUTE(C23,CHAR(160),""))),0)),2))</f>
        <v/>
      </c>
      <c r="AD23" s="90" t="str">
        <f t="shared" si="12"/>
        <v/>
      </c>
      <c r="AE23" s="91"/>
      <c r="AF23" s="148" t="str">
        <f t="shared" si="13"/>
        <v/>
      </c>
      <c r="AG23" s="148" t="str">
        <f t="shared" si="14"/>
        <v/>
      </c>
      <c r="AH23" s="148" t="str">
        <f t="shared" si="15"/>
        <v/>
      </c>
      <c r="AI23" s="148" t="str">
        <f t="shared" si="16"/>
        <v/>
      </c>
      <c r="AJ23" s="148" t="str">
        <f t="shared" si="17"/>
        <v/>
      </c>
      <c r="AK23" s="148" t="str">
        <f t="shared" si="18"/>
        <v/>
      </c>
      <c r="AL23" s="148" t="str">
        <f t="shared" si="19"/>
        <v/>
      </c>
      <c r="AM23" s="148" t="str">
        <f t="shared" si="20"/>
        <v/>
      </c>
      <c r="AN23" s="713" t="str">
        <f t="shared" si="21"/>
        <v/>
      </c>
      <c r="AO23" s="553" t="str">
        <f t="shared" si="22"/>
        <v/>
      </c>
      <c r="AP23" s="548" t="str">
        <f t="shared" si="23"/>
        <v/>
      </c>
      <c r="AQ23" s="539" t="str">
        <f t="shared" si="24"/>
        <v/>
      </c>
      <c r="AR23" s="539" t="str">
        <f t="shared" si="25"/>
        <v/>
      </c>
      <c r="AS23" s="577" t="str">
        <f t="shared" si="26"/>
        <v/>
      </c>
      <c r="AT23" s="644" t="str">
        <f t="shared" si="27"/>
        <v/>
      </c>
      <c r="AU23" s="655" t="str">
        <f t="shared" si="28"/>
        <v/>
      </c>
      <c r="AV23" s="577" t="str">
        <f t="shared" si="29"/>
        <v/>
      </c>
      <c r="AW23" s="577" t="str">
        <f t="shared" si="30"/>
        <v/>
      </c>
      <c r="AX23" s="577" t="str">
        <f t="shared" si="31"/>
        <v/>
      </c>
      <c r="AY23" s="748" t="str">
        <f t="shared" si="32"/>
        <v/>
      </c>
      <c r="AZ23" s="677" t="str">
        <f t="shared" si="33"/>
        <v/>
      </c>
      <c r="BA23" s="577" t="str">
        <f t="shared" si="34"/>
        <v/>
      </c>
      <c r="BB23" s="577" t="str">
        <f t="shared" si="35"/>
        <v/>
      </c>
      <c r="BC23" s="577" t="str">
        <f t="shared" si="36"/>
        <v/>
      </c>
      <c r="BD23" s="678" t="str">
        <f t="shared" si="37"/>
        <v/>
      </c>
      <c r="BE23" s="542" t="str">
        <f t="shared" si="38"/>
        <v/>
      </c>
      <c r="BF23" s="83"/>
      <c r="BG23" s="92" t="str">
        <f t="shared" si="39"/>
        <v/>
      </c>
      <c r="BH23" s="92" t="str">
        <f t="shared" si="40"/>
        <v/>
      </c>
      <c r="BI23" s="93" t="str">
        <f t="shared" si="41"/>
        <v/>
      </c>
      <c r="BJ23" s="93" t="str" cm="1">
        <f t="array" ref="BJ23">IF($AG23="","",
_xlfn.IFS(
$BE23="Devis 1",
IF(ISBLANK(AR23),"",IFERROR(VALUE(TRIM(SUBSTITUTE(AR23,CHAR(160),""))),0)*IFERROR(VALUE(TRIM(SUBSTITUTE($AG23,CHAR(160),""))),0)),
$BE23="Devis 2",
IF(ISBLANK(AW23),"",IFERROR(VALUE(TRIM(SUBSTITUTE(AW23,CHAR(160),""))),0)*IFERROR(VALUE(TRIM(SUBSTITUTE($AG23,CHAR(160),""))),0)),
$BE23="Devis 3",
IF(ISBLANK(BB23),"",IFERROR(VALUE(TRIM(SUBSTITUTE(BB23,CHAR(160),""))),0)*IFERROR(VALUE(TRIM(SUBSTITUTE($AG23,CHAR(160),""))),0)),
TRUE,0
)
)</f>
        <v/>
      </c>
      <c r="BK23" s="93" t="str" cm="1">
        <f t="array" ref="BK23">IF($AG23="","",
_xlfn.IFS(
$BE23="Devis 1",
IF(ISBLANK(AS23),"",IFERROR(VALUE(TRIM(SUBSTITUTE(AS23,CHAR(160),""))),0)*IFERROR(VALUE(TRIM(SUBSTITUTE($AG23,CHAR(160),""))),0)),
$BE23="Devis 2",
IF(ISBLANK(AX23),"",IFERROR(VALUE(TRIM(SUBSTITUTE(AX23,CHAR(160),""))),0)*IFERROR(VALUE(TRIM(SUBSTITUTE($AG23,CHAR(160),""))),0)),
$BE23="Devis 3",
IF(ISBLANK(BC23),"",IFERROR(VALUE(TRIM(SUBSTITUTE(BC23,CHAR(160),""))),0)*IFERROR(VALUE(TRIM(SUBSTITUTE($AG23,CHAR(160),""))),0)),
TRUE,0
)
)</f>
        <v/>
      </c>
      <c r="BL23" s="93" t="str">
        <f t="shared" si="42"/>
        <v/>
      </c>
      <c r="BM23" s="83"/>
      <c r="BN23" s="43" t="str" cm="1">
        <f t="array" ref="BN23">IF(OR(BL23="",BI23="",BJ23="",BG23=""),"",
    _xlfn.IFS(
        (IFERROR(VALUE(TRIM(SUBSTITUTE(BL23,CHAR(160),""))),0)) &gt; (IFERROR(VALUE(TRIM(SUBSTITUTE(BI23,CHAR(160),""))),0)),
        "KO : Le montant retenu TTC est supérieur au montant raisonnable TTC. Merci de revoir la ligne de dépense ou plafonner son montant.",
        (IFERROR(VALUE(TRIM(SUBSTITUTE(BJ23,CHAR(160),""))),0)) &gt; (IFERROR(VALUE(TRIM(SUBSTITUTE(BG23,CHAR(160),""))),0)),
        "Attention : Le montant retenu HT est supérieur au montant HT raisonnable. Merci de revoir la ligne de dépense, plafonner son montant, ou justifier la reventillation HT / TVA.",
ROUND(IFERROR(VALUE(TRIM(SUBSTITUTE(BH23,CHAR(160),""))),0),2)&gt;
ROUND(IFERROR(VALUE(TRIM(SUBSTITUTE(BK23,CHAR(160),""))),0),2),
"Attention : Le montant TVA retenu est supérieur au montant TVA raisonnable. Merci de revoir la ligne de dépense, plafonner son montant, ou justifier la reventillation HT / TVA.",
ROUND(IFERROR(VALUE(TRIM(SUBSTITUTE(BJ23,CHAR(160),""))),0),2)&gt;
ROUND(IFERROR(VALUE(TRIM(SUBSTITUTE(MIN(P23,U23,Z23),CHAR(160),""))),0),2),
"Attention : Le devis retenu n'est pas le moins cher. Une justification de la part du porteur est nécessaire.",
ROUND(IFERROR(VALUE(TRIM(SUBSTITUTE(BJ23,CHAR(160),""))),0),2)=0,
"Attention : montant présenté entièrement écarté",
        (IFERROR(VALUE(TRIM(SUBSTITUTE(BL23,CHAR(160),""))),0))=0,
        "",
        (IFERROR(VALUE(TRIM(SUBSTITUTE(BI23,CHAR(160),""))),0))=(IFERROR(VALUE(TRIM(SUBSTITUTE(BL23,CHAR(160),""))),0)),
        "OK",
        (IFERROR(VALUE(TRIM(SUBSTITUTE(BI23,CHAR(160),""))),0))&gt;(IFERROR(VALUE(TRIM(SUBSTITUTE(BL23,CHAR(160),""))),0)),
        " OK : Montant instruit inférieur au montant raisonnable.",
        TRUE,
        ""
    )
)</f>
        <v/>
      </c>
      <c r="BO23" s="43" t="str" cm="1">
        <f t="array" ref="BO23">IF(OR(BL23="",AD23="",BJ23="",AB23="",BK23="",AC23=""),"",_xlfn.IFS(
ROUND(IFERROR(VALUE(TRIM(SUBSTITUTE(BL23,CHAR(160),""))),0),2)&gt;
ROUND(IFERROR(VALUE(TRIM(SUBSTITUTE(AD23,CHAR(160),""))),0),2),
"KO : Le montant retenu TTC est supérieur au montant présenté TTC. Merci de revoir la ligne de dépense ou plafonner son montant.",
ROUND(IFERROR(VALUE(TRIM(SUBSTITUTE(BJ23,CHAR(160),""))),0),2)&gt;
ROUND(IFERROR(VALUE(TRIM(SUBSTITUTE(AB23,CHAR(160),""))),0),2),
"Attention : Le montant retenu HT est supérieur au montant HT présenté. Merci de revoir la ligne de dépense, plafonner son montant, ou justifier la reventillation HT / TVA.",
ROUND(IFERROR(VALUE(TRIM(SUBSTITUTE(BK23,CHAR(160),""))),0),2)&gt;
ROUND(IFERROR(VALUE(TRIM(SUBSTITUTE(AC23,CHAR(160),""))),0),2),
"Attention : Le montant TVA retenu est supérieur au montant TVA présenté. Merci de revoir la ligne de dépense, plafonner son montant, ou justifier la reventillation HT / TVA.",
ROUND(IFERROR(VALUE(TRIM(SUBSTITUTE(AD23,CHAR(160),""))),0),2)=0,
"",
ROUND(IFERROR(VALUE(TRIM(SUBSTITUTE(BL23,CHAR(160),""))),0),2)=
ROUND(IFERROR(VALUE(TRIM(SUBSTITUTE(AD23,CHAR(160),""))),0),2),
"OK",
ROUND(IFERROR(VALUE(TRIM(SUBSTITUTE(BL23,CHAR(160),""))),0),2)=0,
"Attention : Montant présenté entièrement rejeté.",
ROUND(IFERROR(VALUE(TRIM(SUBSTITUTE(BL23,CHAR(160),""))),0),2)&lt;
ROUND(IFERROR(VALUE(TRIM(SUBSTITUTE(AD23,CHAR(160),""))),0),2),
"Attention : Montant présenté partiellement rejeté.",
TRUE,""
))</f>
        <v/>
      </c>
      <c r="BP23" s="92" t="str">
        <f t="shared" si="43"/>
        <v/>
      </c>
      <c r="BQ23" s="92" t="str">
        <f t="shared" si="44"/>
        <v/>
      </c>
      <c r="BR23" s="92" t="str">
        <f t="shared" si="45"/>
        <v/>
      </c>
    </row>
    <row r="24" spans="1:70" s="4" customFormat="1" ht="18.75" customHeight="1">
      <c r="A24" s="82">
        <v>16</v>
      </c>
      <c r="B24" s="83"/>
      <c r="C24" s="84"/>
      <c r="D24" s="84"/>
      <c r="E24" s="83"/>
      <c r="F24" s="83"/>
      <c r="G24" s="83"/>
      <c r="H24" s="132"/>
      <c r="I24" s="711"/>
      <c r="J24" s="538"/>
      <c r="K24" s="719"/>
      <c r="L24" s="627"/>
      <c r="M24" s="538"/>
      <c r="N24" s="624"/>
      <c r="O24" s="625"/>
      <c r="P24" s="644" t="str">
        <f t="shared" si="9"/>
        <v/>
      </c>
      <c r="Q24" s="647"/>
      <c r="R24" s="538"/>
      <c r="S24" s="625"/>
      <c r="T24" s="625"/>
      <c r="U24" s="644" t="str">
        <f t="shared" si="10"/>
        <v/>
      </c>
      <c r="V24" s="664"/>
      <c r="W24" s="538"/>
      <c r="X24" s="625"/>
      <c r="Y24" s="625"/>
      <c r="Z24" s="705" t="str">
        <f t="shared" si="11"/>
        <v/>
      </c>
      <c r="AA24" s="87"/>
      <c r="AB24" s="88" t="str" cm="1">
        <f t="array" ref="AB24">IF((_xlfn.IFS(TRIM(SUBSTITUTE(AA24,CHAR(160),""))="Devis 1",IFERROR(VALUE(TRIM(SUBSTITUTE(N24,CHAR(160),""))),0),TRIM(SUBSTITUTE(AA24,CHAR(160),""))="Devis 2",IFERROR(VALUE(TRIM(SUBSTITUTE(S24,CHAR(160),""))),0),TRIM(SUBSTITUTE(AA24,CHAR(160),""))="Devis 3",IFERROR(VALUE(TRIM(SUBSTITUTE(X24,CHAR(160),""))),0),TRUE,0)*IFERROR(VALUE(TRIM(SUBSTITUTE(C24,CHAR(160),""))),0))=0,"",_xlfn.IFS(TRIM(SUBSTITUTE(AA24,CHAR(160),""))="Devis 1",IFERROR(VALUE(TRIM(SUBSTITUTE(N24,CHAR(160),""))),0),TRIM(SUBSTITUTE(AA24,CHAR(160),""))="Devis 2",IFERROR(VALUE(TRIM(SUBSTITUTE(S24,CHAR(160),""))),0),TRIM(SUBSTITUTE(AA24,CHAR(160),""))="Devis 3",IFERROR(VALUE(TRIM(SUBSTITUTE(X24,CHAR(160),""))),0),TRUE,0)*IFERROR(VALUE(TRIM(SUBSTITUTE(C24,CHAR(160),""))),0))</f>
        <v/>
      </c>
      <c r="AC24" s="89" t="str" cm="1">
        <f t="array" ref="AC24">IF(ROUND((_xlfn.IFS(TRIM(SUBSTITUTE(AA24,CHAR(160),""))="Devis 1",IFERROR(VALUE(TRIM(SUBSTITUTE(O24,CHAR(160),""))),0),TRIM(SUBSTITUTE(AA24,CHAR(160),""))="Devis 2",IFERROR(VALUE(TRIM(SUBSTITUTE(T24,CHAR(160),""))),0),TRIM(SUBSTITUTE(AA24,CHAR(160),""))="Devis 3",IFERROR(VALUE(TRIM(SUBSTITUTE(Y24,CHAR(160),""))),0),TRUE,0)*IFERROR(VALUE(TRIM(SUBSTITUTE(C24,CHAR(160),""))),0)),2)=0,IF(AB24&lt;&gt;"",0,""),ROUND((_xlfn.IFS(TRIM(SUBSTITUTE(AA24,CHAR(160),""))="Devis 1",IFERROR(VALUE(TRIM(SUBSTITUTE(O24,CHAR(160),""))),0),TRIM(SUBSTITUTE(AA24,CHAR(160),""))="Devis 2",IFERROR(VALUE(TRIM(SUBSTITUTE(T24,CHAR(160),""))),0),TRIM(SUBSTITUTE(AA24,CHAR(160),""))="Devis 3",IFERROR(VALUE(TRIM(SUBSTITUTE(Y24,CHAR(160),""))),0),TRUE,0)*IFERROR(VALUE(TRIM(SUBSTITUTE(C24,CHAR(160),""))),0)),2))</f>
        <v/>
      </c>
      <c r="AD24" s="90" t="str">
        <f t="shared" si="12"/>
        <v/>
      </c>
      <c r="AE24" s="91"/>
      <c r="AF24" s="148" t="str">
        <f t="shared" si="13"/>
        <v/>
      </c>
      <c r="AG24" s="148" t="str">
        <f t="shared" si="14"/>
        <v/>
      </c>
      <c r="AH24" s="148" t="str">
        <f t="shared" si="15"/>
        <v/>
      </c>
      <c r="AI24" s="148" t="str">
        <f t="shared" si="16"/>
        <v/>
      </c>
      <c r="AJ24" s="148" t="str">
        <f t="shared" si="17"/>
        <v/>
      </c>
      <c r="AK24" s="148" t="str">
        <f t="shared" si="18"/>
        <v/>
      </c>
      <c r="AL24" s="148" t="str">
        <f t="shared" si="19"/>
        <v/>
      </c>
      <c r="AM24" s="148" t="str">
        <f t="shared" si="20"/>
        <v/>
      </c>
      <c r="AN24" s="713" t="str">
        <f t="shared" si="21"/>
        <v/>
      </c>
      <c r="AO24" s="553" t="str">
        <f t="shared" si="22"/>
        <v/>
      </c>
      <c r="AP24" s="548" t="str">
        <f t="shared" si="23"/>
        <v/>
      </c>
      <c r="AQ24" s="539" t="str">
        <f t="shared" si="24"/>
        <v/>
      </c>
      <c r="AR24" s="539" t="str">
        <f t="shared" si="25"/>
        <v/>
      </c>
      <c r="AS24" s="577" t="str">
        <f t="shared" si="26"/>
        <v/>
      </c>
      <c r="AT24" s="644" t="str">
        <f t="shared" si="27"/>
        <v/>
      </c>
      <c r="AU24" s="655" t="str">
        <f t="shared" si="28"/>
        <v/>
      </c>
      <c r="AV24" s="577" t="str">
        <f t="shared" si="29"/>
        <v/>
      </c>
      <c r="AW24" s="577" t="str">
        <f t="shared" si="30"/>
        <v/>
      </c>
      <c r="AX24" s="577" t="str">
        <f t="shared" si="31"/>
        <v/>
      </c>
      <c r="AY24" s="748" t="str">
        <f t="shared" si="32"/>
        <v/>
      </c>
      <c r="AZ24" s="677" t="str">
        <f t="shared" si="33"/>
        <v/>
      </c>
      <c r="BA24" s="577" t="str">
        <f t="shared" si="34"/>
        <v/>
      </c>
      <c r="BB24" s="577" t="str">
        <f t="shared" si="35"/>
        <v/>
      </c>
      <c r="BC24" s="577" t="str">
        <f t="shared" si="36"/>
        <v/>
      </c>
      <c r="BD24" s="678" t="str">
        <f t="shared" si="37"/>
        <v/>
      </c>
      <c r="BE24" s="542" t="str">
        <f t="shared" si="38"/>
        <v/>
      </c>
      <c r="BF24" s="83"/>
      <c r="BG24" s="92" t="str">
        <f t="shared" si="39"/>
        <v/>
      </c>
      <c r="BH24" s="92" t="str">
        <f t="shared" si="40"/>
        <v/>
      </c>
      <c r="BI24" s="93" t="str">
        <f t="shared" si="41"/>
        <v/>
      </c>
      <c r="BJ24" s="93" t="str" cm="1">
        <f t="array" ref="BJ24">IF($AG24="","",
_xlfn.IFS(
$BE24="Devis 1",
IF(ISBLANK(AR24),"",IFERROR(VALUE(TRIM(SUBSTITUTE(AR24,CHAR(160),""))),0)*IFERROR(VALUE(TRIM(SUBSTITUTE($AG24,CHAR(160),""))),0)),
$BE24="Devis 2",
IF(ISBLANK(AW24),"",IFERROR(VALUE(TRIM(SUBSTITUTE(AW24,CHAR(160),""))),0)*IFERROR(VALUE(TRIM(SUBSTITUTE($AG24,CHAR(160),""))),0)),
$BE24="Devis 3",
IF(ISBLANK(BB24),"",IFERROR(VALUE(TRIM(SUBSTITUTE(BB24,CHAR(160),""))),0)*IFERROR(VALUE(TRIM(SUBSTITUTE($AG24,CHAR(160),""))),0)),
TRUE,0
)
)</f>
        <v/>
      </c>
      <c r="BK24" s="93" t="str" cm="1">
        <f t="array" ref="BK24">IF($AG24="","",
_xlfn.IFS(
$BE24="Devis 1",
IF(ISBLANK(AS24),"",IFERROR(VALUE(TRIM(SUBSTITUTE(AS24,CHAR(160),""))),0)*IFERROR(VALUE(TRIM(SUBSTITUTE($AG24,CHAR(160),""))),0)),
$BE24="Devis 2",
IF(ISBLANK(AX24),"",IFERROR(VALUE(TRIM(SUBSTITUTE(AX24,CHAR(160),""))),0)*IFERROR(VALUE(TRIM(SUBSTITUTE($AG24,CHAR(160),""))),0)),
$BE24="Devis 3",
IF(ISBLANK(BC24),"",IFERROR(VALUE(TRIM(SUBSTITUTE(BC24,CHAR(160),""))),0)*IFERROR(VALUE(TRIM(SUBSTITUTE($AG24,CHAR(160),""))),0)),
TRUE,0
)
)</f>
        <v/>
      </c>
      <c r="BL24" s="93" t="str">
        <f t="shared" si="42"/>
        <v/>
      </c>
      <c r="BM24" s="83"/>
      <c r="BN24" s="43" t="str" cm="1">
        <f t="array" ref="BN24">IF(OR(BL24="",BI24="",BJ24="",BG24=""),"",
    _xlfn.IFS(
        (IFERROR(VALUE(TRIM(SUBSTITUTE(BL24,CHAR(160),""))),0)) &gt; (IFERROR(VALUE(TRIM(SUBSTITUTE(BI24,CHAR(160),""))),0)),
        "KO : Le montant retenu TTC est supérieur au montant raisonnable TTC. Merci de revoir la ligne de dépense ou plafonner son montant.",
        (IFERROR(VALUE(TRIM(SUBSTITUTE(BJ24,CHAR(160),""))),0)) &gt; (IFERROR(VALUE(TRIM(SUBSTITUTE(BG24,CHAR(160),""))),0)),
        "Attention : Le montant retenu HT est supérieur au montant HT raisonnable. Merci de revoir la ligne de dépense, plafonner son montant, ou justifier la reventillation HT / TVA.",
ROUND(IFERROR(VALUE(TRIM(SUBSTITUTE(BH24,CHAR(160),""))),0),2)&gt;
ROUND(IFERROR(VALUE(TRIM(SUBSTITUTE(BK24,CHAR(160),""))),0),2),
"Attention : Le montant TVA retenu est supérieur au montant TVA raisonnable. Merci de revoir la ligne de dépense, plafonner son montant, ou justifier la reventillation HT / TVA.",
ROUND(IFERROR(VALUE(TRIM(SUBSTITUTE(BJ24,CHAR(160),""))),0),2)&gt;
ROUND(IFERROR(VALUE(TRIM(SUBSTITUTE(MIN(P24,U24,Z24),CHAR(160),""))),0),2),
"Attention : Le devis retenu n'est pas le moins cher. Une justification de la part du porteur est nécessaire.",
ROUND(IFERROR(VALUE(TRIM(SUBSTITUTE(BJ24,CHAR(160),""))),0),2)=0,
"Attention : montant présenté entièrement écarté",
        (IFERROR(VALUE(TRIM(SUBSTITUTE(BL24,CHAR(160),""))),0))=0,
        "",
        (IFERROR(VALUE(TRIM(SUBSTITUTE(BI24,CHAR(160),""))),0))=(IFERROR(VALUE(TRIM(SUBSTITUTE(BL24,CHAR(160),""))),0)),
        "OK",
        (IFERROR(VALUE(TRIM(SUBSTITUTE(BI24,CHAR(160),""))),0))&gt;(IFERROR(VALUE(TRIM(SUBSTITUTE(BL24,CHAR(160),""))),0)),
        " OK : Montant instruit inférieur au montant raisonnable.",
        TRUE,
        ""
    )
)</f>
        <v/>
      </c>
      <c r="BO24" s="43" t="str" cm="1">
        <f t="array" ref="BO24">IF(OR(BL24="",AD24="",BJ24="",AB24="",BK24="",AC24=""),"",_xlfn.IFS(
ROUND(IFERROR(VALUE(TRIM(SUBSTITUTE(BL24,CHAR(160),""))),0),2)&gt;
ROUND(IFERROR(VALUE(TRIM(SUBSTITUTE(AD24,CHAR(160),""))),0),2),
"KO : Le montant retenu TTC est supérieur au montant présenté TTC. Merci de revoir la ligne de dépense ou plafonner son montant.",
ROUND(IFERROR(VALUE(TRIM(SUBSTITUTE(BJ24,CHAR(160),""))),0),2)&gt;
ROUND(IFERROR(VALUE(TRIM(SUBSTITUTE(AB24,CHAR(160),""))),0),2),
"Attention : Le montant retenu HT est supérieur au montant HT présenté. Merci de revoir la ligne de dépense, plafonner son montant, ou justifier la reventillation HT / TVA.",
ROUND(IFERROR(VALUE(TRIM(SUBSTITUTE(BK24,CHAR(160),""))),0),2)&gt;
ROUND(IFERROR(VALUE(TRIM(SUBSTITUTE(AC24,CHAR(160),""))),0),2),
"Attention : Le montant TVA retenu est supérieur au montant TVA présenté. Merci de revoir la ligne de dépense, plafonner son montant, ou justifier la reventillation HT / TVA.",
ROUND(IFERROR(VALUE(TRIM(SUBSTITUTE(AD24,CHAR(160),""))),0),2)=0,
"",
ROUND(IFERROR(VALUE(TRIM(SUBSTITUTE(BL24,CHAR(160),""))),0),2)=
ROUND(IFERROR(VALUE(TRIM(SUBSTITUTE(AD24,CHAR(160),""))),0),2),
"OK",
ROUND(IFERROR(VALUE(TRIM(SUBSTITUTE(BL24,CHAR(160),""))),0),2)=0,
"Attention : Montant présenté entièrement rejeté.",
ROUND(IFERROR(VALUE(TRIM(SUBSTITUTE(BL24,CHAR(160),""))),0),2)&lt;
ROUND(IFERROR(VALUE(TRIM(SUBSTITUTE(AD24,CHAR(160),""))),0),2),
"Attention : Montant présenté partiellement rejeté.",
TRUE,""
))</f>
        <v/>
      </c>
      <c r="BP24" s="92" t="str">
        <f t="shared" si="43"/>
        <v/>
      </c>
      <c r="BQ24" s="92" t="str">
        <f t="shared" si="44"/>
        <v/>
      </c>
      <c r="BR24" s="92" t="str">
        <f t="shared" si="45"/>
        <v/>
      </c>
    </row>
    <row r="25" spans="1:70" s="4" customFormat="1">
      <c r="A25" s="82">
        <v>17</v>
      </c>
      <c r="B25" s="83"/>
      <c r="C25" s="84"/>
      <c r="D25" s="84"/>
      <c r="E25" s="83"/>
      <c r="F25" s="83"/>
      <c r="G25" s="83"/>
      <c r="H25" s="132"/>
      <c r="I25" s="711"/>
      <c r="J25" s="538"/>
      <c r="K25" s="719"/>
      <c r="L25" s="627"/>
      <c r="M25" s="538"/>
      <c r="N25" s="624"/>
      <c r="O25" s="625"/>
      <c r="P25" s="644" t="str">
        <f t="shared" si="9"/>
        <v/>
      </c>
      <c r="Q25" s="647"/>
      <c r="R25" s="538"/>
      <c r="S25" s="625"/>
      <c r="T25" s="625"/>
      <c r="U25" s="644" t="str">
        <f t="shared" si="10"/>
        <v/>
      </c>
      <c r="V25" s="664"/>
      <c r="W25" s="538"/>
      <c r="X25" s="625"/>
      <c r="Y25" s="625"/>
      <c r="Z25" s="705" t="str">
        <f t="shared" si="11"/>
        <v/>
      </c>
      <c r="AA25" s="87"/>
      <c r="AB25" s="88" t="str" cm="1">
        <f t="array" ref="AB25">IF((_xlfn.IFS(TRIM(SUBSTITUTE(AA25,CHAR(160),""))="Devis 1",IFERROR(VALUE(TRIM(SUBSTITUTE(N25,CHAR(160),""))),0),TRIM(SUBSTITUTE(AA25,CHAR(160),""))="Devis 2",IFERROR(VALUE(TRIM(SUBSTITUTE(S25,CHAR(160),""))),0),TRIM(SUBSTITUTE(AA25,CHAR(160),""))="Devis 3",IFERROR(VALUE(TRIM(SUBSTITUTE(X25,CHAR(160),""))),0),TRUE,0)*IFERROR(VALUE(TRIM(SUBSTITUTE(C25,CHAR(160),""))),0))=0,"",_xlfn.IFS(TRIM(SUBSTITUTE(AA25,CHAR(160),""))="Devis 1",IFERROR(VALUE(TRIM(SUBSTITUTE(N25,CHAR(160),""))),0),TRIM(SUBSTITUTE(AA25,CHAR(160),""))="Devis 2",IFERROR(VALUE(TRIM(SUBSTITUTE(S25,CHAR(160),""))),0),TRIM(SUBSTITUTE(AA25,CHAR(160),""))="Devis 3",IFERROR(VALUE(TRIM(SUBSTITUTE(X25,CHAR(160),""))),0),TRUE,0)*IFERROR(VALUE(TRIM(SUBSTITUTE(C25,CHAR(160),""))),0))</f>
        <v/>
      </c>
      <c r="AC25" s="89" t="str" cm="1">
        <f t="array" ref="AC25">IF(ROUND((_xlfn.IFS(TRIM(SUBSTITUTE(AA25,CHAR(160),""))="Devis 1",IFERROR(VALUE(TRIM(SUBSTITUTE(O25,CHAR(160),""))),0),TRIM(SUBSTITUTE(AA25,CHAR(160),""))="Devis 2",IFERROR(VALUE(TRIM(SUBSTITUTE(T25,CHAR(160),""))),0),TRIM(SUBSTITUTE(AA25,CHAR(160),""))="Devis 3",IFERROR(VALUE(TRIM(SUBSTITUTE(Y25,CHAR(160),""))),0),TRUE,0)*IFERROR(VALUE(TRIM(SUBSTITUTE(C25,CHAR(160),""))),0)),2)=0,IF(AB25&lt;&gt;"",0,""),ROUND((_xlfn.IFS(TRIM(SUBSTITUTE(AA25,CHAR(160),""))="Devis 1",IFERROR(VALUE(TRIM(SUBSTITUTE(O25,CHAR(160),""))),0),TRIM(SUBSTITUTE(AA25,CHAR(160),""))="Devis 2",IFERROR(VALUE(TRIM(SUBSTITUTE(T25,CHAR(160),""))),0),TRIM(SUBSTITUTE(AA25,CHAR(160),""))="Devis 3",IFERROR(VALUE(TRIM(SUBSTITUTE(Y25,CHAR(160),""))),0),TRUE,0)*IFERROR(VALUE(TRIM(SUBSTITUTE(C25,CHAR(160),""))),0)),2))</f>
        <v/>
      </c>
      <c r="AD25" s="90" t="str">
        <f t="shared" si="12"/>
        <v/>
      </c>
      <c r="AE25" s="91"/>
      <c r="AF25" s="148" t="str">
        <f t="shared" si="13"/>
        <v/>
      </c>
      <c r="AG25" s="148" t="str">
        <f t="shared" si="14"/>
        <v/>
      </c>
      <c r="AH25" s="148" t="str">
        <f t="shared" si="15"/>
        <v/>
      </c>
      <c r="AI25" s="148" t="str">
        <f t="shared" si="16"/>
        <v/>
      </c>
      <c r="AJ25" s="148" t="str">
        <f t="shared" si="17"/>
        <v/>
      </c>
      <c r="AK25" s="148" t="str">
        <f t="shared" si="18"/>
        <v/>
      </c>
      <c r="AL25" s="148" t="str">
        <f t="shared" si="19"/>
        <v/>
      </c>
      <c r="AM25" s="148" t="str">
        <f t="shared" si="20"/>
        <v/>
      </c>
      <c r="AN25" s="713" t="str">
        <f t="shared" si="21"/>
        <v/>
      </c>
      <c r="AO25" s="553" t="str">
        <f t="shared" si="22"/>
        <v/>
      </c>
      <c r="AP25" s="548" t="str">
        <f t="shared" si="23"/>
        <v/>
      </c>
      <c r="AQ25" s="539" t="str">
        <f t="shared" si="24"/>
        <v/>
      </c>
      <c r="AR25" s="539" t="str">
        <f t="shared" si="25"/>
        <v/>
      </c>
      <c r="AS25" s="577" t="str">
        <f t="shared" si="26"/>
        <v/>
      </c>
      <c r="AT25" s="644" t="str">
        <f t="shared" si="27"/>
        <v/>
      </c>
      <c r="AU25" s="655" t="str">
        <f t="shared" si="28"/>
        <v/>
      </c>
      <c r="AV25" s="577" t="str">
        <f t="shared" si="29"/>
        <v/>
      </c>
      <c r="AW25" s="577" t="str">
        <f t="shared" si="30"/>
        <v/>
      </c>
      <c r="AX25" s="577" t="str">
        <f t="shared" si="31"/>
        <v/>
      </c>
      <c r="AY25" s="748" t="str">
        <f t="shared" si="32"/>
        <v/>
      </c>
      <c r="AZ25" s="677" t="str">
        <f t="shared" si="33"/>
        <v/>
      </c>
      <c r="BA25" s="577" t="str">
        <f t="shared" si="34"/>
        <v/>
      </c>
      <c r="BB25" s="577" t="str">
        <f t="shared" si="35"/>
        <v/>
      </c>
      <c r="BC25" s="577" t="str">
        <f t="shared" si="36"/>
        <v/>
      </c>
      <c r="BD25" s="678" t="str">
        <f t="shared" si="37"/>
        <v/>
      </c>
      <c r="BE25" s="542" t="str">
        <f t="shared" si="38"/>
        <v/>
      </c>
      <c r="BF25" s="83"/>
      <c r="BG25" s="92" t="str">
        <f t="shared" si="39"/>
        <v/>
      </c>
      <c r="BH25" s="92" t="str">
        <f t="shared" si="40"/>
        <v/>
      </c>
      <c r="BI25" s="93" t="str">
        <f t="shared" si="41"/>
        <v/>
      </c>
      <c r="BJ25" s="93" t="str" cm="1">
        <f t="array" ref="BJ25">IF($AG25="","",
_xlfn.IFS(
$BE25="Devis 1",
IF(ISBLANK(AR25),"",IFERROR(VALUE(TRIM(SUBSTITUTE(AR25,CHAR(160),""))),0)*IFERROR(VALUE(TRIM(SUBSTITUTE($AG25,CHAR(160),""))),0)),
$BE25="Devis 2",
IF(ISBLANK(AW25),"",IFERROR(VALUE(TRIM(SUBSTITUTE(AW25,CHAR(160),""))),0)*IFERROR(VALUE(TRIM(SUBSTITUTE($AG25,CHAR(160),""))),0)),
$BE25="Devis 3",
IF(ISBLANK(BB25),"",IFERROR(VALUE(TRIM(SUBSTITUTE(BB25,CHAR(160),""))),0)*IFERROR(VALUE(TRIM(SUBSTITUTE($AG25,CHAR(160),""))),0)),
TRUE,0
)
)</f>
        <v/>
      </c>
      <c r="BK25" s="93" t="str" cm="1">
        <f t="array" ref="BK25">IF($AG25="","",
_xlfn.IFS(
$BE25="Devis 1",
IF(ISBLANK(AS25),"",IFERROR(VALUE(TRIM(SUBSTITUTE(AS25,CHAR(160),""))),0)*IFERROR(VALUE(TRIM(SUBSTITUTE($AG25,CHAR(160),""))),0)),
$BE25="Devis 2",
IF(ISBLANK(AX25),"",IFERROR(VALUE(TRIM(SUBSTITUTE(AX25,CHAR(160),""))),0)*IFERROR(VALUE(TRIM(SUBSTITUTE($AG25,CHAR(160),""))),0)),
$BE25="Devis 3",
IF(ISBLANK(BC25),"",IFERROR(VALUE(TRIM(SUBSTITUTE(BC25,CHAR(160),""))),0)*IFERROR(VALUE(TRIM(SUBSTITUTE($AG25,CHAR(160),""))),0)),
TRUE,0
)
)</f>
        <v/>
      </c>
      <c r="BL25" s="93" t="str">
        <f t="shared" si="42"/>
        <v/>
      </c>
      <c r="BM25" s="83"/>
      <c r="BN25" s="43" t="str" cm="1">
        <f t="array" ref="BN25">IF(OR(BL25="",BI25="",BJ25="",BG25=""),"",
    _xlfn.IFS(
        (IFERROR(VALUE(TRIM(SUBSTITUTE(BL25,CHAR(160),""))),0)) &gt; (IFERROR(VALUE(TRIM(SUBSTITUTE(BI25,CHAR(160),""))),0)),
        "KO : Le montant retenu TTC est supérieur au montant raisonnable TTC. Merci de revoir la ligne de dépense ou plafonner son montant.",
        (IFERROR(VALUE(TRIM(SUBSTITUTE(BJ25,CHAR(160),""))),0)) &gt; (IFERROR(VALUE(TRIM(SUBSTITUTE(BG25,CHAR(160),""))),0)),
        "Attention : Le montant retenu HT est supérieur au montant HT raisonnable. Merci de revoir la ligne de dépense, plafonner son montant, ou justifier la reventillation HT / TVA.",
ROUND(IFERROR(VALUE(TRIM(SUBSTITUTE(BH25,CHAR(160),""))),0),2)&gt;
ROUND(IFERROR(VALUE(TRIM(SUBSTITUTE(BK25,CHAR(160),""))),0),2),
"Attention : Le montant TVA retenu est supérieur au montant TVA raisonnable. Merci de revoir la ligne de dépense, plafonner son montant, ou justifier la reventillation HT / TVA.",
ROUND(IFERROR(VALUE(TRIM(SUBSTITUTE(BJ25,CHAR(160),""))),0),2)&gt;
ROUND(IFERROR(VALUE(TRIM(SUBSTITUTE(MIN(P25,U25,Z25),CHAR(160),""))),0),2),
"Attention : Le devis retenu n'est pas le moins cher. Une justification de la part du porteur est nécessaire.",
ROUND(IFERROR(VALUE(TRIM(SUBSTITUTE(BJ25,CHAR(160),""))),0),2)=0,
"Attention : montant présenté entièrement écarté",
        (IFERROR(VALUE(TRIM(SUBSTITUTE(BL25,CHAR(160),""))),0))=0,
        "",
        (IFERROR(VALUE(TRIM(SUBSTITUTE(BI25,CHAR(160),""))),0))=(IFERROR(VALUE(TRIM(SUBSTITUTE(BL25,CHAR(160),""))),0)),
        "OK",
        (IFERROR(VALUE(TRIM(SUBSTITUTE(BI25,CHAR(160),""))),0))&gt;(IFERROR(VALUE(TRIM(SUBSTITUTE(BL25,CHAR(160),""))),0)),
        " OK : Montant instruit inférieur au montant raisonnable.",
        TRUE,
        ""
    )
)</f>
        <v/>
      </c>
      <c r="BO25" s="43" t="str" cm="1">
        <f t="array" ref="BO25">IF(OR(BL25="",AD25="",BJ25="",AB25="",BK25="",AC25=""),"",_xlfn.IFS(
ROUND(IFERROR(VALUE(TRIM(SUBSTITUTE(BL25,CHAR(160),""))),0),2)&gt;
ROUND(IFERROR(VALUE(TRIM(SUBSTITUTE(AD25,CHAR(160),""))),0),2),
"KO : Le montant retenu TTC est supérieur au montant présenté TTC. Merci de revoir la ligne de dépense ou plafonner son montant.",
ROUND(IFERROR(VALUE(TRIM(SUBSTITUTE(BJ25,CHAR(160),""))),0),2)&gt;
ROUND(IFERROR(VALUE(TRIM(SUBSTITUTE(AB25,CHAR(160),""))),0),2),
"Attention : Le montant retenu HT est supérieur au montant HT présenté. Merci de revoir la ligne de dépense, plafonner son montant, ou justifier la reventillation HT / TVA.",
ROUND(IFERROR(VALUE(TRIM(SUBSTITUTE(BK25,CHAR(160),""))),0),2)&gt;
ROUND(IFERROR(VALUE(TRIM(SUBSTITUTE(AC25,CHAR(160),""))),0),2),
"Attention : Le montant TVA retenu est supérieur au montant TVA présenté. Merci de revoir la ligne de dépense, plafonner son montant, ou justifier la reventillation HT / TVA.",
ROUND(IFERROR(VALUE(TRIM(SUBSTITUTE(AD25,CHAR(160),""))),0),2)=0,
"",
ROUND(IFERROR(VALUE(TRIM(SUBSTITUTE(BL25,CHAR(160),""))),0),2)=
ROUND(IFERROR(VALUE(TRIM(SUBSTITUTE(AD25,CHAR(160),""))),0),2),
"OK",
ROUND(IFERROR(VALUE(TRIM(SUBSTITUTE(BL25,CHAR(160),""))),0),2)=0,
"Attention : Montant présenté entièrement rejeté.",
ROUND(IFERROR(VALUE(TRIM(SUBSTITUTE(BL25,CHAR(160),""))),0),2)&lt;
ROUND(IFERROR(VALUE(TRIM(SUBSTITUTE(AD25,CHAR(160),""))),0),2),
"Attention : Montant présenté partiellement rejeté.",
TRUE,""
))</f>
        <v/>
      </c>
      <c r="BP25" s="92" t="str">
        <f t="shared" si="43"/>
        <v/>
      </c>
      <c r="BQ25" s="92" t="str">
        <f t="shared" si="44"/>
        <v/>
      </c>
      <c r="BR25" s="92" t="str">
        <f t="shared" si="45"/>
        <v/>
      </c>
    </row>
    <row r="26" spans="1:70" s="4" customFormat="1">
      <c r="A26" s="82">
        <v>18</v>
      </c>
      <c r="B26" s="83"/>
      <c r="C26" s="84"/>
      <c r="D26" s="84"/>
      <c r="E26" s="83"/>
      <c r="F26" s="83"/>
      <c r="G26" s="83"/>
      <c r="H26" s="132"/>
      <c r="I26" s="711"/>
      <c r="J26" s="538"/>
      <c r="K26" s="719"/>
      <c r="L26" s="627"/>
      <c r="M26" s="538"/>
      <c r="N26" s="624"/>
      <c r="O26" s="625"/>
      <c r="P26" s="644" t="str">
        <f t="shared" si="9"/>
        <v/>
      </c>
      <c r="Q26" s="647"/>
      <c r="R26" s="538"/>
      <c r="S26" s="625"/>
      <c r="T26" s="625"/>
      <c r="U26" s="644" t="str">
        <f t="shared" si="10"/>
        <v/>
      </c>
      <c r="V26" s="664"/>
      <c r="W26" s="538"/>
      <c r="X26" s="625"/>
      <c r="Y26" s="625"/>
      <c r="Z26" s="705" t="str">
        <f t="shared" si="11"/>
        <v/>
      </c>
      <c r="AA26" s="87"/>
      <c r="AB26" s="88" t="str" cm="1">
        <f t="array" ref="AB26">IF((_xlfn.IFS(TRIM(SUBSTITUTE(AA26,CHAR(160),""))="Devis 1",IFERROR(VALUE(TRIM(SUBSTITUTE(N26,CHAR(160),""))),0),TRIM(SUBSTITUTE(AA26,CHAR(160),""))="Devis 2",IFERROR(VALUE(TRIM(SUBSTITUTE(S26,CHAR(160),""))),0),TRIM(SUBSTITUTE(AA26,CHAR(160),""))="Devis 3",IFERROR(VALUE(TRIM(SUBSTITUTE(X26,CHAR(160),""))),0),TRUE,0)*IFERROR(VALUE(TRIM(SUBSTITUTE(C26,CHAR(160),""))),0))=0,"",_xlfn.IFS(TRIM(SUBSTITUTE(AA26,CHAR(160),""))="Devis 1",IFERROR(VALUE(TRIM(SUBSTITUTE(N26,CHAR(160),""))),0),TRIM(SUBSTITUTE(AA26,CHAR(160),""))="Devis 2",IFERROR(VALUE(TRIM(SUBSTITUTE(S26,CHAR(160),""))),0),TRIM(SUBSTITUTE(AA26,CHAR(160),""))="Devis 3",IFERROR(VALUE(TRIM(SUBSTITUTE(X26,CHAR(160),""))),0),TRUE,0)*IFERROR(VALUE(TRIM(SUBSTITUTE(C26,CHAR(160),""))),0))</f>
        <v/>
      </c>
      <c r="AC26" s="89" t="str" cm="1">
        <f t="array" ref="AC26">IF(ROUND((_xlfn.IFS(TRIM(SUBSTITUTE(AA26,CHAR(160),""))="Devis 1",IFERROR(VALUE(TRIM(SUBSTITUTE(O26,CHAR(160),""))),0),TRIM(SUBSTITUTE(AA26,CHAR(160),""))="Devis 2",IFERROR(VALUE(TRIM(SUBSTITUTE(T26,CHAR(160),""))),0),TRIM(SUBSTITUTE(AA26,CHAR(160),""))="Devis 3",IFERROR(VALUE(TRIM(SUBSTITUTE(Y26,CHAR(160),""))),0),TRUE,0)*IFERROR(VALUE(TRIM(SUBSTITUTE(C26,CHAR(160),""))),0)),2)=0,IF(AB26&lt;&gt;"",0,""),ROUND((_xlfn.IFS(TRIM(SUBSTITUTE(AA26,CHAR(160),""))="Devis 1",IFERROR(VALUE(TRIM(SUBSTITUTE(O26,CHAR(160),""))),0),TRIM(SUBSTITUTE(AA26,CHAR(160),""))="Devis 2",IFERROR(VALUE(TRIM(SUBSTITUTE(T26,CHAR(160),""))),0),TRIM(SUBSTITUTE(AA26,CHAR(160),""))="Devis 3",IFERROR(VALUE(TRIM(SUBSTITUTE(Y26,CHAR(160),""))),0),TRUE,0)*IFERROR(VALUE(TRIM(SUBSTITUTE(C26,CHAR(160),""))),0)),2))</f>
        <v/>
      </c>
      <c r="AD26" s="90" t="str">
        <f t="shared" si="12"/>
        <v/>
      </c>
      <c r="AE26" s="91"/>
      <c r="AF26" s="148" t="str">
        <f t="shared" si="13"/>
        <v/>
      </c>
      <c r="AG26" s="148" t="str">
        <f t="shared" si="14"/>
        <v/>
      </c>
      <c r="AH26" s="148" t="str">
        <f t="shared" si="15"/>
        <v/>
      </c>
      <c r="AI26" s="148" t="str">
        <f t="shared" si="16"/>
        <v/>
      </c>
      <c r="AJ26" s="148" t="str">
        <f t="shared" si="17"/>
        <v/>
      </c>
      <c r="AK26" s="148" t="str">
        <f t="shared" si="18"/>
        <v/>
      </c>
      <c r="AL26" s="148" t="str">
        <f t="shared" si="19"/>
        <v/>
      </c>
      <c r="AM26" s="148" t="str">
        <f t="shared" si="20"/>
        <v/>
      </c>
      <c r="AN26" s="713" t="str">
        <f t="shared" si="21"/>
        <v/>
      </c>
      <c r="AO26" s="553" t="str">
        <f t="shared" si="22"/>
        <v/>
      </c>
      <c r="AP26" s="548" t="str">
        <f t="shared" si="23"/>
        <v/>
      </c>
      <c r="AQ26" s="539" t="str">
        <f t="shared" si="24"/>
        <v/>
      </c>
      <c r="AR26" s="539" t="str">
        <f t="shared" si="25"/>
        <v/>
      </c>
      <c r="AS26" s="577" t="str">
        <f t="shared" si="26"/>
        <v/>
      </c>
      <c r="AT26" s="644" t="str">
        <f t="shared" si="27"/>
        <v/>
      </c>
      <c r="AU26" s="655" t="str">
        <f t="shared" si="28"/>
        <v/>
      </c>
      <c r="AV26" s="577" t="str">
        <f t="shared" si="29"/>
        <v/>
      </c>
      <c r="AW26" s="577" t="str">
        <f t="shared" si="30"/>
        <v/>
      </c>
      <c r="AX26" s="577" t="str">
        <f t="shared" si="31"/>
        <v/>
      </c>
      <c r="AY26" s="748" t="str">
        <f t="shared" si="32"/>
        <v/>
      </c>
      <c r="AZ26" s="677" t="str">
        <f t="shared" si="33"/>
        <v/>
      </c>
      <c r="BA26" s="577" t="str">
        <f t="shared" si="34"/>
        <v/>
      </c>
      <c r="BB26" s="577" t="str">
        <f t="shared" si="35"/>
        <v/>
      </c>
      <c r="BC26" s="577" t="str">
        <f t="shared" si="36"/>
        <v/>
      </c>
      <c r="BD26" s="678" t="str">
        <f t="shared" si="37"/>
        <v/>
      </c>
      <c r="BE26" s="542" t="str">
        <f t="shared" si="38"/>
        <v/>
      </c>
      <c r="BF26" s="83"/>
      <c r="BG26" s="92" t="str">
        <f t="shared" si="39"/>
        <v/>
      </c>
      <c r="BH26" s="92" t="str">
        <f t="shared" si="40"/>
        <v/>
      </c>
      <c r="BI26" s="93" t="str">
        <f t="shared" si="41"/>
        <v/>
      </c>
      <c r="BJ26" s="93" t="str" cm="1">
        <f t="array" ref="BJ26">IF($AG26="","",
_xlfn.IFS(
$BE26="Devis 1",
IF(ISBLANK(AR26),"",IFERROR(VALUE(TRIM(SUBSTITUTE(AR26,CHAR(160),""))),0)*IFERROR(VALUE(TRIM(SUBSTITUTE($AG26,CHAR(160),""))),0)),
$BE26="Devis 2",
IF(ISBLANK(AW26),"",IFERROR(VALUE(TRIM(SUBSTITUTE(AW26,CHAR(160),""))),0)*IFERROR(VALUE(TRIM(SUBSTITUTE($AG26,CHAR(160),""))),0)),
$BE26="Devis 3",
IF(ISBLANK(BB26),"",IFERROR(VALUE(TRIM(SUBSTITUTE(BB26,CHAR(160),""))),0)*IFERROR(VALUE(TRIM(SUBSTITUTE($AG26,CHAR(160),""))),0)),
TRUE,0
)
)</f>
        <v/>
      </c>
      <c r="BK26" s="93" t="str" cm="1">
        <f t="array" ref="BK26">IF($AG26="","",
_xlfn.IFS(
$BE26="Devis 1",
IF(ISBLANK(AS26),"",IFERROR(VALUE(TRIM(SUBSTITUTE(AS26,CHAR(160),""))),0)*IFERROR(VALUE(TRIM(SUBSTITUTE($AG26,CHAR(160),""))),0)),
$BE26="Devis 2",
IF(ISBLANK(AX26),"",IFERROR(VALUE(TRIM(SUBSTITUTE(AX26,CHAR(160),""))),0)*IFERROR(VALUE(TRIM(SUBSTITUTE($AG26,CHAR(160),""))),0)),
$BE26="Devis 3",
IF(ISBLANK(BC26),"",IFERROR(VALUE(TRIM(SUBSTITUTE(BC26,CHAR(160),""))),0)*IFERROR(VALUE(TRIM(SUBSTITUTE($AG26,CHAR(160),""))),0)),
TRUE,0
)
)</f>
        <v/>
      </c>
      <c r="BL26" s="93" t="str">
        <f t="shared" si="42"/>
        <v/>
      </c>
      <c r="BM26" s="83"/>
      <c r="BN26" s="43" t="str" cm="1">
        <f t="array" ref="BN26">IF(OR(BL26="",BI26="",BJ26="",BG26=""),"",
    _xlfn.IFS(
        (IFERROR(VALUE(TRIM(SUBSTITUTE(BL26,CHAR(160),""))),0)) &gt; (IFERROR(VALUE(TRIM(SUBSTITUTE(BI26,CHAR(160),""))),0)),
        "KO : Le montant retenu TTC est supérieur au montant raisonnable TTC. Merci de revoir la ligne de dépense ou plafonner son montant.",
        (IFERROR(VALUE(TRIM(SUBSTITUTE(BJ26,CHAR(160),""))),0)) &gt; (IFERROR(VALUE(TRIM(SUBSTITUTE(BG26,CHAR(160),""))),0)),
        "Attention : Le montant retenu HT est supérieur au montant HT raisonnable. Merci de revoir la ligne de dépense, plafonner son montant, ou justifier la reventillation HT / TVA.",
ROUND(IFERROR(VALUE(TRIM(SUBSTITUTE(BH26,CHAR(160),""))),0),2)&gt;
ROUND(IFERROR(VALUE(TRIM(SUBSTITUTE(BK26,CHAR(160),""))),0),2),
"Attention : Le montant TVA retenu est supérieur au montant TVA raisonnable. Merci de revoir la ligne de dépense, plafonner son montant, ou justifier la reventillation HT / TVA.",
ROUND(IFERROR(VALUE(TRIM(SUBSTITUTE(BJ26,CHAR(160),""))),0),2)&gt;
ROUND(IFERROR(VALUE(TRIM(SUBSTITUTE(MIN(P26,U26,Z26),CHAR(160),""))),0),2),
"Attention : Le devis retenu n'est pas le moins cher. Une justification de la part du porteur est nécessaire.",
ROUND(IFERROR(VALUE(TRIM(SUBSTITUTE(BJ26,CHAR(160),""))),0),2)=0,
"Attention : montant présenté entièrement écarté",
        (IFERROR(VALUE(TRIM(SUBSTITUTE(BL26,CHAR(160),""))),0))=0,
        "",
        (IFERROR(VALUE(TRIM(SUBSTITUTE(BI26,CHAR(160),""))),0))=(IFERROR(VALUE(TRIM(SUBSTITUTE(BL26,CHAR(160),""))),0)),
        "OK",
        (IFERROR(VALUE(TRIM(SUBSTITUTE(BI26,CHAR(160),""))),0))&gt;(IFERROR(VALUE(TRIM(SUBSTITUTE(BL26,CHAR(160),""))),0)),
        " OK : Montant instruit inférieur au montant raisonnable.",
        TRUE,
        ""
    )
)</f>
        <v/>
      </c>
      <c r="BO26" s="43" t="str" cm="1">
        <f t="array" ref="BO26">IF(OR(BL26="",AD26="",BJ26="",AB26="",BK26="",AC26=""),"",_xlfn.IFS(
ROUND(IFERROR(VALUE(TRIM(SUBSTITUTE(BL26,CHAR(160),""))),0),2)&gt;
ROUND(IFERROR(VALUE(TRIM(SUBSTITUTE(AD26,CHAR(160),""))),0),2),
"KO : Le montant retenu TTC est supérieur au montant présenté TTC. Merci de revoir la ligne de dépense ou plafonner son montant.",
ROUND(IFERROR(VALUE(TRIM(SUBSTITUTE(BJ26,CHAR(160),""))),0),2)&gt;
ROUND(IFERROR(VALUE(TRIM(SUBSTITUTE(AB26,CHAR(160),""))),0),2),
"Attention : Le montant retenu HT est supérieur au montant HT présenté. Merci de revoir la ligne de dépense, plafonner son montant, ou justifier la reventillation HT / TVA.",
ROUND(IFERROR(VALUE(TRIM(SUBSTITUTE(BK26,CHAR(160),""))),0),2)&gt;
ROUND(IFERROR(VALUE(TRIM(SUBSTITUTE(AC26,CHAR(160),""))),0),2),
"Attention : Le montant TVA retenu est supérieur au montant TVA présenté. Merci de revoir la ligne de dépense, plafonner son montant, ou justifier la reventillation HT / TVA.",
ROUND(IFERROR(VALUE(TRIM(SUBSTITUTE(AD26,CHAR(160),""))),0),2)=0,
"",
ROUND(IFERROR(VALUE(TRIM(SUBSTITUTE(BL26,CHAR(160),""))),0),2)=
ROUND(IFERROR(VALUE(TRIM(SUBSTITUTE(AD26,CHAR(160),""))),0),2),
"OK",
ROUND(IFERROR(VALUE(TRIM(SUBSTITUTE(BL26,CHAR(160),""))),0),2)=0,
"Attention : Montant présenté entièrement rejeté.",
ROUND(IFERROR(VALUE(TRIM(SUBSTITUTE(BL26,CHAR(160),""))),0),2)&lt;
ROUND(IFERROR(VALUE(TRIM(SUBSTITUTE(AD26,CHAR(160),""))),0),2),
"Attention : Montant présenté partiellement rejeté.",
TRUE,""
))</f>
        <v/>
      </c>
      <c r="BP26" s="92" t="str">
        <f t="shared" si="43"/>
        <v/>
      </c>
      <c r="BQ26" s="92" t="str">
        <f t="shared" si="44"/>
        <v/>
      </c>
      <c r="BR26" s="92" t="str">
        <f t="shared" si="45"/>
        <v/>
      </c>
    </row>
    <row r="27" spans="1:70" s="4" customFormat="1">
      <c r="A27" s="82">
        <v>19</v>
      </c>
      <c r="B27" s="83"/>
      <c r="C27" s="84"/>
      <c r="D27" s="84"/>
      <c r="E27" s="83"/>
      <c r="F27" s="83"/>
      <c r="G27" s="83"/>
      <c r="H27" s="132"/>
      <c r="I27" s="711"/>
      <c r="J27" s="538"/>
      <c r="K27" s="719"/>
      <c r="L27" s="627"/>
      <c r="M27" s="538"/>
      <c r="N27" s="624"/>
      <c r="O27" s="625"/>
      <c r="P27" s="644" t="str">
        <f t="shared" si="9"/>
        <v/>
      </c>
      <c r="Q27" s="647"/>
      <c r="R27" s="538"/>
      <c r="S27" s="625"/>
      <c r="T27" s="625"/>
      <c r="U27" s="644" t="str">
        <f t="shared" si="10"/>
        <v/>
      </c>
      <c r="V27" s="664"/>
      <c r="W27" s="538"/>
      <c r="X27" s="625"/>
      <c r="Y27" s="625"/>
      <c r="Z27" s="705" t="str">
        <f t="shared" si="11"/>
        <v/>
      </c>
      <c r="AA27" s="87"/>
      <c r="AB27" s="88" t="str" cm="1">
        <f t="array" ref="AB27">IF((_xlfn.IFS(TRIM(SUBSTITUTE(AA27,CHAR(160),""))="Devis 1",IFERROR(VALUE(TRIM(SUBSTITUTE(N27,CHAR(160),""))),0),TRIM(SUBSTITUTE(AA27,CHAR(160),""))="Devis 2",IFERROR(VALUE(TRIM(SUBSTITUTE(S27,CHAR(160),""))),0),TRIM(SUBSTITUTE(AA27,CHAR(160),""))="Devis 3",IFERROR(VALUE(TRIM(SUBSTITUTE(X27,CHAR(160),""))),0),TRUE,0)*IFERROR(VALUE(TRIM(SUBSTITUTE(C27,CHAR(160),""))),0))=0,"",_xlfn.IFS(TRIM(SUBSTITUTE(AA27,CHAR(160),""))="Devis 1",IFERROR(VALUE(TRIM(SUBSTITUTE(N27,CHAR(160),""))),0),TRIM(SUBSTITUTE(AA27,CHAR(160),""))="Devis 2",IFERROR(VALUE(TRIM(SUBSTITUTE(S27,CHAR(160),""))),0),TRIM(SUBSTITUTE(AA27,CHAR(160),""))="Devis 3",IFERROR(VALUE(TRIM(SUBSTITUTE(X27,CHAR(160),""))),0),TRUE,0)*IFERROR(VALUE(TRIM(SUBSTITUTE(C27,CHAR(160),""))),0))</f>
        <v/>
      </c>
      <c r="AC27" s="89" t="str" cm="1">
        <f t="array" ref="AC27">IF(ROUND((_xlfn.IFS(TRIM(SUBSTITUTE(AA27,CHAR(160),""))="Devis 1",IFERROR(VALUE(TRIM(SUBSTITUTE(O27,CHAR(160),""))),0),TRIM(SUBSTITUTE(AA27,CHAR(160),""))="Devis 2",IFERROR(VALUE(TRIM(SUBSTITUTE(T27,CHAR(160),""))),0),TRIM(SUBSTITUTE(AA27,CHAR(160),""))="Devis 3",IFERROR(VALUE(TRIM(SUBSTITUTE(Y27,CHAR(160),""))),0),TRUE,0)*IFERROR(VALUE(TRIM(SUBSTITUTE(C27,CHAR(160),""))),0)),2)=0,IF(AB27&lt;&gt;"",0,""),ROUND((_xlfn.IFS(TRIM(SUBSTITUTE(AA27,CHAR(160),""))="Devis 1",IFERROR(VALUE(TRIM(SUBSTITUTE(O27,CHAR(160),""))),0),TRIM(SUBSTITUTE(AA27,CHAR(160),""))="Devis 2",IFERROR(VALUE(TRIM(SUBSTITUTE(T27,CHAR(160),""))),0),TRIM(SUBSTITUTE(AA27,CHAR(160),""))="Devis 3",IFERROR(VALUE(TRIM(SUBSTITUTE(Y27,CHAR(160),""))),0),TRUE,0)*IFERROR(VALUE(TRIM(SUBSTITUTE(C27,CHAR(160),""))),0)),2))</f>
        <v/>
      </c>
      <c r="AD27" s="90" t="str">
        <f t="shared" si="12"/>
        <v/>
      </c>
      <c r="AE27" s="91"/>
      <c r="AF27" s="148" t="str">
        <f t="shared" si="13"/>
        <v/>
      </c>
      <c r="AG27" s="148" t="str">
        <f t="shared" si="14"/>
        <v/>
      </c>
      <c r="AH27" s="148" t="str">
        <f t="shared" si="15"/>
        <v/>
      </c>
      <c r="AI27" s="148" t="str">
        <f t="shared" si="16"/>
        <v/>
      </c>
      <c r="AJ27" s="148" t="str">
        <f t="shared" si="17"/>
        <v/>
      </c>
      <c r="AK27" s="148" t="str">
        <f t="shared" si="18"/>
        <v/>
      </c>
      <c r="AL27" s="148" t="str">
        <f t="shared" si="19"/>
        <v/>
      </c>
      <c r="AM27" s="148" t="str">
        <f t="shared" si="20"/>
        <v/>
      </c>
      <c r="AN27" s="713" t="str">
        <f t="shared" si="21"/>
        <v/>
      </c>
      <c r="AO27" s="553" t="str">
        <f t="shared" si="22"/>
        <v/>
      </c>
      <c r="AP27" s="548" t="str">
        <f t="shared" si="23"/>
        <v/>
      </c>
      <c r="AQ27" s="539" t="str">
        <f t="shared" si="24"/>
        <v/>
      </c>
      <c r="AR27" s="539" t="str">
        <f t="shared" si="25"/>
        <v/>
      </c>
      <c r="AS27" s="577" t="str">
        <f t="shared" si="26"/>
        <v/>
      </c>
      <c r="AT27" s="644" t="str">
        <f t="shared" si="27"/>
        <v/>
      </c>
      <c r="AU27" s="655" t="str">
        <f t="shared" si="28"/>
        <v/>
      </c>
      <c r="AV27" s="577" t="str">
        <f t="shared" si="29"/>
        <v/>
      </c>
      <c r="AW27" s="577" t="str">
        <f t="shared" si="30"/>
        <v/>
      </c>
      <c r="AX27" s="577" t="str">
        <f t="shared" si="31"/>
        <v/>
      </c>
      <c r="AY27" s="748" t="str">
        <f t="shared" si="32"/>
        <v/>
      </c>
      <c r="AZ27" s="677" t="str">
        <f t="shared" si="33"/>
        <v/>
      </c>
      <c r="BA27" s="577" t="str">
        <f t="shared" si="34"/>
        <v/>
      </c>
      <c r="BB27" s="577" t="str">
        <f t="shared" si="35"/>
        <v/>
      </c>
      <c r="BC27" s="577" t="str">
        <f t="shared" si="36"/>
        <v/>
      </c>
      <c r="BD27" s="678" t="str">
        <f t="shared" si="37"/>
        <v/>
      </c>
      <c r="BE27" s="542" t="str">
        <f t="shared" si="38"/>
        <v/>
      </c>
      <c r="BF27" s="83"/>
      <c r="BG27" s="92" t="str">
        <f t="shared" si="39"/>
        <v/>
      </c>
      <c r="BH27" s="92" t="str">
        <f t="shared" si="40"/>
        <v/>
      </c>
      <c r="BI27" s="93" t="str">
        <f t="shared" si="41"/>
        <v/>
      </c>
      <c r="BJ27" s="93" t="str" cm="1">
        <f t="array" ref="BJ27">IF($AG27="","",
_xlfn.IFS(
$BE27="Devis 1",
IF(ISBLANK(AR27),"",IFERROR(VALUE(TRIM(SUBSTITUTE(AR27,CHAR(160),""))),0)*IFERROR(VALUE(TRIM(SUBSTITUTE($AG27,CHAR(160),""))),0)),
$BE27="Devis 2",
IF(ISBLANK(AW27),"",IFERROR(VALUE(TRIM(SUBSTITUTE(AW27,CHAR(160),""))),0)*IFERROR(VALUE(TRIM(SUBSTITUTE($AG27,CHAR(160),""))),0)),
$BE27="Devis 3",
IF(ISBLANK(BB27),"",IFERROR(VALUE(TRIM(SUBSTITUTE(BB27,CHAR(160),""))),0)*IFERROR(VALUE(TRIM(SUBSTITUTE($AG27,CHAR(160),""))),0)),
TRUE,0
)
)</f>
        <v/>
      </c>
      <c r="BK27" s="93" t="str" cm="1">
        <f t="array" ref="BK27">IF($AG27="","",
_xlfn.IFS(
$BE27="Devis 1",
IF(ISBLANK(AS27),"",IFERROR(VALUE(TRIM(SUBSTITUTE(AS27,CHAR(160),""))),0)*IFERROR(VALUE(TRIM(SUBSTITUTE($AG27,CHAR(160),""))),0)),
$BE27="Devis 2",
IF(ISBLANK(AX27),"",IFERROR(VALUE(TRIM(SUBSTITUTE(AX27,CHAR(160),""))),0)*IFERROR(VALUE(TRIM(SUBSTITUTE($AG27,CHAR(160),""))),0)),
$BE27="Devis 3",
IF(ISBLANK(BC27),"",IFERROR(VALUE(TRIM(SUBSTITUTE(BC27,CHAR(160),""))),0)*IFERROR(VALUE(TRIM(SUBSTITUTE($AG27,CHAR(160),""))),0)),
TRUE,0
)
)</f>
        <v/>
      </c>
      <c r="BL27" s="93" t="str">
        <f t="shared" si="42"/>
        <v/>
      </c>
      <c r="BM27" s="83"/>
      <c r="BN27" s="43" t="str" cm="1">
        <f t="array" ref="BN27">IF(OR(BL27="",BI27="",BJ27="",BG27=""),"",
    _xlfn.IFS(
        (IFERROR(VALUE(TRIM(SUBSTITUTE(BL27,CHAR(160),""))),0)) &gt; (IFERROR(VALUE(TRIM(SUBSTITUTE(BI27,CHAR(160),""))),0)),
        "KO : Le montant retenu TTC est supérieur au montant raisonnable TTC. Merci de revoir la ligne de dépense ou plafonner son montant.",
        (IFERROR(VALUE(TRIM(SUBSTITUTE(BJ27,CHAR(160),""))),0)) &gt; (IFERROR(VALUE(TRIM(SUBSTITUTE(BG27,CHAR(160),""))),0)),
        "Attention : Le montant retenu HT est supérieur au montant HT raisonnable. Merci de revoir la ligne de dépense, plafonner son montant, ou justifier la reventillation HT / TVA.",
ROUND(IFERROR(VALUE(TRIM(SUBSTITUTE(BH27,CHAR(160),""))),0),2)&gt;
ROUND(IFERROR(VALUE(TRIM(SUBSTITUTE(BK27,CHAR(160),""))),0),2),
"Attention : Le montant TVA retenu est supérieur au montant TVA raisonnable. Merci de revoir la ligne de dépense, plafonner son montant, ou justifier la reventillation HT / TVA.",
ROUND(IFERROR(VALUE(TRIM(SUBSTITUTE(BJ27,CHAR(160),""))),0),2)&gt;
ROUND(IFERROR(VALUE(TRIM(SUBSTITUTE(MIN(P27,U27,Z27),CHAR(160),""))),0),2),
"Attention : Le devis retenu n'est pas le moins cher. Une justification de la part du porteur est nécessaire.",
ROUND(IFERROR(VALUE(TRIM(SUBSTITUTE(BJ27,CHAR(160),""))),0),2)=0,
"Attention : montant présenté entièrement écarté",
        (IFERROR(VALUE(TRIM(SUBSTITUTE(BL27,CHAR(160),""))),0))=0,
        "",
        (IFERROR(VALUE(TRIM(SUBSTITUTE(BI27,CHAR(160),""))),0))=(IFERROR(VALUE(TRIM(SUBSTITUTE(BL27,CHAR(160),""))),0)),
        "OK",
        (IFERROR(VALUE(TRIM(SUBSTITUTE(BI27,CHAR(160),""))),0))&gt;(IFERROR(VALUE(TRIM(SUBSTITUTE(BL27,CHAR(160),""))),0)),
        " OK : Montant instruit inférieur au montant raisonnable.",
        TRUE,
        ""
    )
)</f>
        <v/>
      </c>
      <c r="BO27" s="43" t="str" cm="1">
        <f t="array" ref="BO27">IF(OR(BL27="",AD27="",BJ27="",AB27="",BK27="",AC27=""),"",_xlfn.IFS(
ROUND(IFERROR(VALUE(TRIM(SUBSTITUTE(BL27,CHAR(160),""))),0),2)&gt;
ROUND(IFERROR(VALUE(TRIM(SUBSTITUTE(AD27,CHAR(160),""))),0),2),
"KO : Le montant retenu TTC est supérieur au montant présenté TTC. Merci de revoir la ligne de dépense ou plafonner son montant.",
ROUND(IFERROR(VALUE(TRIM(SUBSTITUTE(BJ27,CHAR(160),""))),0),2)&gt;
ROUND(IFERROR(VALUE(TRIM(SUBSTITUTE(AB27,CHAR(160),""))),0),2),
"Attention : Le montant retenu HT est supérieur au montant HT présenté. Merci de revoir la ligne de dépense, plafonner son montant, ou justifier la reventillation HT / TVA.",
ROUND(IFERROR(VALUE(TRIM(SUBSTITUTE(BK27,CHAR(160),""))),0),2)&gt;
ROUND(IFERROR(VALUE(TRIM(SUBSTITUTE(AC27,CHAR(160),""))),0),2),
"Attention : Le montant TVA retenu est supérieur au montant TVA présenté. Merci de revoir la ligne de dépense, plafonner son montant, ou justifier la reventillation HT / TVA.",
ROUND(IFERROR(VALUE(TRIM(SUBSTITUTE(AD27,CHAR(160),""))),0),2)=0,
"",
ROUND(IFERROR(VALUE(TRIM(SUBSTITUTE(BL27,CHAR(160),""))),0),2)=
ROUND(IFERROR(VALUE(TRIM(SUBSTITUTE(AD27,CHAR(160),""))),0),2),
"OK",
ROUND(IFERROR(VALUE(TRIM(SUBSTITUTE(BL27,CHAR(160),""))),0),2)=0,
"Attention : Montant présenté entièrement rejeté.",
ROUND(IFERROR(VALUE(TRIM(SUBSTITUTE(BL27,CHAR(160),""))),0),2)&lt;
ROUND(IFERROR(VALUE(TRIM(SUBSTITUTE(AD27,CHAR(160),""))),0),2),
"Attention : Montant présenté partiellement rejeté.",
TRUE,""
))</f>
        <v/>
      </c>
      <c r="BP27" s="92" t="str">
        <f t="shared" si="43"/>
        <v/>
      </c>
      <c r="BQ27" s="92" t="str">
        <f t="shared" si="44"/>
        <v/>
      </c>
      <c r="BR27" s="92" t="str">
        <f t="shared" si="45"/>
        <v/>
      </c>
    </row>
    <row r="28" spans="1:70" s="4" customFormat="1">
      <c r="A28" s="82">
        <v>20</v>
      </c>
      <c r="B28" s="83"/>
      <c r="C28" s="84"/>
      <c r="D28" s="84"/>
      <c r="E28" s="83"/>
      <c r="F28" s="83"/>
      <c r="G28" s="83"/>
      <c r="H28" s="132"/>
      <c r="I28" s="711"/>
      <c r="J28" s="538"/>
      <c r="K28" s="719"/>
      <c r="L28" s="627"/>
      <c r="M28" s="538"/>
      <c r="N28" s="624"/>
      <c r="O28" s="625"/>
      <c r="P28" s="644" t="str">
        <f t="shared" si="9"/>
        <v/>
      </c>
      <c r="Q28" s="647"/>
      <c r="R28" s="538"/>
      <c r="S28" s="625"/>
      <c r="T28" s="625"/>
      <c r="U28" s="644" t="str">
        <f t="shared" si="10"/>
        <v/>
      </c>
      <c r="V28" s="664"/>
      <c r="W28" s="538"/>
      <c r="X28" s="625"/>
      <c r="Y28" s="625"/>
      <c r="Z28" s="705" t="str">
        <f t="shared" si="11"/>
        <v/>
      </c>
      <c r="AA28" s="87"/>
      <c r="AB28" s="88" t="str" cm="1">
        <f t="array" ref="AB28">IF((_xlfn.IFS(TRIM(SUBSTITUTE(AA28,CHAR(160),""))="Devis 1",IFERROR(VALUE(TRIM(SUBSTITUTE(N28,CHAR(160),""))),0),TRIM(SUBSTITUTE(AA28,CHAR(160),""))="Devis 2",IFERROR(VALUE(TRIM(SUBSTITUTE(S28,CHAR(160),""))),0),TRIM(SUBSTITUTE(AA28,CHAR(160),""))="Devis 3",IFERROR(VALUE(TRIM(SUBSTITUTE(X28,CHAR(160),""))),0),TRUE,0)*IFERROR(VALUE(TRIM(SUBSTITUTE(C28,CHAR(160),""))),0))=0,"",_xlfn.IFS(TRIM(SUBSTITUTE(AA28,CHAR(160),""))="Devis 1",IFERROR(VALUE(TRIM(SUBSTITUTE(N28,CHAR(160),""))),0),TRIM(SUBSTITUTE(AA28,CHAR(160),""))="Devis 2",IFERROR(VALUE(TRIM(SUBSTITUTE(S28,CHAR(160),""))),0),TRIM(SUBSTITUTE(AA28,CHAR(160),""))="Devis 3",IFERROR(VALUE(TRIM(SUBSTITUTE(X28,CHAR(160),""))),0),TRUE,0)*IFERROR(VALUE(TRIM(SUBSTITUTE(C28,CHAR(160),""))),0))</f>
        <v/>
      </c>
      <c r="AC28" s="89" t="str" cm="1">
        <f t="array" ref="AC28">IF(ROUND((_xlfn.IFS(TRIM(SUBSTITUTE(AA28,CHAR(160),""))="Devis 1",IFERROR(VALUE(TRIM(SUBSTITUTE(O28,CHAR(160),""))),0),TRIM(SUBSTITUTE(AA28,CHAR(160),""))="Devis 2",IFERROR(VALUE(TRIM(SUBSTITUTE(T28,CHAR(160),""))),0),TRIM(SUBSTITUTE(AA28,CHAR(160),""))="Devis 3",IFERROR(VALUE(TRIM(SUBSTITUTE(Y28,CHAR(160),""))),0),TRUE,0)*IFERROR(VALUE(TRIM(SUBSTITUTE(C28,CHAR(160),""))),0)),2)=0,IF(AB28&lt;&gt;"",0,""),ROUND((_xlfn.IFS(TRIM(SUBSTITUTE(AA28,CHAR(160),""))="Devis 1",IFERROR(VALUE(TRIM(SUBSTITUTE(O28,CHAR(160),""))),0),TRIM(SUBSTITUTE(AA28,CHAR(160),""))="Devis 2",IFERROR(VALUE(TRIM(SUBSTITUTE(T28,CHAR(160),""))),0),TRIM(SUBSTITUTE(AA28,CHAR(160),""))="Devis 3",IFERROR(VALUE(TRIM(SUBSTITUTE(Y28,CHAR(160),""))),0),TRUE,0)*IFERROR(VALUE(TRIM(SUBSTITUTE(C28,CHAR(160),""))),0)),2))</f>
        <v/>
      </c>
      <c r="AD28" s="90" t="str">
        <f t="shared" si="12"/>
        <v/>
      </c>
      <c r="AE28" s="91"/>
      <c r="AF28" s="148" t="str">
        <f t="shared" si="13"/>
        <v/>
      </c>
      <c r="AG28" s="148" t="str">
        <f t="shared" si="14"/>
        <v/>
      </c>
      <c r="AH28" s="148" t="str">
        <f t="shared" si="15"/>
        <v/>
      </c>
      <c r="AI28" s="148" t="str">
        <f t="shared" si="16"/>
        <v/>
      </c>
      <c r="AJ28" s="148" t="str">
        <f t="shared" si="17"/>
        <v/>
      </c>
      <c r="AK28" s="148" t="str">
        <f t="shared" si="18"/>
        <v/>
      </c>
      <c r="AL28" s="148" t="str">
        <f t="shared" si="19"/>
        <v/>
      </c>
      <c r="AM28" s="148" t="str">
        <f t="shared" si="20"/>
        <v/>
      </c>
      <c r="AN28" s="713" t="str">
        <f t="shared" si="21"/>
        <v/>
      </c>
      <c r="AO28" s="553" t="str">
        <f t="shared" si="22"/>
        <v/>
      </c>
      <c r="AP28" s="548" t="str">
        <f t="shared" si="23"/>
        <v/>
      </c>
      <c r="AQ28" s="539" t="str">
        <f t="shared" si="24"/>
        <v/>
      </c>
      <c r="AR28" s="539" t="str">
        <f t="shared" si="25"/>
        <v/>
      </c>
      <c r="AS28" s="577" t="str">
        <f t="shared" si="26"/>
        <v/>
      </c>
      <c r="AT28" s="644" t="str">
        <f t="shared" si="27"/>
        <v/>
      </c>
      <c r="AU28" s="655" t="str">
        <f t="shared" si="28"/>
        <v/>
      </c>
      <c r="AV28" s="577" t="str">
        <f t="shared" si="29"/>
        <v/>
      </c>
      <c r="AW28" s="577" t="str">
        <f t="shared" si="30"/>
        <v/>
      </c>
      <c r="AX28" s="577" t="str">
        <f t="shared" si="31"/>
        <v/>
      </c>
      <c r="AY28" s="748" t="str">
        <f t="shared" si="32"/>
        <v/>
      </c>
      <c r="AZ28" s="677" t="str">
        <f t="shared" si="33"/>
        <v/>
      </c>
      <c r="BA28" s="577" t="str">
        <f t="shared" si="34"/>
        <v/>
      </c>
      <c r="BB28" s="577" t="str">
        <f t="shared" si="35"/>
        <v/>
      </c>
      <c r="BC28" s="577" t="str">
        <f t="shared" si="36"/>
        <v/>
      </c>
      <c r="BD28" s="678" t="str">
        <f t="shared" si="37"/>
        <v/>
      </c>
      <c r="BE28" s="542" t="str">
        <f t="shared" si="38"/>
        <v/>
      </c>
      <c r="BF28" s="83"/>
      <c r="BG28" s="92" t="str">
        <f t="shared" si="39"/>
        <v/>
      </c>
      <c r="BH28" s="92" t="str">
        <f t="shared" si="40"/>
        <v/>
      </c>
      <c r="BI28" s="93" t="str">
        <f t="shared" si="41"/>
        <v/>
      </c>
      <c r="BJ28" s="93" t="str" cm="1">
        <f t="array" ref="BJ28">IF($AG28="","",
_xlfn.IFS(
$BE28="Devis 1",
IF(ISBLANK(AR28),"",IFERROR(VALUE(TRIM(SUBSTITUTE(AR28,CHAR(160),""))),0)*IFERROR(VALUE(TRIM(SUBSTITUTE($AG28,CHAR(160),""))),0)),
$BE28="Devis 2",
IF(ISBLANK(AW28),"",IFERROR(VALUE(TRIM(SUBSTITUTE(AW28,CHAR(160),""))),0)*IFERROR(VALUE(TRIM(SUBSTITUTE($AG28,CHAR(160),""))),0)),
$BE28="Devis 3",
IF(ISBLANK(BB28),"",IFERROR(VALUE(TRIM(SUBSTITUTE(BB28,CHAR(160),""))),0)*IFERROR(VALUE(TRIM(SUBSTITUTE($AG28,CHAR(160),""))),0)),
TRUE,0
)
)</f>
        <v/>
      </c>
      <c r="BK28" s="93" t="str" cm="1">
        <f t="array" ref="BK28">IF($AG28="","",
_xlfn.IFS(
$BE28="Devis 1",
IF(ISBLANK(AS28),"",IFERROR(VALUE(TRIM(SUBSTITUTE(AS28,CHAR(160),""))),0)*IFERROR(VALUE(TRIM(SUBSTITUTE($AG28,CHAR(160),""))),0)),
$BE28="Devis 2",
IF(ISBLANK(AX28),"",IFERROR(VALUE(TRIM(SUBSTITUTE(AX28,CHAR(160),""))),0)*IFERROR(VALUE(TRIM(SUBSTITUTE($AG28,CHAR(160),""))),0)),
$BE28="Devis 3",
IF(ISBLANK(BC28),"",IFERROR(VALUE(TRIM(SUBSTITUTE(BC28,CHAR(160),""))),0)*IFERROR(VALUE(TRIM(SUBSTITUTE($AG28,CHAR(160),""))),0)),
TRUE,0
)
)</f>
        <v/>
      </c>
      <c r="BL28" s="93" t="str">
        <f t="shared" si="42"/>
        <v/>
      </c>
      <c r="BM28" s="83"/>
      <c r="BN28" s="43" t="str" cm="1">
        <f t="array" ref="BN28">IF(OR(BL28="",BI28="",BJ28="",BG28=""),"",
    _xlfn.IFS(
        (IFERROR(VALUE(TRIM(SUBSTITUTE(BL28,CHAR(160),""))),0)) &gt; (IFERROR(VALUE(TRIM(SUBSTITUTE(BI28,CHAR(160),""))),0)),
        "KO : Le montant retenu TTC est supérieur au montant raisonnable TTC. Merci de revoir la ligne de dépense ou plafonner son montant.",
        (IFERROR(VALUE(TRIM(SUBSTITUTE(BJ28,CHAR(160),""))),0)) &gt; (IFERROR(VALUE(TRIM(SUBSTITUTE(BG28,CHAR(160),""))),0)),
        "Attention : Le montant retenu HT est supérieur au montant HT raisonnable. Merci de revoir la ligne de dépense, plafonner son montant, ou justifier la reventillation HT / TVA.",
ROUND(IFERROR(VALUE(TRIM(SUBSTITUTE(BH28,CHAR(160),""))),0),2)&gt;
ROUND(IFERROR(VALUE(TRIM(SUBSTITUTE(BK28,CHAR(160),""))),0),2),
"Attention : Le montant TVA retenu est supérieur au montant TVA raisonnable. Merci de revoir la ligne de dépense, plafonner son montant, ou justifier la reventillation HT / TVA.",
ROUND(IFERROR(VALUE(TRIM(SUBSTITUTE(BJ28,CHAR(160),""))),0),2)&gt;
ROUND(IFERROR(VALUE(TRIM(SUBSTITUTE(MIN(P28,U28,Z28),CHAR(160),""))),0),2),
"Attention : Le devis retenu n'est pas le moins cher. Une justification de la part du porteur est nécessaire.",
ROUND(IFERROR(VALUE(TRIM(SUBSTITUTE(BJ28,CHAR(160),""))),0),2)=0,
"Attention : montant présenté entièrement écarté",
        (IFERROR(VALUE(TRIM(SUBSTITUTE(BL28,CHAR(160),""))),0))=0,
        "",
        (IFERROR(VALUE(TRIM(SUBSTITUTE(BI28,CHAR(160),""))),0))=(IFERROR(VALUE(TRIM(SUBSTITUTE(BL28,CHAR(160),""))),0)),
        "OK",
        (IFERROR(VALUE(TRIM(SUBSTITUTE(BI28,CHAR(160),""))),0))&gt;(IFERROR(VALUE(TRIM(SUBSTITUTE(BL28,CHAR(160),""))),0)),
        " OK : Montant instruit inférieur au montant raisonnable.",
        TRUE,
        ""
    )
)</f>
        <v/>
      </c>
      <c r="BO28" s="43" t="str" cm="1">
        <f t="array" ref="BO28">IF(OR(BL28="",AD28="",BJ28="",AB28="",BK28="",AC28=""),"",_xlfn.IFS(
ROUND(IFERROR(VALUE(TRIM(SUBSTITUTE(BL28,CHAR(160),""))),0),2)&gt;
ROUND(IFERROR(VALUE(TRIM(SUBSTITUTE(AD28,CHAR(160),""))),0),2),
"KO : Le montant retenu TTC est supérieur au montant présenté TTC. Merci de revoir la ligne de dépense ou plafonner son montant.",
ROUND(IFERROR(VALUE(TRIM(SUBSTITUTE(BJ28,CHAR(160),""))),0),2)&gt;
ROUND(IFERROR(VALUE(TRIM(SUBSTITUTE(AB28,CHAR(160),""))),0),2),
"Attention : Le montant retenu HT est supérieur au montant HT présenté. Merci de revoir la ligne de dépense, plafonner son montant, ou justifier la reventillation HT / TVA.",
ROUND(IFERROR(VALUE(TRIM(SUBSTITUTE(BK28,CHAR(160),""))),0),2)&gt;
ROUND(IFERROR(VALUE(TRIM(SUBSTITUTE(AC28,CHAR(160),""))),0),2),
"Attention : Le montant TVA retenu est supérieur au montant TVA présenté. Merci de revoir la ligne de dépense, plafonner son montant, ou justifier la reventillation HT / TVA.",
ROUND(IFERROR(VALUE(TRIM(SUBSTITUTE(AD28,CHAR(160),""))),0),2)=0,
"",
ROUND(IFERROR(VALUE(TRIM(SUBSTITUTE(BL28,CHAR(160),""))),0),2)=
ROUND(IFERROR(VALUE(TRIM(SUBSTITUTE(AD28,CHAR(160),""))),0),2),
"OK",
ROUND(IFERROR(VALUE(TRIM(SUBSTITUTE(BL28,CHAR(160),""))),0),2)=0,
"Attention : Montant présenté entièrement rejeté.",
ROUND(IFERROR(VALUE(TRIM(SUBSTITUTE(BL28,CHAR(160),""))),0),2)&lt;
ROUND(IFERROR(VALUE(TRIM(SUBSTITUTE(AD28,CHAR(160),""))),0),2),
"Attention : Montant présenté partiellement rejeté.",
TRUE,""
))</f>
        <v/>
      </c>
      <c r="BP28" s="92" t="str">
        <f t="shared" si="43"/>
        <v/>
      </c>
      <c r="BQ28" s="92" t="str">
        <f t="shared" si="44"/>
        <v/>
      </c>
      <c r="BR28" s="92" t="str">
        <f t="shared" si="45"/>
        <v/>
      </c>
    </row>
    <row r="29" spans="1:70" s="4" customFormat="1">
      <c r="A29" s="82">
        <v>21</v>
      </c>
      <c r="B29" s="83"/>
      <c r="C29" s="84"/>
      <c r="D29" s="84"/>
      <c r="E29" s="83"/>
      <c r="F29" s="83"/>
      <c r="G29" s="83"/>
      <c r="H29" s="132"/>
      <c r="I29" s="711"/>
      <c r="J29" s="538"/>
      <c r="K29" s="719"/>
      <c r="L29" s="627"/>
      <c r="M29" s="538"/>
      <c r="N29" s="624"/>
      <c r="O29" s="625"/>
      <c r="P29" s="644" t="str">
        <f t="shared" si="9"/>
        <v/>
      </c>
      <c r="Q29" s="647"/>
      <c r="R29" s="538"/>
      <c r="S29" s="625"/>
      <c r="T29" s="625"/>
      <c r="U29" s="644" t="str">
        <f t="shared" si="10"/>
        <v/>
      </c>
      <c r="V29" s="664"/>
      <c r="W29" s="538"/>
      <c r="X29" s="625"/>
      <c r="Y29" s="625"/>
      <c r="Z29" s="705" t="str">
        <f t="shared" si="11"/>
        <v/>
      </c>
      <c r="AA29" s="87"/>
      <c r="AB29" s="88" t="str" cm="1">
        <f t="array" ref="AB29">IF((_xlfn.IFS(TRIM(SUBSTITUTE(AA29,CHAR(160),""))="Devis 1",IFERROR(VALUE(TRIM(SUBSTITUTE(N29,CHAR(160),""))),0),TRIM(SUBSTITUTE(AA29,CHAR(160),""))="Devis 2",IFERROR(VALUE(TRIM(SUBSTITUTE(S29,CHAR(160),""))),0),TRIM(SUBSTITUTE(AA29,CHAR(160),""))="Devis 3",IFERROR(VALUE(TRIM(SUBSTITUTE(X29,CHAR(160),""))),0),TRUE,0)*IFERROR(VALUE(TRIM(SUBSTITUTE(C29,CHAR(160),""))),0))=0,"",_xlfn.IFS(TRIM(SUBSTITUTE(AA29,CHAR(160),""))="Devis 1",IFERROR(VALUE(TRIM(SUBSTITUTE(N29,CHAR(160),""))),0),TRIM(SUBSTITUTE(AA29,CHAR(160),""))="Devis 2",IFERROR(VALUE(TRIM(SUBSTITUTE(S29,CHAR(160),""))),0),TRIM(SUBSTITUTE(AA29,CHAR(160),""))="Devis 3",IFERROR(VALUE(TRIM(SUBSTITUTE(X29,CHAR(160),""))),0),TRUE,0)*IFERROR(VALUE(TRIM(SUBSTITUTE(C29,CHAR(160),""))),0))</f>
        <v/>
      </c>
      <c r="AC29" s="89" t="str" cm="1">
        <f t="array" ref="AC29">IF(ROUND((_xlfn.IFS(TRIM(SUBSTITUTE(AA29,CHAR(160),""))="Devis 1",IFERROR(VALUE(TRIM(SUBSTITUTE(O29,CHAR(160),""))),0),TRIM(SUBSTITUTE(AA29,CHAR(160),""))="Devis 2",IFERROR(VALUE(TRIM(SUBSTITUTE(T29,CHAR(160),""))),0),TRIM(SUBSTITUTE(AA29,CHAR(160),""))="Devis 3",IFERROR(VALUE(TRIM(SUBSTITUTE(Y29,CHAR(160),""))),0),TRUE,0)*IFERROR(VALUE(TRIM(SUBSTITUTE(C29,CHAR(160),""))),0)),2)=0,IF(AB29&lt;&gt;"",0,""),ROUND((_xlfn.IFS(TRIM(SUBSTITUTE(AA29,CHAR(160),""))="Devis 1",IFERROR(VALUE(TRIM(SUBSTITUTE(O29,CHAR(160),""))),0),TRIM(SUBSTITUTE(AA29,CHAR(160),""))="Devis 2",IFERROR(VALUE(TRIM(SUBSTITUTE(T29,CHAR(160),""))),0),TRIM(SUBSTITUTE(AA29,CHAR(160),""))="Devis 3",IFERROR(VALUE(TRIM(SUBSTITUTE(Y29,CHAR(160),""))),0),TRUE,0)*IFERROR(VALUE(TRIM(SUBSTITUTE(C29,CHAR(160),""))),0)),2))</f>
        <v/>
      </c>
      <c r="AD29" s="90" t="str">
        <f t="shared" si="12"/>
        <v/>
      </c>
      <c r="AE29" s="91"/>
      <c r="AF29" s="148" t="str">
        <f t="shared" si="13"/>
        <v/>
      </c>
      <c r="AG29" s="148" t="str">
        <f t="shared" si="14"/>
        <v/>
      </c>
      <c r="AH29" s="148" t="str">
        <f t="shared" si="15"/>
        <v/>
      </c>
      <c r="AI29" s="148" t="str">
        <f t="shared" si="16"/>
        <v/>
      </c>
      <c r="AJ29" s="148" t="str">
        <f t="shared" si="17"/>
        <v/>
      </c>
      <c r="AK29" s="148" t="str">
        <f t="shared" si="18"/>
        <v/>
      </c>
      <c r="AL29" s="148" t="str">
        <f t="shared" si="19"/>
        <v/>
      </c>
      <c r="AM29" s="148" t="str">
        <f t="shared" si="20"/>
        <v/>
      </c>
      <c r="AN29" s="713" t="str">
        <f t="shared" si="21"/>
        <v/>
      </c>
      <c r="AO29" s="553" t="str">
        <f t="shared" si="22"/>
        <v/>
      </c>
      <c r="AP29" s="548" t="str">
        <f t="shared" si="23"/>
        <v/>
      </c>
      <c r="AQ29" s="539" t="str">
        <f t="shared" si="24"/>
        <v/>
      </c>
      <c r="AR29" s="539" t="str">
        <f t="shared" si="25"/>
        <v/>
      </c>
      <c r="AS29" s="577" t="str">
        <f t="shared" si="26"/>
        <v/>
      </c>
      <c r="AT29" s="644" t="str">
        <f t="shared" si="27"/>
        <v/>
      </c>
      <c r="AU29" s="655" t="str">
        <f t="shared" si="28"/>
        <v/>
      </c>
      <c r="AV29" s="577" t="str">
        <f t="shared" si="29"/>
        <v/>
      </c>
      <c r="AW29" s="577" t="str">
        <f t="shared" si="30"/>
        <v/>
      </c>
      <c r="AX29" s="577" t="str">
        <f t="shared" si="31"/>
        <v/>
      </c>
      <c r="AY29" s="748" t="str">
        <f t="shared" si="32"/>
        <v/>
      </c>
      <c r="AZ29" s="677" t="str">
        <f t="shared" si="33"/>
        <v/>
      </c>
      <c r="BA29" s="577" t="str">
        <f t="shared" si="34"/>
        <v/>
      </c>
      <c r="BB29" s="577" t="str">
        <f t="shared" si="35"/>
        <v/>
      </c>
      <c r="BC29" s="577" t="str">
        <f t="shared" si="36"/>
        <v/>
      </c>
      <c r="BD29" s="678" t="str">
        <f t="shared" si="37"/>
        <v/>
      </c>
      <c r="BE29" s="542" t="str">
        <f t="shared" si="38"/>
        <v/>
      </c>
      <c r="BF29" s="83"/>
      <c r="BG29" s="92" t="str">
        <f t="shared" si="39"/>
        <v/>
      </c>
      <c r="BH29" s="92" t="str">
        <f t="shared" si="40"/>
        <v/>
      </c>
      <c r="BI29" s="93" t="str">
        <f t="shared" si="41"/>
        <v/>
      </c>
      <c r="BJ29" s="93" t="str" cm="1">
        <f t="array" ref="BJ29">IF($AG29="","",
_xlfn.IFS(
$BE29="Devis 1",
IF(ISBLANK(AR29),"",IFERROR(VALUE(TRIM(SUBSTITUTE(AR29,CHAR(160),""))),0)*IFERROR(VALUE(TRIM(SUBSTITUTE($AG29,CHAR(160),""))),0)),
$BE29="Devis 2",
IF(ISBLANK(AW29),"",IFERROR(VALUE(TRIM(SUBSTITUTE(AW29,CHAR(160),""))),0)*IFERROR(VALUE(TRIM(SUBSTITUTE($AG29,CHAR(160),""))),0)),
$BE29="Devis 3",
IF(ISBLANK(BB29),"",IFERROR(VALUE(TRIM(SUBSTITUTE(BB29,CHAR(160),""))),0)*IFERROR(VALUE(TRIM(SUBSTITUTE($AG29,CHAR(160),""))),0)),
TRUE,0
)
)</f>
        <v/>
      </c>
      <c r="BK29" s="93" t="str" cm="1">
        <f t="array" ref="BK29">IF($AG29="","",
_xlfn.IFS(
$BE29="Devis 1",
IF(ISBLANK(AS29),"",IFERROR(VALUE(TRIM(SUBSTITUTE(AS29,CHAR(160),""))),0)*IFERROR(VALUE(TRIM(SUBSTITUTE($AG29,CHAR(160),""))),0)),
$BE29="Devis 2",
IF(ISBLANK(AX29),"",IFERROR(VALUE(TRIM(SUBSTITUTE(AX29,CHAR(160),""))),0)*IFERROR(VALUE(TRIM(SUBSTITUTE($AG29,CHAR(160),""))),0)),
$BE29="Devis 3",
IF(ISBLANK(BC29),"",IFERROR(VALUE(TRIM(SUBSTITUTE(BC29,CHAR(160),""))),0)*IFERROR(VALUE(TRIM(SUBSTITUTE($AG29,CHAR(160),""))),0)),
TRUE,0
)
)</f>
        <v/>
      </c>
      <c r="BL29" s="93" t="str">
        <f t="shared" si="42"/>
        <v/>
      </c>
      <c r="BM29" s="83"/>
      <c r="BN29" s="43" t="str" cm="1">
        <f t="array" ref="BN29">IF(OR(BL29="",BI29="",BJ29="",BG29=""),"",
    _xlfn.IFS(
        (IFERROR(VALUE(TRIM(SUBSTITUTE(BL29,CHAR(160),""))),0)) &gt; (IFERROR(VALUE(TRIM(SUBSTITUTE(BI29,CHAR(160),""))),0)),
        "KO : Le montant retenu TTC est supérieur au montant raisonnable TTC. Merci de revoir la ligne de dépense ou plafonner son montant.",
        (IFERROR(VALUE(TRIM(SUBSTITUTE(BJ29,CHAR(160),""))),0)) &gt; (IFERROR(VALUE(TRIM(SUBSTITUTE(BG29,CHAR(160),""))),0)),
        "Attention : Le montant retenu HT est supérieur au montant HT raisonnable. Merci de revoir la ligne de dépense, plafonner son montant, ou justifier la reventillation HT / TVA.",
ROUND(IFERROR(VALUE(TRIM(SUBSTITUTE(BH29,CHAR(160),""))),0),2)&gt;
ROUND(IFERROR(VALUE(TRIM(SUBSTITUTE(BK29,CHAR(160),""))),0),2),
"Attention : Le montant TVA retenu est supérieur au montant TVA raisonnable. Merci de revoir la ligne de dépense, plafonner son montant, ou justifier la reventillation HT / TVA.",
ROUND(IFERROR(VALUE(TRIM(SUBSTITUTE(BJ29,CHAR(160),""))),0),2)&gt;
ROUND(IFERROR(VALUE(TRIM(SUBSTITUTE(MIN(P29,U29,Z29),CHAR(160),""))),0),2),
"Attention : Le devis retenu n'est pas le moins cher. Une justification de la part du porteur est nécessaire.",
ROUND(IFERROR(VALUE(TRIM(SUBSTITUTE(BJ29,CHAR(160),""))),0),2)=0,
"Attention : montant présenté entièrement écarté",
        (IFERROR(VALUE(TRIM(SUBSTITUTE(BL29,CHAR(160),""))),0))=0,
        "",
        (IFERROR(VALUE(TRIM(SUBSTITUTE(BI29,CHAR(160),""))),0))=(IFERROR(VALUE(TRIM(SUBSTITUTE(BL29,CHAR(160),""))),0)),
        "OK",
        (IFERROR(VALUE(TRIM(SUBSTITUTE(BI29,CHAR(160),""))),0))&gt;(IFERROR(VALUE(TRIM(SUBSTITUTE(BL29,CHAR(160),""))),0)),
        " OK : Montant instruit inférieur au montant raisonnable.",
        TRUE,
        ""
    )
)</f>
        <v/>
      </c>
      <c r="BO29" s="43" t="str" cm="1">
        <f t="array" ref="BO29">IF(OR(BL29="",AD29="",BJ29="",AB29="",BK29="",AC29=""),"",_xlfn.IFS(
ROUND(IFERROR(VALUE(TRIM(SUBSTITUTE(BL29,CHAR(160),""))),0),2)&gt;
ROUND(IFERROR(VALUE(TRIM(SUBSTITUTE(AD29,CHAR(160),""))),0),2),
"KO : Le montant retenu TTC est supérieur au montant présenté TTC. Merci de revoir la ligne de dépense ou plafonner son montant.",
ROUND(IFERROR(VALUE(TRIM(SUBSTITUTE(BJ29,CHAR(160),""))),0),2)&gt;
ROUND(IFERROR(VALUE(TRIM(SUBSTITUTE(AB29,CHAR(160),""))),0),2),
"Attention : Le montant retenu HT est supérieur au montant HT présenté. Merci de revoir la ligne de dépense, plafonner son montant, ou justifier la reventillation HT / TVA.",
ROUND(IFERROR(VALUE(TRIM(SUBSTITUTE(BK29,CHAR(160),""))),0),2)&gt;
ROUND(IFERROR(VALUE(TRIM(SUBSTITUTE(AC29,CHAR(160),""))),0),2),
"Attention : Le montant TVA retenu est supérieur au montant TVA présenté. Merci de revoir la ligne de dépense, plafonner son montant, ou justifier la reventillation HT / TVA.",
ROUND(IFERROR(VALUE(TRIM(SUBSTITUTE(AD29,CHAR(160),""))),0),2)=0,
"",
ROUND(IFERROR(VALUE(TRIM(SUBSTITUTE(BL29,CHAR(160),""))),0),2)=
ROUND(IFERROR(VALUE(TRIM(SUBSTITUTE(AD29,CHAR(160),""))),0),2),
"OK",
ROUND(IFERROR(VALUE(TRIM(SUBSTITUTE(BL29,CHAR(160),""))),0),2)=0,
"Attention : Montant présenté entièrement rejeté.",
ROUND(IFERROR(VALUE(TRIM(SUBSTITUTE(BL29,CHAR(160),""))),0),2)&lt;
ROUND(IFERROR(VALUE(TRIM(SUBSTITUTE(AD29,CHAR(160),""))),0),2),
"Attention : Montant présenté partiellement rejeté.",
TRUE,""
))</f>
        <v/>
      </c>
      <c r="BP29" s="92" t="str">
        <f t="shared" si="43"/>
        <v/>
      </c>
      <c r="BQ29" s="92" t="str">
        <f t="shared" si="44"/>
        <v/>
      </c>
      <c r="BR29" s="92" t="str">
        <f t="shared" si="45"/>
        <v/>
      </c>
    </row>
    <row r="30" spans="1:70" s="4" customFormat="1">
      <c r="A30" s="82">
        <v>22</v>
      </c>
      <c r="B30" s="83"/>
      <c r="C30" s="84"/>
      <c r="D30" s="84"/>
      <c r="E30" s="83"/>
      <c r="F30" s="83"/>
      <c r="G30" s="83"/>
      <c r="H30" s="132"/>
      <c r="I30" s="711"/>
      <c r="J30" s="538"/>
      <c r="K30" s="719"/>
      <c r="L30" s="627"/>
      <c r="M30" s="538"/>
      <c r="N30" s="624"/>
      <c r="O30" s="625"/>
      <c r="P30" s="644" t="str">
        <f t="shared" si="9"/>
        <v/>
      </c>
      <c r="Q30" s="647"/>
      <c r="R30" s="538"/>
      <c r="S30" s="625"/>
      <c r="T30" s="625"/>
      <c r="U30" s="644" t="str">
        <f t="shared" si="10"/>
        <v/>
      </c>
      <c r="V30" s="664"/>
      <c r="W30" s="538"/>
      <c r="X30" s="625"/>
      <c r="Y30" s="625"/>
      <c r="Z30" s="705" t="str">
        <f t="shared" si="11"/>
        <v/>
      </c>
      <c r="AA30" s="87"/>
      <c r="AB30" s="88" t="str" cm="1">
        <f t="array" ref="AB30">IF((_xlfn.IFS(TRIM(SUBSTITUTE(AA30,CHAR(160),""))="Devis 1",IFERROR(VALUE(TRIM(SUBSTITUTE(N30,CHAR(160),""))),0),TRIM(SUBSTITUTE(AA30,CHAR(160),""))="Devis 2",IFERROR(VALUE(TRIM(SUBSTITUTE(S30,CHAR(160),""))),0),TRIM(SUBSTITUTE(AA30,CHAR(160),""))="Devis 3",IFERROR(VALUE(TRIM(SUBSTITUTE(X30,CHAR(160),""))),0),TRUE,0)*IFERROR(VALUE(TRIM(SUBSTITUTE(C30,CHAR(160),""))),0))=0,"",_xlfn.IFS(TRIM(SUBSTITUTE(AA30,CHAR(160),""))="Devis 1",IFERROR(VALUE(TRIM(SUBSTITUTE(N30,CHAR(160),""))),0),TRIM(SUBSTITUTE(AA30,CHAR(160),""))="Devis 2",IFERROR(VALUE(TRIM(SUBSTITUTE(S30,CHAR(160),""))),0),TRIM(SUBSTITUTE(AA30,CHAR(160),""))="Devis 3",IFERROR(VALUE(TRIM(SUBSTITUTE(X30,CHAR(160),""))),0),TRUE,0)*IFERROR(VALUE(TRIM(SUBSTITUTE(C30,CHAR(160),""))),0))</f>
        <v/>
      </c>
      <c r="AC30" s="89" t="str" cm="1">
        <f t="array" ref="AC30">IF(ROUND((_xlfn.IFS(TRIM(SUBSTITUTE(AA30,CHAR(160),""))="Devis 1",IFERROR(VALUE(TRIM(SUBSTITUTE(O30,CHAR(160),""))),0),TRIM(SUBSTITUTE(AA30,CHAR(160),""))="Devis 2",IFERROR(VALUE(TRIM(SUBSTITUTE(T30,CHAR(160),""))),0),TRIM(SUBSTITUTE(AA30,CHAR(160),""))="Devis 3",IFERROR(VALUE(TRIM(SUBSTITUTE(Y30,CHAR(160),""))),0),TRUE,0)*IFERROR(VALUE(TRIM(SUBSTITUTE(C30,CHAR(160),""))),0)),2)=0,IF(AB30&lt;&gt;"",0,""),ROUND((_xlfn.IFS(TRIM(SUBSTITUTE(AA30,CHAR(160),""))="Devis 1",IFERROR(VALUE(TRIM(SUBSTITUTE(O30,CHAR(160),""))),0),TRIM(SUBSTITUTE(AA30,CHAR(160),""))="Devis 2",IFERROR(VALUE(TRIM(SUBSTITUTE(T30,CHAR(160),""))),0),TRIM(SUBSTITUTE(AA30,CHAR(160),""))="Devis 3",IFERROR(VALUE(TRIM(SUBSTITUTE(Y30,CHAR(160),""))),0),TRUE,0)*IFERROR(VALUE(TRIM(SUBSTITUTE(C30,CHAR(160),""))),0)),2))</f>
        <v/>
      </c>
      <c r="AD30" s="90" t="str">
        <f t="shared" si="12"/>
        <v/>
      </c>
      <c r="AE30" s="91"/>
      <c r="AF30" s="148" t="str">
        <f t="shared" si="13"/>
        <v/>
      </c>
      <c r="AG30" s="148" t="str">
        <f t="shared" si="14"/>
        <v/>
      </c>
      <c r="AH30" s="148" t="str">
        <f t="shared" si="15"/>
        <v/>
      </c>
      <c r="AI30" s="148" t="str">
        <f t="shared" si="16"/>
        <v/>
      </c>
      <c r="AJ30" s="148" t="str">
        <f t="shared" si="17"/>
        <v/>
      </c>
      <c r="AK30" s="148" t="str">
        <f t="shared" si="18"/>
        <v/>
      </c>
      <c r="AL30" s="148" t="str">
        <f t="shared" si="19"/>
        <v/>
      </c>
      <c r="AM30" s="148" t="str">
        <f t="shared" si="20"/>
        <v/>
      </c>
      <c r="AN30" s="713" t="str">
        <f t="shared" si="21"/>
        <v/>
      </c>
      <c r="AO30" s="553" t="str">
        <f t="shared" si="22"/>
        <v/>
      </c>
      <c r="AP30" s="548" t="str">
        <f t="shared" si="23"/>
        <v/>
      </c>
      <c r="AQ30" s="539" t="str">
        <f t="shared" si="24"/>
        <v/>
      </c>
      <c r="AR30" s="539" t="str">
        <f t="shared" si="25"/>
        <v/>
      </c>
      <c r="AS30" s="577" t="str">
        <f t="shared" si="26"/>
        <v/>
      </c>
      <c r="AT30" s="644" t="str">
        <f t="shared" si="27"/>
        <v/>
      </c>
      <c r="AU30" s="655" t="str">
        <f t="shared" si="28"/>
        <v/>
      </c>
      <c r="AV30" s="577" t="str">
        <f t="shared" si="29"/>
        <v/>
      </c>
      <c r="AW30" s="577" t="str">
        <f t="shared" si="30"/>
        <v/>
      </c>
      <c r="AX30" s="577" t="str">
        <f t="shared" si="31"/>
        <v/>
      </c>
      <c r="AY30" s="748" t="str">
        <f t="shared" si="32"/>
        <v/>
      </c>
      <c r="AZ30" s="677" t="str">
        <f t="shared" si="33"/>
        <v/>
      </c>
      <c r="BA30" s="577" t="str">
        <f t="shared" si="34"/>
        <v/>
      </c>
      <c r="BB30" s="577" t="str">
        <f t="shared" si="35"/>
        <v/>
      </c>
      <c r="BC30" s="577" t="str">
        <f t="shared" si="36"/>
        <v/>
      </c>
      <c r="BD30" s="678" t="str">
        <f t="shared" si="37"/>
        <v/>
      </c>
      <c r="BE30" s="542" t="str">
        <f t="shared" si="38"/>
        <v/>
      </c>
      <c r="BF30" s="83"/>
      <c r="BG30" s="92" t="str">
        <f t="shared" si="39"/>
        <v/>
      </c>
      <c r="BH30" s="92" t="str">
        <f t="shared" si="40"/>
        <v/>
      </c>
      <c r="BI30" s="93" t="str">
        <f t="shared" si="41"/>
        <v/>
      </c>
      <c r="BJ30" s="93" t="str" cm="1">
        <f t="array" ref="BJ30">IF($AG30="","",
_xlfn.IFS(
$BE30="Devis 1",
IF(ISBLANK(AR30),"",IFERROR(VALUE(TRIM(SUBSTITUTE(AR30,CHAR(160),""))),0)*IFERROR(VALUE(TRIM(SUBSTITUTE($AG30,CHAR(160),""))),0)),
$BE30="Devis 2",
IF(ISBLANK(AW30),"",IFERROR(VALUE(TRIM(SUBSTITUTE(AW30,CHAR(160),""))),0)*IFERROR(VALUE(TRIM(SUBSTITUTE($AG30,CHAR(160),""))),0)),
$BE30="Devis 3",
IF(ISBLANK(BB30),"",IFERROR(VALUE(TRIM(SUBSTITUTE(BB30,CHAR(160),""))),0)*IFERROR(VALUE(TRIM(SUBSTITUTE($AG30,CHAR(160),""))),0)),
TRUE,0
)
)</f>
        <v/>
      </c>
      <c r="BK30" s="93" t="str" cm="1">
        <f t="array" ref="BK30">IF($AG30="","",
_xlfn.IFS(
$BE30="Devis 1",
IF(ISBLANK(AS30),"",IFERROR(VALUE(TRIM(SUBSTITUTE(AS30,CHAR(160),""))),0)*IFERROR(VALUE(TRIM(SUBSTITUTE($AG30,CHAR(160),""))),0)),
$BE30="Devis 2",
IF(ISBLANK(AX30),"",IFERROR(VALUE(TRIM(SUBSTITUTE(AX30,CHAR(160),""))),0)*IFERROR(VALUE(TRIM(SUBSTITUTE($AG30,CHAR(160),""))),0)),
$BE30="Devis 3",
IF(ISBLANK(BC30),"",IFERROR(VALUE(TRIM(SUBSTITUTE(BC30,CHAR(160),""))),0)*IFERROR(VALUE(TRIM(SUBSTITUTE($AG30,CHAR(160),""))),0)),
TRUE,0
)
)</f>
        <v/>
      </c>
      <c r="BL30" s="93" t="str">
        <f t="shared" si="42"/>
        <v/>
      </c>
      <c r="BM30" s="83"/>
      <c r="BN30" s="43" t="str" cm="1">
        <f t="array" ref="BN30">IF(OR(BL30="",BI30="",BJ30="",BG30=""),"",
    _xlfn.IFS(
        (IFERROR(VALUE(TRIM(SUBSTITUTE(BL30,CHAR(160),""))),0)) &gt; (IFERROR(VALUE(TRIM(SUBSTITUTE(BI30,CHAR(160),""))),0)),
        "KO : Le montant retenu TTC est supérieur au montant raisonnable TTC. Merci de revoir la ligne de dépense ou plafonner son montant.",
        (IFERROR(VALUE(TRIM(SUBSTITUTE(BJ30,CHAR(160),""))),0)) &gt; (IFERROR(VALUE(TRIM(SUBSTITUTE(BG30,CHAR(160),""))),0)),
        "Attention : Le montant retenu HT est supérieur au montant HT raisonnable. Merci de revoir la ligne de dépense, plafonner son montant, ou justifier la reventillation HT / TVA.",
ROUND(IFERROR(VALUE(TRIM(SUBSTITUTE(BH30,CHAR(160),""))),0),2)&gt;
ROUND(IFERROR(VALUE(TRIM(SUBSTITUTE(BK30,CHAR(160),""))),0),2),
"Attention : Le montant TVA retenu est supérieur au montant TVA raisonnable. Merci de revoir la ligne de dépense, plafonner son montant, ou justifier la reventillation HT / TVA.",
ROUND(IFERROR(VALUE(TRIM(SUBSTITUTE(BJ30,CHAR(160),""))),0),2)&gt;
ROUND(IFERROR(VALUE(TRIM(SUBSTITUTE(MIN(P30,U30,Z30),CHAR(160),""))),0),2),
"Attention : Le devis retenu n'est pas le moins cher. Une justification de la part du porteur est nécessaire.",
ROUND(IFERROR(VALUE(TRIM(SUBSTITUTE(BJ30,CHAR(160),""))),0),2)=0,
"Attention : montant présenté entièrement écarté",
        (IFERROR(VALUE(TRIM(SUBSTITUTE(BL30,CHAR(160),""))),0))=0,
        "",
        (IFERROR(VALUE(TRIM(SUBSTITUTE(BI30,CHAR(160),""))),0))=(IFERROR(VALUE(TRIM(SUBSTITUTE(BL30,CHAR(160),""))),0)),
        "OK",
        (IFERROR(VALUE(TRIM(SUBSTITUTE(BI30,CHAR(160),""))),0))&gt;(IFERROR(VALUE(TRIM(SUBSTITUTE(BL30,CHAR(160),""))),0)),
        " OK : Montant instruit inférieur au montant raisonnable.",
        TRUE,
        ""
    )
)</f>
        <v/>
      </c>
      <c r="BO30" s="43" t="str" cm="1">
        <f t="array" ref="BO30">IF(OR(BL30="",AD30="",BJ30="",AB30="",BK30="",AC30=""),"",_xlfn.IFS(
ROUND(IFERROR(VALUE(TRIM(SUBSTITUTE(BL30,CHAR(160),""))),0),2)&gt;
ROUND(IFERROR(VALUE(TRIM(SUBSTITUTE(AD30,CHAR(160),""))),0),2),
"KO : Le montant retenu TTC est supérieur au montant présenté TTC. Merci de revoir la ligne de dépense ou plafonner son montant.",
ROUND(IFERROR(VALUE(TRIM(SUBSTITUTE(BJ30,CHAR(160),""))),0),2)&gt;
ROUND(IFERROR(VALUE(TRIM(SUBSTITUTE(AB30,CHAR(160),""))),0),2),
"Attention : Le montant retenu HT est supérieur au montant HT présenté. Merci de revoir la ligne de dépense, plafonner son montant, ou justifier la reventillation HT / TVA.",
ROUND(IFERROR(VALUE(TRIM(SUBSTITUTE(BK30,CHAR(160),""))),0),2)&gt;
ROUND(IFERROR(VALUE(TRIM(SUBSTITUTE(AC30,CHAR(160),""))),0),2),
"Attention : Le montant TVA retenu est supérieur au montant TVA présenté. Merci de revoir la ligne de dépense, plafonner son montant, ou justifier la reventillation HT / TVA.",
ROUND(IFERROR(VALUE(TRIM(SUBSTITUTE(AD30,CHAR(160),""))),0),2)=0,
"",
ROUND(IFERROR(VALUE(TRIM(SUBSTITUTE(BL30,CHAR(160),""))),0),2)=
ROUND(IFERROR(VALUE(TRIM(SUBSTITUTE(AD30,CHAR(160),""))),0),2),
"OK",
ROUND(IFERROR(VALUE(TRIM(SUBSTITUTE(BL30,CHAR(160),""))),0),2)=0,
"Attention : Montant présenté entièrement rejeté.",
ROUND(IFERROR(VALUE(TRIM(SUBSTITUTE(BL30,CHAR(160),""))),0),2)&lt;
ROUND(IFERROR(VALUE(TRIM(SUBSTITUTE(AD30,CHAR(160),""))),0),2),
"Attention : Montant présenté partiellement rejeté.",
TRUE,""
))</f>
        <v/>
      </c>
      <c r="BP30" s="92" t="str">
        <f t="shared" si="43"/>
        <v/>
      </c>
      <c r="BQ30" s="92" t="str">
        <f t="shared" si="44"/>
        <v/>
      </c>
      <c r="BR30" s="92" t="str">
        <f t="shared" si="45"/>
        <v/>
      </c>
    </row>
    <row r="31" spans="1:70" s="4" customFormat="1">
      <c r="A31" s="82">
        <v>23</v>
      </c>
      <c r="B31" s="83"/>
      <c r="C31" s="84"/>
      <c r="D31" s="84"/>
      <c r="E31" s="83"/>
      <c r="F31" s="83"/>
      <c r="G31" s="83"/>
      <c r="H31" s="132"/>
      <c r="I31" s="711"/>
      <c r="J31" s="538"/>
      <c r="K31" s="719"/>
      <c r="L31" s="627"/>
      <c r="M31" s="538"/>
      <c r="N31" s="624"/>
      <c r="O31" s="625"/>
      <c r="P31" s="644" t="str">
        <f t="shared" si="9"/>
        <v/>
      </c>
      <c r="Q31" s="647"/>
      <c r="R31" s="538"/>
      <c r="S31" s="625"/>
      <c r="T31" s="625"/>
      <c r="U31" s="644" t="str">
        <f t="shared" si="10"/>
        <v/>
      </c>
      <c r="V31" s="664"/>
      <c r="W31" s="538"/>
      <c r="X31" s="625"/>
      <c r="Y31" s="625"/>
      <c r="Z31" s="705" t="str">
        <f t="shared" si="11"/>
        <v/>
      </c>
      <c r="AA31" s="87"/>
      <c r="AB31" s="88" t="str" cm="1">
        <f t="array" ref="AB31">IF((_xlfn.IFS(TRIM(SUBSTITUTE(AA31,CHAR(160),""))="Devis 1",IFERROR(VALUE(TRIM(SUBSTITUTE(N31,CHAR(160),""))),0),TRIM(SUBSTITUTE(AA31,CHAR(160),""))="Devis 2",IFERROR(VALUE(TRIM(SUBSTITUTE(S31,CHAR(160),""))),0),TRIM(SUBSTITUTE(AA31,CHAR(160),""))="Devis 3",IFERROR(VALUE(TRIM(SUBSTITUTE(X31,CHAR(160),""))),0),TRUE,0)*IFERROR(VALUE(TRIM(SUBSTITUTE(C31,CHAR(160),""))),0))=0,"",_xlfn.IFS(TRIM(SUBSTITUTE(AA31,CHAR(160),""))="Devis 1",IFERROR(VALUE(TRIM(SUBSTITUTE(N31,CHAR(160),""))),0),TRIM(SUBSTITUTE(AA31,CHAR(160),""))="Devis 2",IFERROR(VALUE(TRIM(SUBSTITUTE(S31,CHAR(160),""))),0),TRIM(SUBSTITUTE(AA31,CHAR(160),""))="Devis 3",IFERROR(VALUE(TRIM(SUBSTITUTE(X31,CHAR(160),""))),0),TRUE,0)*IFERROR(VALUE(TRIM(SUBSTITUTE(C31,CHAR(160),""))),0))</f>
        <v/>
      </c>
      <c r="AC31" s="89" t="str" cm="1">
        <f t="array" ref="AC31">IF(ROUND((_xlfn.IFS(TRIM(SUBSTITUTE(AA31,CHAR(160),""))="Devis 1",IFERROR(VALUE(TRIM(SUBSTITUTE(O31,CHAR(160),""))),0),TRIM(SUBSTITUTE(AA31,CHAR(160),""))="Devis 2",IFERROR(VALUE(TRIM(SUBSTITUTE(T31,CHAR(160),""))),0),TRIM(SUBSTITUTE(AA31,CHAR(160),""))="Devis 3",IFERROR(VALUE(TRIM(SUBSTITUTE(Y31,CHAR(160),""))),0),TRUE,0)*IFERROR(VALUE(TRIM(SUBSTITUTE(C31,CHAR(160),""))),0)),2)=0,IF(AB31&lt;&gt;"",0,""),ROUND((_xlfn.IFS(TRIM(SUBSTITUTE(AA31,CHAR(160),""))="Devis 1",IFERROR(VALUE(TRIM(SUBSTITUTE(O31,CHAR(160),""))),0),TRIM(SUBSTITUTE(AA31,CHAR(160),""))="Devis 2",IFERROR(VALUE(TRIM(SUBSTITUTE(T31,CHAR(160),""))),0),TRIM(SUBSTITUTE(AA31,CHAR(160),""))="Devis 3",IFERROR(VALUE(TRIM(SUBSTITUTE(Y31,CHAR(160),""))),0),TRUE,0)*IFERROR(VALUE(TRIM(SUBSTITUTE(C31,CHAR(160),""))),0)),2))</f>
        <v/>
      </c>
      <c r="AD31" s="90" t="str">
        <f t="shared" si="12"/>
        <v/>
      </c>
      <c r="AE31" s="91"/>
      <c r="AF31" s="148" t="str">
        <f t="shared" si="13"/>
        <v/>
      </c>
      <c r="AG31" s="148" t="str">
        <f t="shared" si="14"/>
        <v/>
      </c>
      <c r="AH31" s="148" t="str">
        <f t="shared" si="15"/>
        <v/>
      </c>
      <c r="AI31" s="148" t="str">
        <f t="shared" si="16"/>
        <v/>
      </c>
      <c r="AJ31" s="148" t="str">
        <f t="shared" si="17"/>
        <v/>
      </c>
      <c r="AK31" s="148" t="str">
        <f t="shared" si="18"/>
        <v/>
      </c>
      <c r="AL31" s="148" t="str">
        <f t="shared" si="19"/>
        <v/>
      </c>
      <c r="AM31" s="148" t="str">
        <f t="shared" si="20"/>
        <v/>
      </c>
      <c r="AN31" s="713" t="str">
        <f t="shared" si="21"/>
        <v/>
      </c>
      <c r="AO31" s="553" t="str">
        <f t="shared" si="22"/>
        <v/>
      </c>
      <c r="AP31" s="548" t="str">
        <f t="shared" si="23"/>
        <v/>
      </c>
      <c r="AQ31" s="539" t="str">
        <f t="shared" si="24"/>
        <v/>
      </c>
      <c r="AR31" s="539" t="str">
        <f t="shared" si="25"/>
        <v/>
      </c>
      <c r="AS31" s="577" t="str">
        <f t="shared" si="26"/>
        <v/>
      </c>
      <c r="AT31" s="644" t="str">
        <f t="shared" si="27"/>
        <v/>
      </c>
      <c r="AU31" s="655" t="str">
        <f t="shared" si="28"/>
        <v/>
      </c>
      <c r="AV31" s="577" t="str">
        <f t="shared" si="29"/>
        <v/>
      </c>
      <c r="AW31" s="577" t="str">
        <f t="shared" si="30"/>
        <v/>
      </c>
      <c r="AX31" s="577" t="str">
        <f t="shared" si="31"/>
        <v/>
      </c>
      <c r="AY31" s="748" t="str">
        <f t="shared" si="32"/>
        <v/>
      </c>
      <c r="AZ31" s="677" t="str">
        <f t="shared" si="33"/>
        <v/>
      </c>
      <c r="BA31" s="577" t="str">
        <f t="shared" si="34"/>
        <v/>
      </c>
      <c r="BB31" s="577" t="str">
        <f t="shared" si="35"/>
        <v/>
      </c>
      <c r="BC31" s="577" t="str">
        <f t="shared" si="36"/>
        <v/>
      </c>
      <c r="BD31" s="678" t="str">
        <f t="shared" si="37"/>
        <v/>
      </c>
      <c r="BE31" s="542" t="str">
        <f t="shared" si="38"/>
        <v/>
      </c>
      <c r="BF31" s="83"/>
      <c r="BG31" s="92" t="str">
        <f t="shared" si="39"/>
        <v/>
      </c>
      <c r="BH31" s="92" t="str">
        <f t="shared" si="40"/>
        <v/>
      </c>
      <c r="BI31" s="93" t="str">
        <f t="shared" si="41"/>
        <v/>
      </c>
      <c r="BJ31" s="93" t="str" cm="1">
        <f t="array" ref="BJ31">IF($AG31="","",
_xlfn.IFS(
$BE31="Devis 1",
IF(ISBLANK(AR31),"",IFERROR(VALUE(TRIM(SUBSTITUTE(AR31,CHAR(160),""))),0)*IFERROR(VALUE(TRIM(SUBSTITUTE($AG31,CHAR(160),""))),0)),
$BE31="Devis 2",
IF(ISBLANK(AW31),"",IFERROR(VALUE(TRIM(SUBSTITUTE(AW31,CHAR(160),""))),0)*IFERROR(VALUE(TRIM(SUBSTITUTE($AG31,CHAR(160),""))),0)),
$BE31="Devis 3",
IF(ISBLANK(BB31),"",IFERROR(VALUE(TRIM(SUBSTITUTE(BB31,CHAR(160),""))),0)*IFERROR(VALUE(TRIM(SUBSTITUTE($AG31,CHAR(160),""))),0)),
TRUE,0
)
)</f>
        <v/>
      </c>
      <c r="BK31" s="93" t="str" cm="1">
        <f t="array" ref="BK31">IF($AG31="","",
_xlfn.IFS(
$BE31="Devis 1",
IF(ISBLANK(AS31),"",IFERROR(VALUE(TRIM(SUBSTITUTE(AS31,CHAR(160),""))),0)*IFERROR(VALUE(TRIM(SUBSTITUTE($AG31,CHAR(160),""))),0)),
$BE31="Devis 2",
IF(ISBLANK(AX31),"",IFERROR(VALUE(TRIM(SUBSTITUTE(AX31,CHAR(160),""))),0)*IFERROR(VALUE(TRIM(SUBSTITUTE($AG31,CHAR(160),""))),0)),
$BE31="Devis 3",
IF(ISBLANK(BC31),"",IFERROR(VALUE(TRIM(SUBSTITUTE(BC31,CHAR(160),""))),0)*IFERROR(VALUE(TRIM(SUBSTITUTE($AG31,CHAR(160),""))),0)),
TRUE,0
)
)</f>
        <v/>
      </c>
      <c r="BL31" s="93" t="str">
        <f t="shared" si="42"/>
        <v/>
      </c>
      <c r="BM31" s="83"/>
      <c r="BN31" s="43" t="str" cm="1">
        <f t="array" ref="BN31">IF(OR(BL31="",BI31="",BJ31="",BG31=""),"",
    _xlfn.IFS(
        (IFERROR(VALUE(TRIM(SUBSTITUTE(BL31,CHAR(160),""))),0)) &gt; (IFERROR(VALUE(TRIM(SUBSTITUTE(BI31,CHAR(160),""))),0)),
        "KO : Le montant retenu TTC est supérieur au montant raisonnable TTC. Merci de revoir la ligne de dépense ou plafonner son montant.",
        (IFERROR(VALUE(TRIM(SUBSTITUTE(BJ31,CHAR(160),""))),0)) &gt; (IFERROR(VALUE(TRIM(SUBSTITUTE(BG31,CHAR(160),""))),0)),
        "Attention : Le montant retenu HT est supérieur au montant HT raisonnable. Merci de revoir la ligne de dépense, plafonner son montant, ou justifier la reventillation HT / TVA.",
ROUND(IFERROR(VALUE(TRIM(SUBSTITUTE(BH31,CHAR(160),""))),0),2)&gt;
ROUND(IFERROR(VALUE(TRIM(SUBSTITUTE(BK31,CHAR(160),""))),0),2),
"Attention : Le montant TVA retenu est supérieur au montant TVA raisonnable. Merci de revoir la ligne de dépense, plafonner son montant, ou justifier la reventillation HT / TVA.",
ROUND(IFERROR(VALUE(TRIM(SUBSTITUTE(BJ31,CHAR(160),""))),0),2)&gt;
ROUND(IFERROR(VALUE(TRIM(SUBSTITUTE(MIN(P31,U31,Z31),CHAR(160),""))),0),2),
"Attention : Le devis retenu n'est pas le moins cher. Une justification de la part du porteur est nécessaire.",
ROUND(IFERROR(VALUE(TRIM(SUBSTITUTE(BJ31,CHAR(160),""))),0),2)=0,
"Attention : montant présenté entièrement écarté",
        (IFERROR(VALUE(TRIM(SUBSTITUTE(BL31,CHAR(160),""))),0))=0,
        "",
        (IFERROR(VALUE(TRIM(SUBSTITUTE(BI31,CHAR(160),""))),0))=(IFERROR(VALUE(TRIM(SUBSTITUTE(BL31,CHAR(160),""))),0)),
        "OK",
        (IFERROR(VALUE(TRIM(SUBSTITUTE(BI31,CHAR(160),""))),0))&gt;(IFERROR(VALUE(TRIM(SUBSTITUTE(BL31,CHAR(160),""))),0)),
        " OK : Montant instruit inférieur au montant raisonnable.",
        TRUE,
        ""
    )
)</f>
        <v/>
      </c>
      <c r="BO31" s="43" t="str" cm="1">
        <f t="array" ref="BO31">IF(OR(BL31="",AD31="",BJ31="",AB31="",BK31="",AC31=""),"",_xlfn.IFS(
ROUND(IFERROR(VALUE(TRIM(SUBSTITUTE(BL31,CHAR(160),""))),0),2)&gt;
ROUND(IFERROR(VALUE(TRIM(SUBSTITUTE(AD31,CHAR(160),""))),0),2),
"KO : Le montant retenu TTC est supérieur au montant présenté TTC. Merci de revoir la ligne de dépense ou plafonner son montant.",
ROUND(IFERROR(VALUE(TRIM(SUBSTITUTE(BJ31,CHAR(160),""))),0),2)&gt;
ROUND(IFERROR(VALUE(TRIM(SUBSTITUTE(AB31,CHAR(160),""))),0),2),
"Attention : Le montant retenu HT est supérieur au montant HT présenté. Merci de revoir la ligne de dépense, plafonner son montant, ou justifier la reventillation HT / TVA.",
ROUND(IFERROR(VALUE(TRIM(SUBSTITUTE(BK31,CHAR(160),""))),0),2)&gt;
ROUND(IFERROR(VALUE(TRIM(SUBSTITUTE(AC31,CHAR(160),""))),0),2),
"Attention : Le montant TVA retenu est supérieur au montant TVA présenté. Merci de revoir la ligne de dépense, plafonner son montant, ou justifier la reventillation HT / TVA.",
ROUND(IFERROR(VALUE(TRIM(SUBSTITUTE(AD31,CHAR(160),""))),0),2)=0,
"",
ROUND(IFERROR(VALUE(TRIM(SUBSTITUTE(BL31,CHAR(160),""))),0),2)=
ROUND(IFERROR(VALUE(TRIM(SUBSTITUTE(AD31,CHAR(160),""))),0),2),
"OK",
ROUND(IFERROR(VALUE(TRIM(SUBSTITUTE(BL31,CHAR(160),""))),0),2)=0,
"Attention : Montant présenté entièrement rejeté.",
ROUND(IFERROR(VALUE(TRIM(SUBSTITUTE(BL31,CHAR(160),""))),0),2)&lt;
ROUND(IFERROR(VALUE(TRIM(SUBSTITUTE(AD31,CHAR(160),""))),0),2),
"Attention : Montant présenté partiellement rejeté.",
TRUE,""
))</f>
        <v/>
      </c>
      <c r="BP31" s="92" t="str">
        <f t="shared" si="43"/>
        <v/>
      </c>
      <c r="BQ31" s="92" t="str">
        <f t="shared" si="44"/>
        <v/>
      </c>
      <c r="BR31" s="92" t="str">
        <f t="shared" si="45"/>
        <v/>
      </c>
    </row>
    <row r="32" spans="1:70" s="4" customFormat="1">
      <c r="A32" s="82">
        <v>24</v>
      </c>
      <c r="B32" s="83"/>
      <c r="C32" s="84"/>
      <c r="D32" s="84"/>
      <c r="E32" s="83"/>
      <c r="F32" s="83"/>
      <c r="G32" s="83"/>
      <c r="H32" s="132"/>
      <c r="I32" s="711"/>
      <c r="J32" s="538"/>
      <c r="K32" s="719"/>
      <c r="L32" s="627"/>
      <c r="M32" s="538"/>
      <c r="N32" s="624"/>
      <c r="O32" s="625"/>
      <c r="P32" s="644" t="str">
        <f t="shared" si="9"/>
        <v/>
      </c>
      <c r="Q32" s="647"/>
      <c r="R32" s="538"/>
      <c r="S32" s="625"/>
      <c r="T32" s="625"/>
      <c r="U32" s="644" t="str">
        <f t="shared" si="10"/>
        <v/>
      </c>
      <c r="V32" s="664"/>
      <c r="W32" s="538"/>
      <c r="X32" s="625"/>
      <c r="Y32" s="625"/>
      <c r="Z32" s="705" t="str">
        <f t="shared" si="11"/>
        <v/>
      </c>
      <c r="AA32" s="87"/>
      <c r="AB32" s="88" t="str" cm="1">
        <f t="array" ref="AB32">IF((_xlfn.IFS(TRIM(SUBSTITUTE(AA32,CHAR(160),""))="Devis 1",IFERROR(VALUE(TRIM(SUBSTITUTE(N32,CHAR(160),""))),0),TRIM(SUBSTITUTE(AA32,CHAR(160),""))="Devis 2",IFERROR(VALUE(TRIM(SUBSTITUTE(S32,CHAR(160),""))),0),TRIM(SUBSTITUTE(AA32,CHAR(160),""))="Devis 3",IFERROR(VALUE(TRIM(SUBSTITUTE(X32,CHAR(160),""))),0),TRUE,0)*IFERROR(VALUE(TRIM(SUBSTITUTE(C32,CHAR(160),""))),0))=0,"",_xlfn.IFS(TRIM(SUBSTITUTE(AA32,CHAR(160),""))="Devis 1",IFERROR(VALUE(TRIM(SUBSTITUTE(N32,CHAR(160),""))),0),TRIM(SUBSTITUTE(AA32,CHAR(160),""))="Devis 2",IFERROR(VALUE(TRIM(SUBSTITUTE(S32,CHAR(160),""))),0),TRIM(SUBSTITUTE(AA32,CHAR(160),""))="Devis 3",IFERROR(VALUE(TRIM(SUBSTITUTE(X32,CHAR(160),""))),0),TRUE,0)*IFERROR(VALUE(TRIM(SUBSTITUTE(C32,CHAR(160),""))),0))</f>
        <v/>
      </c>
      <c r="AC32" s="89" t="str" cm="1">
        <f t="array" ref="AC32">IF(ROUND((_xlfn.IFS(TRIM(SUBSTITUTE(AA32,CHAR(160),""))="Devis 1",IFERROR(VALUE(TRIM(SUBSTITUTE(O32,CHAR(160),""))),0),TRIM(SUBSTITUTE(AA32,CHAR(160),""))="Devis 2",IFERROR(VALUE(TRIM(SUBSTITUTE(T32,CHAR(160),""))),0),TRIM(SUBSTITUTE(AA32,CHAR(160),""))="Devis 3",IFERROR(VALUE(TRIM(SUBSTITUTE(Y32,CHAR(160),""))),0),TRUE,0)*IFERROR(VALUE(TRIM(SUBSTITUTE(C32,CHAR(160),""))),0)),2)=0,IF(AB32&lt;&gt;"",0,""),ROUND((_xlfn.IFS(TRIM(SUBSTITUTE(AA32,CHAR(160),""))="Devis 1",IFERROR(VALUE(TRIM(SUBSTITUTE(O32,CHAR(160),""))),0),TRIM(SUBSTITUTE(AA32,CHAR(160),""))="Devis 2",IFERROR(VALUE(TRIM(SUBSTITUTE(T32,CHAR(160),""))),0),TRIM(SUBSTITUTE(AA32,CHAR(160),""))="Devis 3",IFERROR(VALUE(TRIM(SUBSTITUTE(Y32,CHAR(160),""))),0),TRUE,0)*IFERROR(VALUE(TRIM(SUBSTITUTE(C32,CHAR(160),""))),0)),2))</f>
        <v/>
      </c>
      <c r="AD32" s="90" t="str">
        <f t="shared" si="12"/>
        <v/>
      </c>
      <c r="AE32" s="91"/>
      <c r="AF32" s="148" t="str">
        <f t="shared" si="13"/>
        <v/>
      </c>
      <c r="AG32" s="148" t="str">
        <f t="shared" si="14"/>
        <v/>
      </c>
      <c r="AH32" s="148" t="str">
        <f t="shared" si="15"/>
        <v/>
      </c>
      <c r="AI32" s="148" t="str">
        <f t="shared" si="16"/>
        <v/>
      </c>
      <c r="AJ32" s="148" t="str">
        <f t="shared" si="17"/>
        <v/>
      </c>
      <c r="AK32" s="148" t="str">
        <f t="shared" si="18"/>
        <v/>
      </c>
      <c r="AL32" s="148" t="str">
        <f t="shared" si="19"/>
        <v/>
      </c>
      <c r="AM32" s="148" t="str">
        <f t="shared" si="20"/>
        <v/>
      </c>
      <c r="AN32" s="713" t="str">
        <f t="shared" si="21"/>
        <v/>
      </c>
      <c r="AO32" s="553" t="str">
        <f t="shared" si="22"/>
        <v/>
      </c>
      <c r="AP32" s="548" t="str">
        <f t="shared" si="23"/>
        <v/>
      </c>
      <c r="AQ32" s="539" t="str">
        <f t="shared" si="24"/>
        <v/>
      </c>
      <c r="AR32" s="539" t="str">
        <f t="shared" si="25"/>
        <v/>
      </c>
      <c r="AS32" s="577" t="str">
        <f t="shared" si="26"/>
        <v/>
      </c>
      <c r="AT32" s="644" t="str">
        <f t="shared" si="27"/>
        <v/>
      </c>
      <c r="AU32" s="655" t="str">
        <f t="shared" si="28"/>
        <v/>
      </c>
      <c r="AV32" s="577" t="str">
        <f t="shared" si="29"/>
        <v/>
      </c>
      <c r="AW32" s="577" t="str">
        <f t="shared" si="30"/>
        <v/>
      </c>
      <c r="AX32" s="577" t="str">
        <f t="shared" si="31"/>
        <v/>
      </c>
      <c r="AY32" s="748" t="str">
        <f t="shared" si="32"/>
        <v/>
      </c>
      <c r="AZ32" s="677" t="str">
        <f t="shared" si="33"/>
        <v/>
      </c>
      <c r="BA32" s="577" t="str">
        <f t="shared" si="34"/>
        <v/>
      </c>
      <c r="BB32" s="577" t="str">
        <f t="shared" si="35"/>
        <v/>
      </c>
      <c r="BC32" s="577" t="str">
        <f t="shared" si="36"/>
        <v/>
      </c>
      <c r="BD32" s="678" t="str">
        <f t="shared" si="37"/>
        <v/>
      </c>
      <c r="BE32" s="542" t="str">
        <f t="shared" si="38"/>
        <v/>
      </c>
      <c r="BF32" s="83"/>
      <c r="BG32" s="92" t="str">
        <f t="shared" si="39"/>
        <v/>
      </c>
      <c r="BH32" s="92" t="str">
        <f t="shared" si="40"/>
        <v/>
      </c>
      <c r="BI32" s="93" t="str">
        <f t="shared" si="41"/>
        <v/>
      </c>
      <c r="BJ32" s="93" t="str" cm="1">
        <f t="array" ref="BJ32">IF($AG32="","",
_xlfn.IFS(
$BE32="Devis 1",
IF(ISBLANK(AR32),"",IFERROR(VALUE(TRIM(SUBSTITUTE(AR32,CHAR(160),""))),0)*IFERROR(VALUE(TRIM(SUBSTITUTE($AG32,CHAR(160),""))),0)),
$BE32="Devis 2",
IF(ISBLANK(AW32),"",IFERROR(VALUE(TRIM(SUBSTITUTE(AW32,CHAR(160),""))),0)*IFERROR(VALUE(TRIM(SUBSTITUTE($AG32,CHAR(160),""))),0)),
$BE32="Devis 3",
IF(ISBLANK(BB32),"",IFERROR(VALUE(TRIM(SUBSTITUTE(BB32,CHAR(160),""))),0)*IFERROR(VALUE(TRIM(SUBSTITUTE($AG32,CHAR(160),""))),0)),
TRUE,0
)
)</f>
        <v/>
      </c>
      <c r="BK32" s="93" t="str" cm="1">
        <f t="array" ref="BK32">IF($AG32="","",
_xlfn.IFS(
$BE32="Devis 1",
IF(ISBLANK(AS32),"",IFERROR(VALUE(TRIM(SUBSTITUTE(AS32,CHAR(160),""))),0)*IFERROR(VALUE(TRIM(SUBSTITUTE($AG32,CHAR(160),""))),0)),
$BE32="Devis 2",
IF(ISBLANK(AX32),"",IFERROR(VALUE(TRIM(SUBSTITUTE(AX32,CHAR(160),""))),0)*IFERROR(VALUE(TRIM(SUBSTITUTE($AG32,CHAR(160),""))),0)),
$BE32="Devis 3",
IF(ISBLANK(BC32),"",IFERROR(VALUE(TRIM(SUBSTITUTE(BC32,CHAR(160),""))),0)*IFERROR(VALUE(TRIM(SUBSTITUTE($AG32,CHAR(160),""))),0)),
TRUE,0
)
)</f>
        <v/>
      </c>
      <c r="BL32" s="93" t="str">
        <f t="shared" si="42"/>
        <v/>
      </c>
      <c r="BM32" s="83"/>
      <c r="BN32" s="43" t="str" cm="1">
        <f t="array" ref="BN32">IF(OR(BL32="",BI32="",BJ32="",BG32=""),"",
    _xlfn.IFS(
        (IFERROR(VALUE(TRIM(SUBSTITUTE(BL32,CHAR(160),""))),0)) &gt; (IFERROR(VALUE(TRIM(SUBSTITUTE(BI32,CHAR(160),""))),0)),
        "KO : Le montant retenu TTC est supérieur au montant raisonnable TTC. Merci de revoir la ligne de dépense ou plafonner son montant.",
        (IFERROR(VALUE(TRIM(SUBSTITUTE(BJ32,CHAR(160),""))),0)) &gt; (IFERROR(VALUE(TRIM(SUBSTITUTE(BG32,CHAR(160),""))),0)),
        "Attention : Le montant retenu HT est supérieur au montant HT raisonnable. Merci de revoir la ligne de dépense, plafonner son montant, ou justifier la reventillation HT / TVA.",
ROUND(IFERROR(VALUE(TRIM(SUBSTITUTE(BH32,CHAR(160),""))),0),2)&gt;
ROUND(IFERROR(VALUE(TRIM(SUBSTITUTE(BK32,CHAR(160),""))),0),2),
"Attention : Le montant TVA retenu est supérieur au montant TVA raisonnable. Merci de revoir la ligne de dépense, plafonner son montant, ou justifier la reventillation HT / TVA.",
ROUND(IFERROR(VALUE(TRIM(SUBSTITUTE(BJ32,CHAR(160),""))),0),2)&gt;
ROUND(IFERROR(VALUE(TRIM(SUBSTITUTE(MIN(P32,U32,Z32),CHAR(160),""))),0),2),
"Attention : Le devis retenu n'est pas le moins cher. Une justification de la part du porteur est nécessaire.",
ROUND(IFERROR(VALUE(TRIM(SUBSTITUTE(BJ32,CHAR(160),""))),0),2)=0,
"Attention : montant présenté entièrement écarté",
        (IFERROR(VALUE(TRIM(SUBSTITUTE(BL32,CHAR(160),""))),0))=0,
        "",
        (IFERROR(VALUE(TRIM(SUBSTITUTE(BI32,CHAR(160),""))),0))=(IFERROR(VALUE(TRIM(SUBSTITUTE(BL32,CHAR(160),""))),0)),
        "OK",
        (IFERROR(VALUE(TRIM(SUBSTITUTE(BI32,CHAR(160),""))),0))&gt;(IFERROR(VALUE(TRIM(SUBSTITUTE(BL32,CHAR(160),""))),0)),
        " OK : Montant instruit inférieur au montant raisonnable.",
        TRUE,
        ""
    )
)</f>
        <v/>
      </c>
      <c r="BO32" s="43" t="str" cm="1">
        <f t="array" ref="BO32">IF(OR(BL32="",AD32="",BJ32="",AB32="",BK32="",AC32=""),"",_xlfn.IFS(
ROUND(IFERROR(VALUE(TRIM(SUBSTITUTE(BL32,CHAR(160),""))),0),2)&gt;
ROUND(IFERROR(VALUE(TRIM(SUBSTITUTE(AD32,CHAR(160),""))),0),2),
"KO : Le montant retenu TTC est supérieur au montant présenté TTC. Merci de revoir la ligne de dépense ou plafonner son montant.",
ROUND(IFERROR(VALUE(TRIM(SUBSTITUTE(BJ32,CHAR(160),""))),0),2)&gt;
ROUND(IFERROR(VALUE(TRIM(SUBSTITUTE(AB32,CHAR(160),""))),0),2),
"Attention : Le montant retenu HT est supérieur au montant HT présenté. Merci de revoir la ligne de dépense, plafonner son montant, ou justifier la reventillation HT / TVA.",
ROUND(IFERROR(VALUE(TRIM(SUBSTITUTE(BK32,CHAR(160),""))),0),2)&gt;
ROUND(IFERROR(VALUE(TRIM(SUBSTITUTE(AC32,CHAR(160),""))),0),2),
"Attention : Le montant TVA retenu est supérieur au montant TVA présenté. Merci de revoir la ligne de dépense, plafonner son montant, ou justifier la reventillation HT / TVA.",
ROUND(IFERROR(VALUE(TRIM(SUBSTITUTE(AD32,CHAR(160),""))),0),2)=0,
"",
ROUND(IFERROR(VALUE(TRIM(SUBSTITUTE(BL32,CHAR(160),""))),0),2)=
ROUND(IFERROR(VALUE(TRIM(SUBSTITUTE(AD32,CHAR(160),""))),0),2),
"OK",
ROUND(IFERROR(VALUE(TRIM(SUBSTITUTE(BL32,CHAR(160),""))),0),2)=0,
"Attention : Montant présenté entièrement rejeté.",
ROUND(IFERROR(VALUE(TRIM(SUBSTITUTE(BL32,CHAR(160),""))),0),2)&lt;
ROUND(IFERROR(VALUE(TRIM(SUBSTITUTE(AD32,CHAR(160),""))),0),2),
"Attention : Montant présenté partiellement rejeté.",
TRUE,""
))</f>
        <v/>
      </c>
      <c r="BP32" s="92" t="str">
        <f t="shared" si="43"/>
        <v/>
      </c>
      <c r="BQ32" s="92" t="str">
        <f t="shared" si="44"/>
        <v/>
      </c>
      <c r="BR32" s="92" t="str">
        <f t="shared" si="45"/>
        <v/>
      </c>
    </row>
    <row r="33" spans="1:70" s="4" customFormat="1">
      <c r="A33" s="82">
        <v>25</v>
      </c>
      <c r="B33" s="83"/>
      <c r="C33" s="84"/>
      <c r="D33" s="84"/>
      <c r="E33" s="83"/>
      <c r="F33" s="83"/>
      <c r="G33" s="83"/>
      <c r="H33" s="132"/>
      <c r="I33" s="711"/>
      <c r="J33" s="538"/>
      <c r="K33" s="719"/>
      <c r="L33" s="627"/>
      <c r="M33" s="538"/>
      <c r="N33" s="624"/>
      <c r="O33" s="625"/>
      <c r="P33" s="644" t="str">
        <f t="shared" si="9"/>
        <v/>
      </c>
      <c r="Q33" s="647"/>
      <c r="R33" s="538"/>
      <c r="S33" s="625"/>
      <c r="T33" s="625"/>
      <c r="U33" s="644" t="str">
        <f t="shared" si="10"/>
        <v/>
      </c>
      <c r="V33" s="664"/>
      <c r="W33" s="538"/>
      <c r="X33" s="625"/>
      <c r="Y33" s="625"/>
      <c r="Z33" s="705" t="str">
        <f t="shared" si="11"/>
        <v/>
      </c>
      <c r="AA33" s="87"/>
      <c r="AB33" s="88" t="str" cm="1">
        <f t="array" ref="AB33">IF((_xlfn.IFS(TRIM(SUBSTITUTE(AA33,CHAR(160),""))="Devis 1",IFERROR(VALUE(TRIM(SUBSTITUTE(N33,CHAR(160),""))),0),TRIM(SUBSTITUTE(AA33,CHAR(160),""))="Devis 2",IFERROR(VALUE(TRIM(SUBSTITUTE(S33,CHAR(160),""))),0),TRIM(SUBSTITUTE(AA33,CHAR(160),""))="Devis 3",IFERROR(VALUE(TRIM(SUBSTITUTE(X33,CHAR(160),""))),0),TRUE,0)*IFERROR(VALUE(TRIM(SUBSTITUTE(C33,CHAR(160),""))),0))=0,"",_xlfn.IFS(TRIM(SUBSTITUTE(AA33,CHAR(160),""))="Devis 1",IFERROR(VALUE(TRIM(SUBSTITUTE(N33,CHAR(160),""))),0),TRIM(SUBSTITUTE(AA33,CHAR(160),""))="Devis 2",IFERROR(VALUE(TRIM(SUBSTITUTE(S33,CHAR(160),""))),0),TRIM(SUBSTITUTE(AA33,CHAR(160),""))="Devis 3",IFERROR(VALUE(TRIM(SUBSTITUTE(X33,CHAR(160),""))),0),TRUE,0)*IFERROR(VALUE(TRIM(SUBSTITUTE(C33,CHAR(160),""))),0))</f>
        <v/>
      </c>
      <c r="AC33" s="89" t="str" cm="1">
        <f t="array" ref="AC33">IF(ROUND((_xlfn.IFS(TRIM(SUBSTITUTE(AA33,CHAR(160),""))="Devis 1",IFERROR(VALUE(TRIM(SUBSTITUTE(O33,CHAR(160),""))),0),TRIM(SUBSTITUTE(AA33,CHAR(160),""))="Devis 2",IFERROR(VALUE(TRIM(SUBSTITUTE(T33,CHAR(160),""))),0),TRIM(SUBSTITUTE(AA33,CHAR(160),""))="Devis 3",IFERROR(VALUE(TRIM(SUBSTITUTE(Y33,CHAR(160),""))),0),TRUE,0)*IFERROR(VALUE(TRIM(SUBSTITUTE(C33,CHAR(160),""))),0)),2)=0,IF(AB33&lt;&gt;"",0,""),ROUND((_xlfn.IFS(TRIM(SUBSTITUTE(AA33,CHAR(160),""))="Devis 1",IFERROR(VALUE(TRIM(SUBSTITUTE(O33,CHAR(160),""))),0),TRIM(SUBSTITUTE(AA33,CHAR(160),""))="Devis 2",IFERROR(VALUE(TRIM(SUBSTITUTE(T33,CHAR(160),""))),0),TRIM(SUBSTITUTE(AA33,CHAR(160),""))="Devis 3",IFERROR(VALUE(TRIM(SUBSTITUTE(Y33,CHAR(160),""))),0),TRUE,0)*IFERROR(VALUE(TRIM(SUBSTITUTE(C33,CHAR(160),""))),0)),2))</f>
        <v/>
      </c>
      <c r="AD33" s="90" t="str">
        <f t="shared" si="12"/>
        <v/>
      </c>
      <c r="AE33" s="91"/>
      <c r="AF33" s="148" t="str">
        <f t="shared" si="13"/>
        <v/>
      </c>
      <c r="AG33" s="148" t="str">
        <f t="shared" si="14"/>
        <v/>
      </c>
      <c r="AH33" s="148" t="str">
        <f t="shared" si="15"/>
        <v/>
      </c>
      <c r="AI33" s="148" t="str">
        <f t="shared" si="16"/>
        <v/>
      </c>
      <c r="AJ33" s="148" t="str">
        <f t="shared" si="17"/>
        <v/>
      </c>
      <c r="AK33" s="148" t="str">
        <f t="shared" si="18"/>
        <v/>
      </c>
      <c r="AL33" s="148" t="str">
        <f t="shared" si="19"/>
        <v/>
      </c>
      <c r="AM33" s="148" t="str">
        <f t="shared" si="20"/>
        <v/>
      </c>
      <c r="AN33" s="713" t="str">
        <f t="shared" si="21"/>
        <v/>
      </c>
      <c r="AO33" s="553" t="str">
        <f t="shared" si="22"/>
        <v/>
      </c>
      <c r="AP33" s="548" t="str">
        <f t="shared" si="23"/>
        <v/>
      </c>
      <c r="AQ33" s="539" t="str">
        <f t="shared" si="24"/>
        <v/>
      </c>
      <c r="AR33" s="539" t="str">
        <f t="shared" si="25"/>
        <v/>
      </c>
      <c r="AS33" s="577" t="str">
        <f t="shared" si="26"/>
        <v/>
      </c>
      <c r="AT33" s="644" t="str">
        <f t="shared" si="27"/>
        <v/>
      </c>
      <c r="AU33" s="655" t="str">
        <f t="shared" si="28"/>
        <v/>
      </c>
      <c r="AV33" s="577" t="str">
        <f t="shared" si="29"/>
        <v/>
      </c>
      <c r="AW33" s="577" t="str">
        <f t="shared" si="30"/>
        <v/>
      </c>
      <c r="AX33" s="577" t="str">
        <f t="shared" si="31"/>
        <v/>
      </c>
      <c r="AY33" s="748" t="str">
        <f t="shared" si="32"/>
        <v/>
      </c>
      <c r="AZ33" s="677" t="str">
        <f t="shared" si="33"/>
        <v/>
      </c>
      <c r="BA33" s="577" t="str">
        <f t="shared" si="34"/>
        <v/>
      </c>
      <c r="BB33" s="577" t="str">
        <f t="shared" si="35"/>
        <v/>
      </c>
      <c r="BC33" s="577" t="str">
        <f t="shared" si="36"/>
        <v/>
      </c>
      <c r="BD33" s="678" t="str">
        <f t="shared" si="37"/>
        <v/>
      </c>
      <c r="BE33" s="542" t="str">
        <f t="shared" si="38"/>
        <v/>
      </c>
      <c r="BF33" s="83"/>
      <c r="BG33" s="92" t="str">
        <f t="shared" si="39"/>
        <v/>
      </c>
      <c r="BH33" s="92" t="str">
        <f t="shared" si="40"/>
        <v/>
      </c>
      <c r="BI33" s="93" t="str">
        <f t="shared" si="41"/>
        <v/>
      </c>
      <c r="BJ33" s="93" t="str" cm="1">
        <f t="array" ref="BJ33">IF($AG33="","",
_xlfn.IFS(
$BE33="Devis 1",
IF(ISBLANK(AR33),"",IFERROR(VALUE(TRIM(SUBSTITUTE(AR33,CHAR(160),""))),0)*IFERROR(VALUE(TRIM(SUBSTITUTE($AG33,CHAR(160),""))),0)),
$BE33="Devis 2",
IF(ISBLANK(AW33),"",IFERROR(VALUE(TRIM(SUBSTITUTE(AW33,CHAR(160),""))),0)*IFERROR(VALUE(TRIM(SUBSTITUTE($AG33,CHAR(160),""))),0)),
$BE33="Devis 3",
IF(ISBLANK(BB33),"",IFERROR(VALUE(TRIM(SUBSTITUTE(BB33,CHAR(160),""))),0)*IFERROR(VALUE(TRIM(SUBSTITUTE($AG33,CHAR(160),""))),0)),
TRUE,0
)
)</f>
        <v/>
      </c>
      <c r="BK33" s="93" t="str" cm="1">
        <f t="array" ref="BK33">IF($AG33="","",
_xlfn.IFS(
$BE33="Devis 1",
IF(ISBLANK(AS33),"",IFERROR(VALUE(TRIM(SUBSTITUTE(AS33,CHAR(160),""))),0)*IFERROR(VALUE(TRIM(SUBSTITUTE($AG33,CHAR(160),""))),0)),
$BE33="Devis 2",
IF(ISBLANK(AX33),"",IFERROR(VALUE(TRIM(SUBSTITUTE(AX33,CHAR(160),""))),0)*IFERROR(VALUE(TRIM(SUBSTITUTE($AG33,CHAR(160),""))),0)),
$BE33="Devis 3",
IF(ISBLANK(BC33),"",IFERROR(VALUE(TRIM(SUBSTITUTE(BC33,CHAR(160),""))),0)*IFERROR(VALUE(TRIM(SUBSTITUTE($AG33,CHAR(160),""))),0)),
TRUE,0
)
)</f>
        <v/>
      </c>
      <c r="BL33" s="93" t="str">
        <f t="shared" si="42"/>
        <v/>
      </c>
      <c r="BM33" s="83"/>
      <c r="BN33" s="43" t="str" cm="1">
        <f t="array" ref="BN33">IF(OR(BL33="",BI33="",BJ33="",BG33=""),"",
    _xlfn.IFS(
        (IFERROR(VALUE(TRIM(SUBSTITUTE(BL33,CHAR(160),""))),0)) &gt; (IFERROR(VALUE(TRIM(SUBSTITUTE(BI33,CHAR(160),""))),0)),
        "KO : Le montant retenu TTC est supérieur au montant raisonnable TTC. Merci de revoir la ligne de dépense ou plafonner son montant.",
        (IFERROR(VALUE(TRIM(SUBSTITUTE(BJ33,CHAR(160),""))),0)) &gt; (IFERROR(VALUE(TRIM(SUBSTITUTE(BG33,CHAR(160),""))),0)),
        "Attention : Le montant retenu HT est supérieur au montant HT raisonnable. Merci de revoir la ligne de dépense, plafonner son montant, ou justifier la reventillation HT / TVA.",
ROUND(IFERROR(VALUE(TRIM(SUBSTITUTE(BH33,CHAR(160),""))),0),2)&gt;
ROUND(IFERROR(VALUE(TRIM(SUBSTITUTE(BK33,CHAR(160),""))),0),2),
"Attention : Le montant TVA retenu est supérieur au montant TVA raisonnable. Merci de revoir la ligne de dépense, plafonner son montant, ou justifier la reventillation HT / TVA.",
ROUND(IFERROR(VALUE(TRIM(SUBSTITUTE(BJ33,CHAR(160),""))),0),2)&gt;
ROUND(IFERROR(VALUE(TRIM(SUBSTITUTE(MIN(P33,U33,Z33),CHAR(160),""))),0),2),
"Attention : Le devis retenu n'est pas le moins cher. Une justification de la part du porteur est nécessaire.",
ROUND(IFERROR(VALUE(TRIM(SUBSTITUTE(BJ33,CHAR(160),""))),0),2)=0,
"Attention : montant présenté entièrement écarté",
        (IFERROR(VALUE(TRIM(SUBSTITUTE(BL33,CHAR(160),""))),0))=0,
        "",
        (IFERROR(VALUE(TRIM(SUBSTITUTE(BI33,CHAR(160),""))),0))=(IFERROR(VALUE(TRIM(SUBSTITUTE(BL33,CHAR(160),""))),0)),
        "OK",
        (IFERROR(VALUE(TRIM(SUBSTITUTE(BI33,CHAR(160),""))),0))&gt;(IFERROR(VALUE(TRIM(SUBSTITUTE(BL33,CHAR(160),""))),0)),
        " OK : Montant instruit inférieur au montant raisonnable.",
        TRUE,
        ""
    )
)</f>
        <v/>
      </c>
      <c r="BO33" s="43" t="str" cm="1">
        <f t="array" ref="BO33">IF(OR(BL33="",AD33="",BJ33="",AB33="",BK33="",AC33=""),"",_xlfn.IFS(
ROUND(IFERROR(VALUE(TRIM(SUBSTITUTE(BL33,CHAR(160),""))),0),2)&gt;
ROUND(IFERROR(VALUE(TRIM(SUBSTITUTE(AD33,CHAR(160),""))),0),2),
"KO : Le montant retenu TTC est supérieur au montant présenté TTC. Merci de revoir la ligne de dépense ou plafonner son montant.",
ROUND(IFERROR(VALUE(TRIM(SUBSTITUTE(BJ33,CHAR(160),""))),0),2)&gt;
ROUND(IFERROR(VALUE(TRIM(SUBSTITUTE(AB33,CHAR(160),""))),0),2),
"Attention : Le montant retenu HT est supérieur au montant HT présenté. Merci de revoir la ligne de dépense, plafonner son montant, ou justifier la reventillation HT / TVA.",
ROUND(IFERROR(VALUE(TRIM(SUBSTITUTE(BK33,CHAR(160),""))),0),2)&gt;
ROUND(IFERROR(VALUE(TRIM(SUBSTITUTE(AC33,CHAR(160),""))),0),2),
"Attention : Le montant TVA retenu est supérieur au montant TVA présenté. Merci de revoir la ligne de dépense, plafonner son montant, ou justifier la reventillation HT / TVA.",
ROUND(IFERROR(VALUE(TRIM(SUBSTITUTE(AD33,CHAR(160),""))),0),2)=0,
"",
ROUND(IFERROR(VALUE(TRIM(SUBSTITUTE(BL33,CHAR(160),""))),0),2)=
ROUND(IFERROR(VALUE(TRIM(SUBSTITUTE(AD33,CHAR(160),""))),0),2),
"OK",
ROUND(IFERROR(VALUE(TRIM(SUBSTITUTE(BL33,CHAR(160),""))),0),2)=0,
"Attention : Montant présenté entièrement rejeté.",
ROUND(IFERROR(VALUE(TRIM(SUBSTITUTE(BL33,CHAR(160),""))),0),2)&lt;
ROUND(IFERROR(VALUE(TRIM(SUBSTITUTE(AD33,CHAR(160),""))),0),2),
"Attention : Montant présenté partiellement rejeté.",
TRUE,""
))</f>
        <v/>
      </c>
      <c r="BP33" s="92" t="str">
        <f t="shared" si="43"/>
        <v/>
      </c>
      <c r="BQ33" s="92" t="str">
        <f t="shared" si="44"/>
        <v/>
      </c>
      <c r="BR33" s="92" t="str">
        <f t="shared" si="45"/>
        <v/>
      </c>
    </row>
    <row r="34" spans="1:70" s="4" customFormat="1">
      <c r="A34" s="82">
        <v>26</v>
      </c>
      <c r="B34" s="83"/>
      <c r="C34" s="84"/>
      <c r="D34" s="84"/>
      <c r="E34" s="83"/>
      <c r="F34" s="83"/>
      <c r="G34" s="83"/>
      <c r="H34" s="132"/>
      <c r="I34" s="711"/>
      <c r="J34" s="538"/>
      <c r="K34" s="719"/>
      <c r="L34" s="627"/>
      <c r="M34" s="538"/>
      <c r="N34" s="624"/>
      <c r="O34" s="625"/>
      <c r="P34" s="644" t="str">
        <f t="shared" si="9"/>
        <v/>
      </c>
      <c r="Q34" s="647"/>
      <c r="R34" s="538"/>
      <c r="S34" s="625"/>
      <c r="T34" s="625"/>
      <c r="U34" s="644" t="str">
        <f t="shared" si="10"/>
        <v/>
      </c>
      <c r="V34" s="664"/>
      <c r="W34" s="538"/>
      <c r="X34" s="625"/>
      <c r="Y34" s="625"/>
      <c r="Z34" s="705" t="str">
        <f t="shared" si="11"/>
        <v/>
      </c>
      <c r="AA34" s="87"/>
      <c r="AB34" s="88" t="str" cm="1">
        <f t="array" ref="AB34">IF((_xlfn.IFS(TRIM(SUBSTITUTE(AA34,CHAR(160),""))="Devis 1",IFERROR(VALUE(TRIM(SUBSTITUTE(N34,CHAR(160),""))),0),TRIM(SUBSTITUTE(AA34,CHAR(160),""))="Devis 2",IFERROR(VALUE(TRIM(SUBSTITUTE(S34,CHAR(160),""))),0),TRIM(SUBSTITUTE(AA34,CHAR(160),""))="Devis 3",IFERROR(VALUE(TRIM(SUBSTITUTE(X34,CHAR(160),""))),0),TRUE,0)*IFERROR(VALUE(TRIM(SUBSTITUTE(C34,CHAR(160),""))),0))=0,"",_xlfn.IFS(TRIM(SUBSTITUTE(AA34,CHAR(160),""))="Devis 1",IFERROR(VALUE(TRIM(SUBSTITUTE(N34,CHAR(160),""))),0),TRIM(SUBSTITUTE(AA34,CHAR(160),""))="Devis 2",IFERROR(VALUE(TRIM(SUBSTITUTE(S34,CHAR(160),""))),0),TRIM(SUBSTITUTE(AA34,CHAR(160),""))="Devis 3",IFERROR(VALUE(TRIM(SUBSTITUTE(X34,CHAR(160),""))),0),TRUE,0)*IFERROR(VALUE(TRIM(SUBSTITUTE(C34,CHAR(160),""))),0))</f>
        <v/>
      </c>
      <c r="AC34" s="89" t="str" cm="1">
        <f t="array" ref="AC34">IF(ROUND((_xlfn.IFS(TRIM(SUBSTITUTE(AA34,CHAR(160),""))="Devis 1",IFERROR(VALUE(TRIM(SUBSTITUTE(O34,CHAR(160),""))),0),TRIM(SUBSTITUTE(AA34,CHAR(160),""))="Devis 2",IFERROR(VALUE(TRIM(SUBSTITUTE(T34,CHAR(160),""))),0),TRIM(SUBSTITUTE(AA34,CHAR(160),""))="Devis 3",IFERROR(VALUE(TRIM(SUBSTITUTE(Y34,CHAR(160),""))),0),TRUE,0)*IFERROR(VALUE(TRIM(SUBSTITUTE(C34,CHAR(160),""))),0)),2)=0,IF(AB34&lt;&gt;"",0,""),ROUND((_xlfn.IFS(TRIM(SUBSTITUTE(AA34,CHAR(160),""))="Devis 1",IFERROR(VALUE(TRIM(SUBSTITUTE(O34,CHAR(160),""))),0),TRIM(SUBSTITUTE(AA34,CHAR(160),""))="Devis 2",IFERROR(VALUE(TRIM(SUBSTITUTE(T34,CHAR(160),""))),0),TRIM(SUBSTITUTE(AA34,CHAR(160),""))="Devis 3",IFERROR(VALUE(TRIM(SUBSTITUTE(Y34,CHAR(160),""))),0),TRUE,0)*IFERROR(VALUE(TRIM(SUBSTITUTE(C34,CHAR(160),""))),0)),2))</f>
        <v/>
      </c>
      <c r="AD34" s="90" t="str">
        <f t="shared" si="12"/>
        <v/>
      </c>
      <c r="AE34" s="91"/>
      <c r="AF34" s="148" t="str">
        <f t="shared" si="13"/>
        <v/>
      </c>
      <c r="AG34" s="148" t="str">
        <f t="shared" si="14"/>
        <v/>
      </c>
      <c r="AH34" s="148" t="str">
        <f t="shared" si="15"/>
        <v/>
      </c>
      <c r="AI34" s="148" t="str">
        <f t="shared" si="16"/>
        <v/>
      </c>
      <c r="AJ34" s="148" t="str">
        <f t="shared" si="17"/>
        <v/>
      </c>
      <c r="AK34" s="148" t="str">
        <f t="shared" si="18"/>
        <v/>
      </c>
      <c r="AL34" s="148" t="str">
        <f t="shared" si="19"/>
        <v/>
      </c>
      <c r="AM34" s="148" t="str">
        <f t="shared" si="20"/>
        <v/>
      </c>
      <c r="AN34" s="713" t="str">
        <f t="shared" si="21"/>
        <v/>
      </c>
      <c r="AO34" s="553" t="str">
        <f t="shared" si="22"/>
        <v/>
      </c>
      <c r="AP34" s="548" t="str">
        <f t="shared" si="23"/>
        <v/>
      </c>
      <c r="AQ34" s="539" t="str">
        <f t="shared" si="24"/>
        <v/>
      </c>
      <c r="AR34" s="539" t="str">
        <f t="shared" si="25"/>
        <v/>
      </c>
      <c r="AS34" s="577" t="str">
        <f t="shared" si="26"/>
        <v/>
      </c>
      <c r="AT34" s="644" t="str">
        <f t="shared" si="27"/>
        <v/>
      </c>
      <c r="AU34" s="655" t="str">
        <f t="shared" si="28"/>
        <v/>
      </c>
      <c r="AV34" s="577" t="str">
        <f t="shared" si="29"/>
        <v/>
      </c>
      <c r="AW34" s="577" t="str">
        <f t="shared" si="30"/>
        <v/>
      </c>
      <c r="AX34" s="577" t="str">
        <f t="shared" si="31"/>
        <v/>
      </c>
      <c r="AY34" s="748" t="str">
        <f t="shared" si="32"/>
        <v/>
      </c>
      <c r="AZ34" s="677" t="str">
        <f t="shared" si="33"/>
        <v/>
      </c>
      <c r="BA34" s="577" t="str">
        <f t="shared" si="34"/>
        <v/>
      </c>
      <c r="BB34" s="577" t="str">
        <f t="shared" si="35"/>
        <v/>
      </c>
      <c r="BC34" s="577" t="str">
        <f t="shared" si="36"/>
        <v/>
      </c>
      <c r="BD34" s="678" t="str">
        <f t="shared" si="37"/>
        <v/>
      </c>
      <c r="BE34" s="542" t="str">
        <f t="shared" si="38"/>
        <v/>
      </c>
      <c r="BF34" s="83"/>
      <c r="BG34" s="92" t="str">
        <f t="shared" si="39"/>
        <v/>
      </c>
      <c r="BH34" s="92" t="str">
        <f t="shared" si="40"/>
        <v/>
      </c>
      <c r="BI34" s="93" t="str">
        <f t="shared" si="41"/>
        <v/>
      </c>
      <c r="BJ34" s="93" t="str" cm="1">
        <f t="array" ref="BJ34">IF($AG34="","",
_xlfn.IFS(
$BE34="Devis 1",
IF(ISBLANK(AR34),"",IFERROR(VALUE(TRIM(SUBSTITUTE(AR34,CHAR(160),""))),0)*IFERROR(VALUE(TRIM(SUBSTITUTE($AG34,CHAR(160),""))),0)),
$BE34="Devis 2",
IF(ISBLANK(AW34),"",IFERROR(VALUE(TRIM(SUBSTITUTE(AW34,CHAR(160),""))),0)*IFERROR(VALUE(TRIM(SUBSTITUTE($AG34,CHAR(160),""))),0)),
$BE34="Devis 3",
IF(ISBLANK(BB34),"",IFERROR(VALUE(TRIM(SUBSTITUTE(BB34,CHAR(160),""))),0)*IFERROR(VALUE(TRIM(SUBSTITUTE($AG34,CHAR(160),""))),0)),
TRUE,0
)
)</f>
        <v/>
      </c>
      <c r="BK34" s="93" t="str" cm="1">
        <f t="array" ref="BK34">IF($AG34="","",
_xlfn.IFS(
$BE34="Devis 1",
IF(ISBLANK(AS34),"",IFERROR(VALUE(TRIM(SUBSTITUTE(AS34,CHAR(160),""))),0)*IFERROR(VALUE(TRIM(SUBSTITUTE($AG34,CHAR(160),""))),0)),
$BE34="Devis 2",
IF(ISBLANK(AX34),"",IFERROR(VALUE(TRIM(SUBSTITUTE(AX34,CHAR(160),""))),0)*IFERROR(VALUE(TRIM(SUBSTITUTE($AG34,CHAR(160),""))),0)),
$BE34="Devis 3",
IF(ISBLANK(BC34),"",IFERROR(VALUE(TRIM(SUBSTITUTE(BC34,CHAR(160),""))),0)*IFERROR(VALUE(TRIM(SUBSTITUTE($AG34,CHAR(160),""))),0)),
TRUE,0
)
)</f>
        <v/>
      </c>
      <c r="BL34" s="93" t="str">
        <f t="shared" si="42"/>
        <v/>
      </c>
      <c r="BM34" s="83"/>
      <c r="BN34" s="43" t="str" cm="1">
        <f t="array" ref="BN34">IF(OR(BL34="",BI34="",BJ34="",BG34=""),"",
    _xlfn.IFS(
        (IFERROR(VALUE(TRIM(SUBSTITUTE(BL34,CHAR(160),""))),0)) &gt; (IFERROR(VALUE(TRIM(SUBSTITUTE(BI34,CHAR(160),""))),0)),
        "KO : Le montant retenu TTC est supérieur au montant raisonnable TTC. Merci de revoir la ligne de dépense ou plafonner son montant.",
        (IFERROR(VALUE(TRIM(SUBSTITUTE(BJ34,CHAR(160),""))),0)) &gt; (IFERROR(VALUE(TRIM(SUBSTITUTE(BG34,CHAR(160),""))),0)),
        "Attention : Le montant retenu HT est supérieur au montant HT raisonnable. Merci de revoir la ligne de dépense, plafonner son montant, ou justifier la reventillation HT / TVA.",
ROUND(IFERROR(VALUE(TRIM(SUBSTITUTE(BH34,CHAR(160),""))),0),2)&gt;
ROUND(IFERROR(VALUE(TRIM(SUBSTITUTE(BK34,CHAR(160),""))),0),2),
"Attention : Le montant TVA retenu est supérieur au montant TVA raisonnable. Merci de revoir la ligne de dépense, plafonner son montant, ou justifier la reventillation HT / TVA.",
ROUND(IFERROR(VALUE(TRIM(SUBSTITUTE(BJ34,CHAR(160),""))),0),2)&gt;
ROUND(IFERROR(VALUE(TRIM(SUBSTITUTE(MIN(P34,U34,Z34),CHAR(160),""))),0),2),
"Attention : Le devis retenu n'est pas le moins cher. Une justification de la part du porteur est nécessaire.",
ROUND(IFERROR(VALUE(TRIM(SUBSTITUTE(BJ34,CHAR(160),""))),0),2)=0,
"Attention : montant présenté entièrement écarté",
        (IFERROR(VALUE(TRIM(SUBSTITUTE(BL34,CHAR(160),""))),0))=0,
        "",
        (IFERROR(VALUE(TRIM(SUBSTITUTE(BI34,CHAR(160),""))),0))=(IFERROR(VALUE(TRIM(SUBSTITUTE(BL34,CHAR(160),""))),0)),
        "OK",
        (IFERROR(VALUE(TRIM(SUBSTITUTE(BI34,CHAR(160),""))),0))&gt;(IFERROR(VALUE(TRIM(SUBSTITUTE(BL34,CHAR(160),""))),0)),
        " OK : Montant instruit inférieur au montant raisonnable.",
        TRUE,
        ""
    )
)</f>
        <v/>
      </c>
      <c r="BO34" s="43" t="str" cm="1">
        <f t="array" ref="BO34">IF(OR(BL34="",AD34="",BJ34="",AB34="",BK34="",AC34=""),"",_xlfn.IFS(
ROUND(IFERROR(VALUE(TRIM(SUBSTITUTE(BL34,CHAR(160),""))),0),2)&gt;
ROUND(IFERROR(VALUE(TRIM(SUBSTITUTE(AD34,CHAR(160),""))),0),2),
"KO : Le montant retenu TTC est supérieur au montant présenté TTC. Merci de revoir la ligne de dépense ou plafonner son montant.",
ROUND(IFERROR(VALUE(TRIM(SUBSTITUTE(BJ34,CHAR(160),""))),0),2)&gt;
ROUND(IFERROR(VALUE(TRIM(SUBSTITUTE(AB34,CHAR(160),""))),0),2),
"Attention : Le montant retenu HT est supérieur au montant HT présenté. Merci de revoir la ligne de dépense, plafonner son montant, ou justifier la reventillation HT / TVA.",
ROUND(IFERROR(VALUE(TRIM(SUBSTITUTE(BK34,CHAR(160),""))),0),2)&gt;
ROUND(IFERROR(VALUE(TRIM(SUBSTITUTE(AC34,CHAR(160),""))),0),2),
"Attention : Le montant TVA retenu est supérieur au montant TVA présenté. Merci de revoir la ligne de dépense, plafonner son montant, ou justifier la reventillation HT / TVA.",
ROUND(IFERROR(VALUE(TRIM(SUBSTITUTE(AD34,CHAR(160),""))),0),2)=0,
"",
ROUND(IFERROR(VALUE(TRIM(SUBSTITUTE(BL34,CHAR(160),""))),0),2)=
ROUND(IFERROR(VALUE(TRIM(SUBSTITUTE(AD34,CHAR(160),""))),0),2),
"OK",
ROUND(IFERROR(VALUE(TRIM(SUBSTITUTE(BL34,CHAR(160),""))),0),2)=0,
"Attention : Montant présenté entièrement rejeté.",
ROUND(IFERROR(VALUE(TRIM(SUBSTITUTE(BL34,CHAR(160),""))),0),2)&lt;
ROUND(IFERROR(VALUE(TRIM(SUBSTITUTE(AD34,CHAR(160),""))),0),2),
"Attention : Montant présenté partiellement rejeté.",
TRUE,""
))</f>
        <v/>
      </c>
      <c r="BP34" s="92" t="str">
        <f t="shared" si="43"/>
        <v/>
      </c>
      <c r="BQ34" s="92" t="str">
        <f t="shared" si="44"/>
        <v/>
      </c>
      <c r="BR34" s="92" t="str">
        <f t="shared" si="45"/>
        <v/>
      </c>
    </row>
    <row r="35" spans="1:70" s="4" customFormat="1">
      <c r="A35" s="82">
        <v>27</v>
      </c>
      <c r="B35" s="83"/>
      <c r="C35" s="84"/>
      <c r="D35" s="84"/>
      <c r="E35" s="83"/>
      <c r="F35" s="83"/>
      <c r="G35" s="83"/>
      <c r="H35" s="132"/>
      <c r="I35" s="711"/>
      <c r="J35" s="538"/>
      <c r="K35" s="719"/>
      <c r="L35" s="627"/>
      <c r="M35" s="538"/>
      <c r="N35" s="624"/>
      <c r="O35" s="625"/>
      <c r="P35" s="644" t="str">
        <f t="shared" si="9"/>
        <v/>
      </c>
      <c r="Q35" s="647"/>
      <c r="R35" s="538"/>
      <c r="S35" s="625"/>
      <c r="T35" s="625"/>
      <c r="U35" s="644" t="str">
        <f t="shared" si="10"/>
        <v/>
      </c>
      <c r="V35" s="664"/>
      <c r="W35" s="538"/>
      <c r="X35" s="625"/>
      <c r="Y35" s="625"/>
      <c r="Z35" s="705" t="str">
        <f t="shared" si="11"/>
        <v/>
      </c>
      <c r="AA35" s="87"/>
      <c r="AB35" s="88" t="str" cm="1">
        <f t="array" ref="AB35">IF((_xlfn.IFS(TRIM(SUBSTITUTE(AA35,CHAR(160),""))="Devis 1",IFERROR(VALUE(TRIM(SUBSTITUTE(N35,CHAR(160),""))),0),TRIM(SUBSTITUTE(AA35,CHAR(160),""))="Devis 2",IFERROR(VALUE(TRIM(SUBSTITUTE(S35,CHAR(160),""))),0),TRIM(SUBSTITUTE(AA35,CHAR(160),""))="Devis 3",IFERROR(VALUE(TRIM(SUBSTITUTE(X35,CHAR(160),""))),0),TRUE,0)*IFERROR(VALUE(TRIM(SUBSTITUTE(C35,CHAR(160),""))),0))=0,"",_xlfn.IFS(TRIM(SUBSTITUTE(AA35,CHAR(160),""))="Devis 1",IFERROR(VALUE(TRIM(SUBSTITUTE(N35,CHAR(160),""))),0),TRIM(SUBSTITUTE(AA35,CHAR(160),""))="Devis 2",IFERROR(VALUE(TRIM(SUBSTITUTE(S35,CHAR(160),""))),0),TRIM(SUBSTITUTE(AA35,CHAR(160),""))="Devis 3",IFERROR(VALUE(TRIM(SUBSTITUTE(X35,CHAR(160),""))),0),TRUE,0)*IFERROR(VALUE(TRIM(SUBSTITUTE(C35,CHAR(160),""))),0))</f>
        <v/>
      </c>
      <c r="AC35" s="89" t="str" cm="1">
        <f t="array" ref="AC35">IF(ROUND((_xlfn.IFS(TRIM(SUBSTITUTE(AA35,CHAR(160),""))="Devis 1",IFERROR(VALUE(TRIM(SUBSTITUTE(O35,CHAR(160),""))),0),TRIM(SUBSTITUTE(AA35,CHAR(160),""))="Devis 2",IFERROR(VALUE(TRIM(SUBSTITUTE(T35,CHAR(160),""))),0),TRIM(SUBSTITUTE(AA35,CHAR(160),""))="Devis 3",IFERROR(VALUE(TRIM(SUBSTITUTE(Y35,CHAR(160),""))),0),TRUE,0)*IFERROR(VALUE(TRIM(SUBSTITUTE(C35,CHAR(160),""))),0)),2)=0,IF(AB35&lt;&gt;"",0,""),ROUND((_xlfn.IFS(TRIM(SUBSTITUTE(AA35,CHAR(160),""))="Devis 1",IFERROR(VALUE(TRIM(SUBSTITUTE(O35,CHAR(160),""))),0),TRIM(SUBSTITUTE(AA35,CHAR(160),""))="Devis 2",IFERROR(VALUE(TRIM(SUBSTITUTE(T35,CHAR(160),""))),0),TRIM(SUBSTITUTE(AA35,CHAR(160),""))="Devis 3",IFERROR(VALUE(TRIM(SUBSTITUTE(Y35,CHAR(160),""))),0),TRUE,0)*IFERROR(VALUE(TRIM(SUBSTITUTE(C35,CHAR(160),""))),0)),2))</f>
        <v/>
      </c>
      <c r="AD35" s="90" t="str">
        <f t="shared" si="12"/>
        <v/>
      </c>
      <c r="AE35" s="91"/>
      <c r="AF35" s="148" t="str">
        <f t="shared" si="13"/>
        <v/>
      </c>
      <c r="AG35" s="148" t="str">
        <f t="shared" si="14"/>
        <v/>
      </c>
      <c r="AH35" s="148" t="str">
        <f t="shared" si="15"/>
        <v/>
      </c>
      <c r="AI35" s="148" t="str">
        <f t="shared" si="16"/>
        <v/>
      </c>
      <c r="AJ35" s="148" t="str">
        <f t="shared" si="17"/>
        <v/>
      </c>
      <c r="AK35" s="148" t="str">
        <f t="shared" si="18"/>
        <v/>
      </c>
      <c r="AL35" s="148" t="str">
        <f t="shared" si="19"/>
        <v/>
      </c>
      <c r="AM35" s="148" t="str">
        <f t="shared" si="20"/>
        <v/>
      </c>
      <c r="AN35" s="713" t="str">
        <f t="shared" si="21"/>
        <v/>
      </c>
      <c r="AO35" s="553" t="str">
        <f t="shared" si="22"/>
        <v/>
      </c>
      <c r="AP35" s="548" t="str">
        <f t="shared" si="23"/>
        <v/>
      </c>
      <c r="AQ35" s="539" t="str">
        <f t="shared" si="24"/>
        <v/>
      </c>
      <c r="AR35" s="539" t="str">
        <f t="shared" si="25"/>
        <v/>
      </c>
      <c r="AS35" s="577" t="str">
        <f t="shared" si="26"/>
        <v/>
      </c>
      <c r="AT35" s="644" t="str">
        <f t="shared" si="27"/>
        <v/>
      </c>
      <c r="AU35" s="655" t="str">
        <f t="shared" si="28"/>
        <v/>
      </c>
      <c r="AV35" s="577" t="str">
        <f t="shared" si="29"/>
        <v/>
      </c>
      <c r="AW35" s="577" t="str">
        <f t="shared" si="30"/>
        <v/>
      </c>
      <c r="AX35" s="577" t="str">
        <f t="shared" si="31"/>
        <v/>
      </c>
      <c r="AY35" s="748" t="str">
        <f t="shared" si="32"/>
        <v/>
      </c>
      <c r="AZ35" s="677" t="str">
        <f t="shared" si="33"/>
        <v/>
      </c>
      <c r="BA35" s="577" t="str">
        <f t="shared" si="34"/>
        <v/>
      </c>
      <c r="BB35" s="577" t="str">
        <f t="shared" si="35"/>
        <v/>
      </c>
      <c r="BC35" s="577" t="str">
        <f t="shared" si="36"/>
        <v/>
      </c>
      <c r="BD35" s="678" t="str">
        <f t="shared" si="37"/>
        <v/>
      </c>
      <c r="BE35" s="542" t="str">
        <f t="shared" si="38"/>
        <v/>
      </c>
      <c r="BF35" s="83"/>
      <c r="BG35" s="92" t="str">
        <f t="shared" si="39"/>
        <v/>
      </c>
      <c r="BH35" s="92" t="str">
        <f t="shared" si="40"/>
        <v/>
      </c>
      <c r="BI35" s="93" t="str">
        <f t="shared" si="41"/>
        <v/>
      </c>
      <c r="BJ35" s="93" t="str" cm="1">
        <f t="array" ref="BJ35">IF($AG35="","",
_xlfn.IFS(
$BE35="Devis 1",
IF(ISBLANK(AR35),"",IFERROR(VALUE(TRIM(SUBSTITUTE(AR35,CHAR(160),""))),0)*IFERROR(VALUE(TRIM(SUBSTITUTE($AG35,CHAR(160),""))),0)),
$BE35="Devis 2",
IF(ISBLANK(AW35),"",IFERROR(VALUE(TRIM(SUBSTITUTE(AW35,CHAR(160),""))),0)*IFERROR(VALUE(TRIM(SUBSTITUTE($AG35,CHAR(160),""))),0)),
$BE35="Devis 3",
IF(ISBLANK(BB35),"",IFERROR(VALUE(TRIM(SUBSTITUTE(BB35,CHAR(160),""))),0)*IFERROR(VALUE(TRIM(SUBSTITUTE($AG35,CHAR(160),""))),0)),
TRUE,0
)
)</f>
        <v/>
      </c>
      <c r="BK35" s="93" t="str" cm="1">
        <f t="array" ref="BK35">IF($AG35="","",
_xlfn.IFS(
$BE35="Devis 1",
IF(ISBLANK(AS35),"",IFERROR(VALUE(TRIM(SUBSTITUTE(AS35,CHAR(160),""))),0)*IFERROR(VALUE(TRIM(SUBSTITUTE($AG35,CHAR(160),""))),0)),
$BE35="Devis 2",
IF(ISBLANK(AX35),"",IFERROR(VALUE(TRIM(SUBSTITUTE(AX35,CHAR(160),""))),0)*IFERROR(VALUE(TRIM(SUBSTITUTE($AG35,CHAR(160),""))),0)),
$BE35="Devis 3",
IF(ISBLANK(BC35),"",IFERROR(VALUE(TRIM(SUBSTITUTE(BC35,CHAR(160),""))),0)*IFERROR(VALUE(TRIM(SUBSTITUTE($AG35,CHAR(160),""))),0)),
TRUE,0
)
)</f>
        <v/>
      </c>
      <c r="BL35" s="93" t="str">
        <f t="shared" si="42"/>
        <v/>
      </c>
      <c r="BM35" s="83"/>
      <c r="BN35" s="43" t="str" cm="1">
        <f t="array" ref="BN35">IF(OR(BL35="",BI35="",BJ35="",BG35=""),"",
    _xlfn.IFS(
        (IFERROR(VALUE(TRIM(SUBSTITUTE(BL35,CHAR(160),""))),0)) &gt; (IFERROR(VALUE(TRIM(SUBSTITUTE(BI35,CHAR(160),""))),0)),
        "KO : Le montant retenu TTC est supérieur au montant raisonnable TTC. Merci de revoir la ligne de dépense ou plafonner son montant.",
        (IFERROR(VALUE(TRIM(SUBSTITUTE(BJ35,CHAR(160),""))),0)) &gt; (IFERROR(VALUE(TRIM(SUBSTITUTE(BG35,CHAR(160),""))),0)),
        "Attention : Le montant retenu HT est supérieur au montant HT raisonnable. Merci de revoir la ligne de dépense, plafonner son montant, ou justifier la reventillation HT / TVA.",
ROUND(IFERROR(VALUE(TRIM(SUBSTITUTE(BH35,CHAR(160),""))),0),2)&gt;
ROUND(IFERROR(VALUE(TRIM(SUBSTITUTE(BK35,CHAR(160),""))),0),2),
"Attention : Le montant TVA retenu est supérieur au montant TVA raisonnable. Merci de revoir la ligne de dépense, plafonner son montant, ou justifier la reventillation HT / TVA.",
ROUND(IFERROR(VALUE(TRIM(SUBSTITUTE(BJ35,CHAR(160),""))),0),2)&gt;
ROUND(IFERROR(VALUE(TRIM(SUBSTITUTE(MIN(P35,U35,Z35),CHAR(160),""))),0),2),
"Attention : Le devis retenu n'est pas le moins cher. Une justification de la part du porteur est nécessaire.",
ROUND(IFERROR(VALUE(TRIM(SUBSTITUTE(BJ35,CHAR(160),""))),0),2)=0,
"Attention : montant présenté entièrement écarté",
        (IFERROR(VALUE(TRIM(SUBSTITUTE(BL35,CHAR(160),""))),0))=0,
        "",
        (IFERROR(VALUE(TRIM(SUBSTITUTE(BI35,CHAR(160),""))),0))=(IFERROR(VALUE(TRIM(SUBSTITUTE(BL35,CHAR(160),""))),0)),
        "OK",
        (IFERROR(VALUE(TRIM(SUBSTITUTE(BI35,CHAR(160),""))),0))&gt;(IFERROR(VALUE(TRIM(SUBSTITUTE(BL35,CHAR(160),""))),0)),
        " OK : Montant instruit inférieur au montant raisonnable.",
        TRUE,
        ""
    )
)</f>
        <v/>
      </c>
      <c r="BO35" s="43" t="str" cm="1">
        <f t="array" ref="BO35">IF(OR(BL35="",AD35="",BJ35="",AB35="",BK35="",AC35=""),"",_xlfn.IFS(
ROUND(IFERROR(VALUE(TRIM(SUBSTITUTE(BL35,CHAR(160),""))),0),2)&gt;
ROUND(IFERROR(VALUE(TRIM(SUBSTITUTE(AD35,CHAR(160),""))),0),2),
"KO : Le montant retenu TTC est supérieur au montant présenté TTC. Merci de revoir la ligne de dépense ou plafonner son montant.",
ROUND(IFERROR(VALUE(TRIM(SUBSTITUTE(BJ35,CHAR(160),""))),0),2)&gt;
ROUND(IFERROR(VALUE(TRIM(SUBSTITUTE(AB35,CHAR(160),""))),0),2),
"Attention : Le montant retenu HT est supérieur au montant HT présenté. Merci de revoir la ligne de dépense, plafonner son montant, ou justifier la reventillation HT / TVA.",
ROUND(IFERROR(VALUE(TRIM(SUBSTITUTE(BK35,CHAR(160),""))),0),2)&gt;
ROUND(IFERROR(VALUE(TRIM(SUBSTITUTE(AC35,CHAR(160),""))),0),2),
"Attention : Le montant TVA retenu est supérieur au montant TVA présenté. Merci de revoir la ligne de dépense, plafonner son montant, ou justifier la reventillation HT / TVA.",
ROUND(IFERROR(VALUE(TRIM(SUBSTITUTE(AD35,CHAR(160),""))),0),2)=0,
"",
ROUND(IFERROR(VALUE(TRIM(SUBSTITUTE(BL35,CHAR(160),""))),0),2)=
ROUND(IFERROR(VALUE(TRIM(SUBSTITUTE(AD35,CHAR(160),""))),0),2),
"OK",
ROUND(IFERROR(VALUE(TRIM(SUBSTITUTE(BL35,CHAR(160),""))),0),2)=0,
"Attention : Montant présenté entièrement rejeté.",
ROUND(IFERROR(VALUE(TRIM(SUBSTITUTE(BL35,CHAR(160),""))),0),2)&lt;
ROUND(IFERROR(VALUE(TRIM(SUBSTITUTE(AD35,CHAR(160),""))),0),2),
"Attention : Montant présenté partiellement rejeté.",
TRUE,""
))</f>
        <v/>
      </c>
      <c r="BP35" s="92" t="str">
        <f t="shared" si="43"/>
        <v/>
      </c>
      <c r="BQ35" s="92" t="str">
        <f t="shared" si="44"/>
        <v/>
      </c>
      <c r="BR35" s="92" t="str">
        <f t="shared" si="45"/>
        <v/>
      </c>
    </row>
    <row r="36" spans="1:70" s="4" customFormat="1">
      <c r="A36" s="82">
        <v>28</v>
      </c>
      <c r="B36" s="83"/>
      <c r="C36" s="84"/>
      <c r="D36" s="84"/>
      <c r="E36" s="83"/>
      <c r="F36" s="83"/>
      <c r="G36" s="83"/>
      <c r="H36" s="132"/>
      <c r="I36" s="711"/>
      <c r="J36" s="538"/>
      <c r="K36" s="719"/>
      <c r="L36" s="627"/>
      <c r="M36" s="538"/>
      <c r="N36" s="624"/>
      <c r="O36" s="625"/>
      <c r="P36" s="644" t="str">
        <f t="shared" si="9"/>
        <v/>
      </c>
      <c r="Q36" s="647"/>
      <c r="R36" s="538"/>
      <c r="S36" s="625"/>
      <c r="T36" s="625"/>
      <c r="U36" s="644" t="str">
        <f t="shared" si="10"/>
        <v/>
      </c>
      <c r="V36" s="664"/>
      <c r="W36" s="538"/>
      <c r="X36" s="625"/>
      <c r="Y36" s="625"/>
      <c r="Z36" s="705" t="str">
        <f t="shared" si="11"/>
        <v/>
      </c>
      <c r="AA36" s="87"/>
      <c r="AB36" s="88" t="str" cm="1">
        <f t="array" ref="AB36">IF((_xlfn.IFS(TRIM(SUBSTITUTE(AA36,CHAR(160),""))="Devis 1",IFERROR(VALUE(TRIM(SUBSTITUTE(N36,CHAR(160),""))),0),TRIM(SUBSTITUTE(AA36,CHAR(160),""))="Devis 2",IFERROR(VALUE(TRIM(SUBSTITUTE(S36,CHAR(160),""))),0),TRIM(SUBSTITUTE(AA36,CHAR(160),""))="Devis 3",IFERROR(VALUE(TRIM(SUBSTITUTE(X36,CHAR(160),""))),0),TRUE,0)*IFERROR(VALUE(TRIM(SUBSTITUTE(C36,CHAR(160),""))),0))=0,"",_xlfn.IFS(TRIM(SUBSTITUTE(AA36,CHAR(160),""))="Devis 1",IFERROR(VALUE(TRIM(SUBSTITUTE(N36,CHAR(160),""))),0),TRIM(SUBSTITUTE(AA36,CHAR(160),""))="Devis 2",IFERROR(VALUE(TRIM(SUBSTITUTE(S36,CHAR(160),""))),0),TRIM(SUBSTITUTE(AA36,CHAR(160),""))="Devis 3",IFERROR(VALUE(TRIM(SUBSTITUTE(X36,CHAR(160),""))),0),TRUE,0)*IFERROR(VALUE(TRIM(SUBSTITUTE(C36,CHAR(160),""))),0))</f>
        <v/>
      </c>
      <c r="AC36" s="89" t="str" cm="1">
        <f t="array" ref="AC36">IF(ROUND((_xlfn.IFS(TRIM(SUBSTITUTE(AA36,CHAR(160),""))="Devis 1",IFERROR(VALUE(TRIM(SUBSTITUTE(O36,CHAR(160),""))),0),TRIM(SUBSTITUTE(AA36,CHAR(160),""))="Devis 2",IFERROR(VALUE(TRIM(SUBSTITUTE(T36,CHAR(160),""))),0),TRIM(SUBSTITUTE(AA36,CHAR(160),""))="Devis 3",IFERROR(VALUE(TRIM(SUBSTITUTE(Y36,CHAR(160),""))),0),TRUE,0)*IFERROR(VALUE(TRIM(SUBSTITUTE(C36,CHAR(160),""))),0)),2)=0,IF(AB36&lt;&gt;"",0,""),ROUND((_xlfn.IFS(TRIM(SUBSTITUTE(AA36,CHAR(160),""))="Devis 1",IFERROR(VALUE(TRIM(SUBSTITUTE(O36,CHAR(160),""))),0),TRIM(SUBSTITUTE(AA36,CHAR(160),""))="Devis 2",IFERROR(VALUE(TRIM(SUBSTITUTE(T36,CHAR(160),""))),0),TRIM(SUBSTITUTE(AA36,CHAR(160),""))="Devis 3",IFERROR(VALUE(TRIM(SUBSTITUTE(Y36,CHAR(160),""))),0),TRUE,0)*IFERROR(VALUE(TRIM(SUBSTITUTE(C36,CHAR(160),""))),0)),2))</f>
        <v/>
      </c>
      <c r="AD36" s="90" t="str">
        <f t="shared" si="12"/>
        <v/>
      </c>
      <c r="AE36" s="91"/>
      <c r="AF36" s="148" t="str">
        <f t="shared" si="13"/>
        <v/>
      </c>
      <c r="AG36" s="148" t="str">
        <f t="shared" si="14"/>
        <v/>
      </c>
      <c r="AH36" s="148" t="str">
        <f t="shared" si="15"/>
        <v/>
      </c>
      <c r="AI36" s="148" t="str">
        <f t="shared" si="16"/>
        <v/>
      </c>
      <c r="AJ36" s="148" t="str">
        <f t="shared" si="17"/>
        <v/>
      </c>
      <c r="AK36" s="148" t="str">
        <f t="shared" si="18"/>
        <v/>
      </c>
      <c r="AL36" s="148" t="str">
        <f t="shared" si="19"/>
        <v/>
      </c>
      <c r="AM36" s="148" t="str">
        <f t="shared" si="20"/>
        <v/>
      </c>
      <c r="AN36" s="713" t="str">
        <f t="shared" si="21"/>
        <v/>
      </c>
      <c r="AO36" s="553" t="str">
        <f t="shared" si="22"/>
        <v/>
      </c>
      <c r="AP36" s="548" t="str">
        <f t="shared" si="23"/>
        <v/>
      </c>
      <c r="AQ36" s="539" t="str">
        <f t="shared" si="24"/>
        <v/>
      </c>
      <c r="AR36" s="539" t="str">
        <f t="shared" si="25"/>
        <v/>
      </c>
      <c r="AS36" s="577" t="str">
        <f t="shared" si="26"/>
        <v/>
      </c>
      <c r="AT36" s="644" t="str">
        <f t="shared" si="27"/>
        <v/>
      </c>
      <c r="AU36" s="655" t="str">
        <f t="shared" si="28"/>
        <v/>
      </c>
      <c r="AV36" s="577" t="str">
        <f t="shared" si="29"/>
        <v/>
      </c>
      <c r="AW36" s="577" t="str">
        <f t="shared" si="30"/>
        <v/>
      </c>
      <c r="AX36" s="577" t="str">
        <f t="shared" si="31"/>
        <v/>
      </c>
      <c r="AY36" s="748" t="str">
        <f t="shared" si="32"/>
        <v/>
      </c>
      <c r="AZ36" s="677" t="str">
        <f t="shared" si="33"/>
        <v/>
      </c>
      <c r="BA36" s="577" t="str">
        <f t="shared" si="34"/>
        <v/>
      </c>
      <c r="BB36" s="577" t="str">
        <f t="shared" si="35"/>
        <v/>
      </c>
      <c r="BC36" s="577" t="str">
        <f t="shared" si="36"/>
        <v/>
      </c>
      <c r="BD36" s="678" t="str">
        <f t="shared" si="37"/>
        <v/>
      </c>
      <c r="BE36" s="542" t="str">
        <f t="shared" si="38"/>
        <v/>
      </c>
      <c r="BF36" s="83"/>
      <c r="BG36" s="92" t="str">
        <f t="shared" si="39"/>
        <v/>
      </c>
      <c r="BH36" s="92" t="str">
        <f t="shared" si="40"/>
        <v/>
      </c>
      <c r="BI36" s="93" t="str">
        <f t="shared" si="41"/>
        <v/>
      </c>
      <c r="BJ36" s="93" t="str" cm="1">
        <f t="array" ref="BJ36">IF($AG36="","",
_xlfn.IFS(
$BE36="Devis 1",
IF(ISBLANK(AR36),"",IFERROR(VALUE(TRIM(SUBSTITUTE(AR36,CHAR(160),""))),0)*IFERROR(VALUE(TRIM(SUBSTITUTE($AG36,CHAR(160),""))),0)),
$BE36="Devis 2",
IF(ISBLANK(AW36),"",IFERROR(VALUE(TRIM(SUBSTITUTE(AW36,CHAR(160),""))),0)*IFERROR(VALUE(TRIM(SUBSTITUTE($AG36,CHAR(160),""))),0)),
$BE36="Devis 3",
IF(ISBLANK(BB36),"",IFERROR(VALUE(TRIM(SUBSTITUTE(BB36,CHAR(160),""))),0)*IFERROR(VALUE(TRIM(SUBSTITUTE($AG36,CHAR(160),""))),0)),
TRUE,0
)
)</f>
        <v/>
      </c>
      <c r="BK36" s="93" t="str" cm="1">
        <f t="array" ref="BK36">IF($AG36="","",
_xlfn.IFS(
$BE36="Devis 1",
IF(ISBLANK(AS36),"",IFERROR(VALUE(TRIM(SUBSTITUTE(AS36,CHAR(160),""))),0)*IFERROR(VALUE(TRIM(SUBSTITUTE($AG36,CHAR(160),""))),0)),
$BE36="Devis 2",
IF(ISBLANK(AX36),"",IFERROR(VALUE(TRIM(SUBSTITUTE(AX36,CHAR(160),""))),0)*IFERROR(VALUE(TRIM(SUBSTITUTE($AG36,CHAR(160),""))),0)),
$BE36="Devis 3",
IF(ISBLANK(BC36),"",IFERROR(VALUE(TRIM(SUBSTITUTE(BC36,CHAR(160),""))),0)*IFERROR(VALUE(TRIM(SUBSTITUTE($AG36,CHAR(160),""))),0)),
TRUE,0
)
)</f>
        <v/>
      </c>
      <c r="BL36" s="93" t="str">
        <f t="shared" si="42"/>
        <v/>
      </c>
      <c r="BM36" s="83"/>
      <c r="BN36" s="43" t="str" cm="1">
        <f t="array" ref="BN36">IF(OR(BL36="",BI36="",BJ36="",BG36=""),"",
    _xlfn.IFS(
        (IFERROR(VALUE(TRIM(SUBSTITUTE(BL36,CHAR(160),""))),0)) &gt; (IFERROR(VALUE(TRIM(SUBSTITUTE(BI36,CHAR(160),""))),0)),
        "KO : Le montant retenu TTC est supérieur au montant raisonnable TTC. Merci de revoir la ligne de dépense ou plafonner son montant.",
        (IFERROR(VALUE(TRIM(SUBSTITUTE(BJ36,CHAR(160),""))),0)) &gt; (IFERROR(VALUE(TRIM(SUBSTITUTE(BG36,CHAR(160),""))),0)),
        "Attention : Le montant retenu HT est supérieur au montant HT raisonnable. Merci de revoir la ligne de dépense, plafonner son montant, ou justifier la reventillation HT / TVA.",
ROUND(IFERROR(VALUE(TRIM(SUBSTITUTE(BH36,CHAR(160),""))),0),2)&gt;
ROUND(IFERROR(VALUE(TRIM(SUBSTITUTE(BK36,CHAR(160),""))),0),2),
"Attention : Le montant TVA retenu est supérieur au montant TVA raisonnable. Merci de revoir la ligne de dépense, plafonner son montant, ou justifier la reventillation HT / TVA.",
ROUND(IFERROR(VALUE(TRIM(SUBSTITUTE(BJ36,CHAR(160),""))),0),2)&gt;
ROUND(IFERROR(VALUE(TRIM(SUBSTITUTE(MIN(P36,U36,Z36),CHAR(160),""))),0),2),
"Attention : Le devis retenu n'est pas le moins cher. Une justification de la part du porteur est nécessaire.",
ROUND(IFERROR(VALUE(TRIM(SUBSTITUTE(BJ36,CHAR(160),""))),0),2)=0,
"Attention : montant présenté entièrement écarté",
        (IFERROR(VALUE(TRIM(SUBSTITUTE(BL36,CHAR(160),""))),0))=0,
        "",
        (IFERROR(VALUE(TRIM(SUBSTITUTE(BI36,CHAR(160),""))),0))=(IFERROR(VALUE(TRIM(SUBSTITUTE(BL36,CHAR(160),""))),0)),
        "OK",
        (IFERROR(VALUE(TRIM(SUBSTITUTE(BI36,CHAR(160),""))),0))&gt;(IFERROR(VALUE(TRIM(SUBSTITUTE(BL36,CHAR(160),""))),0)),
        " OK : Montant instruit inférieur au montant raisonnable.",
        TRUE,
        ""
    )
)</f>
        <v/>
      </c>
      <c r="BO36" s="43" t="str" cm="1">
        <f t="array" ref="BO36">IF(OR(BL36="",AD36="",BJ36="",AB36="",BK36="",AC36=""),"",_xlfn.IFS(
ROUND(IFERROR(VALUE(TRIM(SUBSTITUTE(BL36,CHAR(160),""))),0),2)&gt;
ROUND(IFERROR(VALUE(TRIM(SUBSTITUTE(AD36,CHAR(160),""))),0),2),
"KO : Le montant retenu TTC est supérieur au montant présenté TTC. Merci de revoir la ligne de dépense ou plafonner son montant.",
ROUND(IFERROR(VALUE(TRIM(SUBSTITUTE(BJ36,CHAR(160),""))),0),2)&gt;
ROUND(IFERROR(VALUE(TRIM(SUBSTITUTE(AB36,CHAR(160),""))),0),2),
"Attention : Le montant retenu HT est supérieur au montant HT présenté. Merci de revoir la ligne de dépense, plafonner son montant, ou justifier la reventillation HT / TVA.",
ROUND(IFERROR(VALUE(TRIM(SUBSTITUTE(BK36,CHAR(160),""))),0),2)&gt;
ROUND(IFERROR(VALUE(TRIM(SUBSTITUTE(AC36,CHAR(160),""))),0),2),
"Attention : Le montant TVA retenu est supérieur au montant TVA présenté. Merci de revoir la ligne de dépense, plafonner son montant, ou justifier la reventillation HT / TVA.",
ROUND(IFERROR(VALUE(TRIM(SUBSTITUTE(AD36,CHAR(160),""))),0),2)=0,
"",
ROUND(IFERROR(VALUE(TRIM(SUBSTITUTE(BL36,CHAR(160),""))),0),2)=
ROUND(IFERROR(VALUE(TRIM(SUBSTITUTE(AD36,CHAR(160),""))),0),2),
"OK",
ROUND(IFERROR(VALUE(TRIM(SUBSTITUTE(BL36,CHAR(160),""))),0),2)=0,
"Attention : Montant présenté entièrement rejeté.",
ROUND(IFERROR(VALUE(TRIM(SUBSTITUTE(BL36,CHAR(160),""))),0),2)&lt;
ROUND(IFERROR(VALUE(TRIM(SUBSTITUTE(AD36,CHAR(160),""))),0),2),
"Attention : Montant présenté partiellement rejeté.",
TRUE,""
))</f>
        <v/>
      </c>
      <c r="BP36" s="92" t="str">
        <f t="shared" si="43"/>
        <v/>
      </c>
      <c r="BQ36" s="92" t="str">
        <f t="shared" si="44"/>
        <v/>
      </c>
      <c r="BR36" s="92" t="str">
        <f t="shared" si="45"/>
        <v/>
      </c>
    </row>
    <row r="37" spans="1:70" s="4" customFormat="1">
      <c r="A37" s="82">
        <v>29</v>
      </c>
      <c r="B37" s="83"/>
      <c r="C37" s="84"/>
      <c r="D37" s="84"/>
      <c r="E37" s="83"/>
      <c r="F37" s="83"/>
      <c r="G37" s="83"/>
      <c r="H37" s="132"/>
      <c r="I37" s="711"/>
      <c r="J37" s="538"/>
      <c r="K37" s="719"/>
      <c r="L37" s="627"/>
      <c r="M37" s="538"/>
      <c r="N37" s="624"/>
      <c r="O37" s="625"/>
      <c r="P37" s="644" t="str">
        <f t="shared" si="9"/>
        <v/>
      </c>
      <c r="Q37" s="647"/>
      <c r="R37" s="538"/>
      <c r="S37" s="625"/>
      <c r="T37" s="625"/>
      <c r="U37" s="644" t="str">
        <f t="shared" si="10"/>
        <v/>
      </c>
      <c r="V37" s="664"/>
      <c r="W37" s="538"/>
      <c r="X37" s="625"/>
      <c r="Y37" s="625"/>
      <c r="Z37" s="705" t="str">
        <f t="shared" si="11"/>
        <v/>
      </c>
      <c r="AA37" s="87"/>
      <c r="AB37" s="88" t="str" cm="1">
        <f t="array" ref="AB37">IF((_xlfn.IFS(TRIM(SUBSTITUTE(AA37,CHAR(160),""))="Devis 1",IFERROR(VALUE(TRIM(SUBSTITUTE(N37,CHAR(160),""))),0),TRIM(SUBSTITUTE(AA37,CHAR(160),""))="Devis 2",IFERROR(VALUE(TRIM(SUBSTITUTE(S37,CHAR(160),""))),0),TRIM(SUBSTITUTE(AA37,CHAR(160),""))="Devis 3",IFERROR(VALUE(TRIM(SUBSTITUTE(X37,CHAR(160),""))),0),TRUE,0)*IFERROR(VALUE(TRIM(SUBSTITUTE(C37,CHAR(160),""))),0))=0,"",_xlfn.IFS(TRIM(SUBSTITUTE(AA37,CHAR(160),""))="Devis 1",IFERROR(VALUE(TRIM(SUBSTITUTE(N37,CHAR(160),""))),0),TRIM(SUBSTITUTE(AA37,CHAR(160),""))="Devis 2",IFERROR(VALUE(TRIM(SUBSTITUTE(S37,CHAR(160),""))),0),TRIM(SUBSTITUTE(AA37,CHAR(160),""))="Devis 3",IFERROR(VALUE(TRIM(SUBSTITUTE(X37,CHAR(160),""))),0),TRUE,0)*IFERROR(VALUE(TRIM(SUBSTITUTE(C37,CHAR(160),""))),0))</f>
        <v/>
      </c>
      <c r="AC37" s="89" t="str" cm="1">
        <f t="array" ref="AC37">IF(ROUND((_xlfn.IFS(TRIM(SUBSTITUTE(AA37,CHAR(160),""))="Devis 1",IFERROR(VALUE(TRIM(SUBSTITUTE(O37,CHAR(160),""))),0),TRIM(SUBSTITUTE(AA37,CHAR(160),""))="Devis 2",IFERROR(VALUE(TRIM(SUBSTITUTE(T37,CHAR(160),""))),0),TRIM(SUBSTITUTE(AA37,CHAR(160),""))="Devis 3",IFERROR(VALUE(TRIM(SUBSTITUTE(Y37,CHAR(160),""))),0),TRUE,0)*IFERROR(VALUE(TRIM(SUBSTITUTE(C37,CHAR(160),""))),0)),2)=0,IF(AB37&lt;&gt;"",0,""),ROUND((_xlfn.IFS(TRIM(SUBSTITUTE(AA37,CHAR(160),""))="Devis 1",IFERROR(VALUE(TRIM(SUBSTITUTE(O37,CHAR(160),""))),0),TRIM(SUBSTITUTE(AA37,CHAR(160),""))="Devis 2",IFERROR(VALUE(TRIM(SUBSTITUTE(T37,CHAR(160),""))),0),TRIM(SUBSTITUTE(AA37,CHAR(160),""))="Devis 3",IFERROR(VALUE(TRIM(SUBSTITUTE(Y37,CHAR(160),""))),0),TRUE,0)*IFERROR(VALUE(TRIM(SUBSTITUTE(C37,CHAR(160),""))),0)),2))</f>
        <v/>
      </c>
      <c r="AD37" s="90" t="str">
        <f t="shared" si="12"/>
        <v/>
      </c>
      <c r="AE37" s="91"/>
      <c r="AF37" s="148" t="str">
        <f t="shared" si="13"/>
        <v/>
      </c>
      <c r="AG37" s="148" t="str">
        <f t="shared" si="14"/>
        <v/>
      </c>
      <c r="AH37" s="148" t="str">
        <f t="shared" si="15"/>
        <v/>
      </c>
      <c r="AI37" s="148" t="str">
        <f t="shared" si="16"/>
        <v/>
      </c>
      <c r="AJ37" s="148" t="str">
        <f t="shared" si="17"/>
        <v/>
      </c>
      <c r="AK37" s="148" t="str">
        <f t="shared" si="18"/>
        <v/>
      </c>
      <c r="AL37" s="148" t="str">
        <f t="shared" si="19"/>
        <v/>
      </c>
      <c r="AM37" s="148" t="str">
        <f t="shared" si="20"/>
        <v/>
      </c>
      <c r="AN37" s="713" t="str">
        <f t="shared" si="21"/>
        <v/>
      </c>
      <c r="AO37" s="553" t="str">
        <f t="shared" si="22"/>
        <v/>
      </c>
      <c r="AP37" s="548" t="str">
        <f t="shared" si="23"/>
        <v/>
      </c>
      <c r="AQ37" s="539" t="str">
        <f t="shared" si="24"/>
        <v/>
      </c>
      <c r="AR37" s="539" t="str">
        <f t="shared" si="25"/>
        <v/>
      </c>
      <c r="AS37" s="577" t="str">
        <f t="shared" si="26"/>
        <v/>
      </c>
      <c r="AT37" s="644" t="str">
        <f t="shared" si="27"/>
        <v/>
      </c>
      <c r="AU37" s="655" t="str">
        <f t="shared" si="28"/>
        <v/>
      </c>
      <c r="AV37" s="577" t="str">
        <f t="shared" si="29"/>
        <v/>
      </c>
      <c r="AW37" s="577" t="str">
        <f t="shared" si="30"/>
        <v/>
      </c>
      <c r="AX37" s="577" t="str">
        <f t="shared" si="31"/>
        <v/>
      </c>
      <c r="AY37" s="748" t="str">
        <f t="shared" si="32"/>
        <v/>
      </c>
      <c r="AZ37" s="677" t="str">
        <f t="shared" si="33"/>
        <v/>
      </c>
      <c r="BA37" s="577" t="str">
        <f t="shared" si="34"/>
        <v/>
      </c>
      <c r="BB37" s="577" t="str">
        <f t="shared" si="35"/>
        <v/>
      </c>
      <c r="BC37" s="577" t="str">
        <f t="shared" si="36"/>
        <v/>
      </c>
      <c r="BD37" s="678" t="str">
        <f t="shared" si="37"/>
        <v/>
      </c>
      <c r="BE37" s="542" t="str">
        <f t="shared" si="38"/>
        <v/>
      </c>
      <c r="BF37" s="83"/>
      <c r="BG37" s="92" t="str">
        <f t="shared" si="39"/>
        <v/>
      </c>
      <c r="BH37" s="92" t="str">
        <f t="shared" si="40"/>
        <v/>
      </c>
      <c r="BI37" s="93" t="str">
        <f t="shared" si="41"/>
        <v/>
      </c>
      <c r="BJ37" s="93" t="str" cm="1">
        <f t="array" ref="BJ37">IF($AG37="","",
_xlfn.IFS(
$BE37="Devis 1",
IF(ISBLANK(AR37),"",IFERROR(VALUE(TRIM(SUBSTITUTE(AR37,CHAR(160),""))),0)*IFERROR(VALUE(TRIM(SUBSTITUTE($AG37,CHAR(160),""))),0)),
$BE37="Devis 2",
IF(ISBLANK(AW37),"",IFERROR(VALUE(TRIM(SUBSTITUTE(AW37,CHAR(160),""))),0)*IFERROR(VALUE(TRIM(SUBSTITUTE($AG37,CHAR(160),""))),0)),
$BE37="Devis 3",
IF(ISBLANK(BB37),"",IFERROR(VALUE(TRIM(SUBSTITUTE(BB37,CHAR(160),""))),0)*IFERROR(VALUE(TRIM(SUBSTITUTE($AG37,CHAR(160),""))),0)),
TRUE,0
)
)</f>
        <v/>
      </c>
      <c r="BK37" s="93" t="str" cm="1">
        <f t="array" ref="BK37">IF($AG37="","",
_xlfn.IFS(
$BE37="Devis 1",
IF(ISBLANK(AS37),"",IFERROR(VALUE(TRIM(SUBSTITUTE(AS37,CHAR(160),""))),0)*IFERROR(VALUE(TRIM(SUBSTITUTE($AG37,CHAR(160),""))),0)),
$BE37="Devis 2",
IF(ISBLANK(AX37),"",IFERROR(VALUE(TRIM(SUBSTITUTE(AX37,CHAR(160),""))),0)*IFERROR(VALUE(TRIM(SUBSTITUTE($AG37,CHAR(160),""))),0)),
$BE37="Devis 3",
IF(ISBLANK(BC37),"",IFERROR(VALUE(TRIM(SUBSTITUTE(BC37,CHAR(160),""))),0)*IFERROR(VALUE(TRIM(SUBSTITUTE($AG37,CHAR(160),""))),0)),
TRUE,0
)
)</f>
        <v/>
      </c>
      <c r="BL37" s="93" t="str">
        <f t="shared" si="42"/>
        <v/>
      </c>
      <c r="BM37" s="83"/>
      <c r="BN37" s="43" t="str" cm="1">
        <f t="array" ref="BN37">IF(OR(BL37="",BI37="",BJ37="",BG37=""),"",
    _xlfn.IFS(
        (IFERROR(VALUE(TRIM(SUBSTITUTE(BL37,CHAR(160),""))),0)) &gt; (IFERROR(VALUE(TRIM(SUBSTITUTE(BI37,CHAR(160),""))),0)),
        "KO : Le montant retenu TTC est supérieur au montant raisonnable TTC. Merci de revoir la ligne de dépense ou plafonner son montant.",
        (IFERROR(VALUE(TRIM(SUBSTITUTE(BJ37,CHAR(160),""))),0)) &gt; (IFERROR(VALUE(TRIM(SUBSTITUTE(BG37,CHAR(160),""))),0)),
        "Attention : Le montant retenu HT est supérieur au montant HT raisonnable. Merci de revoir la ligne de dépense, plafonner son montant, ou justifier la reventillation HT / TVA.",
ROUND(IFERROR(VALUE(TRIM(SUBSTITUTE(BH37,CHAR(160),""))),0),2)&gt;
ROUND(IFERROR(VALUE(TRIM(SUBSTITUTE(BK37,CHAR(160),""))),0),2),
"Attention : Le montant TVA retenu est supérieur au montant TVA raisonnable. Merci de revoir la ligne de dépense, plafonner son montant, ou justifier la reventillation HT / TVA.",
ROUND(IFERROR(VALUE(TRIM(SUBSTITUTE(BJ37,CHAR(160),""))),0),2)&gt;
ROUND(IFERROR(VALUE(TRIM(SUBSTITUTE(MIN(P37,U37,Z37),CHAR(160),""))),0),2),
"Attention : Le devis retenu n'est pas le moins cher. Une justification de la part du porteur est nécessaire.",
ROUND(IFERROR(VALUE(TRIM(SUBSTITUTE(BJ37,CHAR(160),""))),0),2)=0,
"Attention : montant présenté entièrement écarté",
        (IFERROR(VALUE(TRIM(SUBSTITUTE(BL37,CHAR(160),""))),0))=0,
        "",
        (IFERROR(VALUE(TRIM(SUBSTITUTE(BI37,CHAR(160),""))),0))=(IFERROR(VALUE(TRIM(SUBSTITUTE(BL37,CHAR(160),""))),0)),
        "OK",
        (IFERROR(VALUE(TRIM(SUBSTITUTE(BI37,CHAR(160),""))),0))&gt;(IFERROR(VALUE(TRIM(SUBSTITUTE(BL37,CHAR(160),""))),0)),
        " OK : Montant instruit inférieur au montant raisonnable.",
        TRUE,
        ""
    )
)</f>
        <v/>
      </c>
      <c r="BO37" s="43" t="str" cm="1">
        <f t="array" ref="BO37">IF(OR(BL37="",AD37="",BJ37="",AB37="",BK37="",AC37=""),"",_xlfn.IFS(
ROUND(IFERROR(VALUE(TRIM(SUBSTITUTE(BL37,CHAR(160),""))),0),2)&gt;
ROUND(IFERROR(VALUE(TRIM(SUBSTITUTE(AD37,CHAR(160),""))),0),2),
"KO : Le montant retenu TTC est supérieur au montant présenté TTC. Merci de revoir la ligne de dépense ou plafonner son montant.",
ROUND(IFERROR(VALUE(TRIM(SUBSTITUTE(BJ37,CHAR(160),""))),0),2)&gt;
ROUND(IFERROR(VALUE(TRIM(SUBSTITUTE(AB37,CHAR(160),""))),0),2),
"Attention : Le montant retenu HT est supérieur au montant HT présenté. Merci de revoir la ligne de dépense, plafonner son montant, ou justifier la reventillation HT / TVA.",
ROUND(IFERROR(VALUE(TRIM(SUBSTITUTE(BK37,CHAR(160),""))),0),2)&gt;
ROUND(IFERROR(VALUE(TRIM(SUBSTITUTE(AC37,CHAR(160),""))),0),2),
"Attention : Le montant TVA retenu est supérieur au montant TVA présenté. Merci de revoir la ligne de dépense, plafonner son montant, ou justifier la reventillation HT / TVA.",
ROUND(IFERROR(VALUE(TRIM(SUBSTITUTE(AD37,CHAR(160),""))),0),2)=0,
"",
ROUND(IFERROR(VALUE(TRIM(SUBSTITUTE(BL37,CHAR(160),""))),0),2)=
ROUND(IFERROR(VALUE(TRIM(SUBSTITUTE(AD37,CHAR(160),""))),0),2),
"OK",
ROUND(IFERROR(VALUE(TRIM(SUBSTITUTE(BL37,CHAR(160),""))),0),2)=0,
"Attention : Montant présenté entièrement rejeté.",
ROUND(IFERROR(VALUE(TRIM(SUBSTITUTE(BL37,CHAR(160),""))),0),2)&lt;
ROUND(IFERROR(VALUE(TRIM(SUBSTITUTE(AD37,CHAR(160),""))),0),2),
"Attention : Montant présenté partiellement rejeté.",
TRUE,""
))</f>
        <v/>
      </c>
      <c r="BP37" s="92" t="str">
        <f t="shared" si="43"/>
        <v/>
      </c>
      <c r="BQ37" s="92" t="str">
        <f t="shared" si="44"/>
        <v/>
      </c>
      <c r="BR37" s="92" t="str">
        <f t="shared" si="45"/>
        <v/>
      </c>
    </row>
    <row r="38" spans="1:70" s="4" customFormat="1">
      <c r="A38" s="82">
        <v>30</v>
      </c>
      <c r="B38" s="83"/>
      <c r="C38" s="84"/>
      <c r="D38" s="84"/>
      <c r="E38" s="83"/>
      <c r="F38" s="83"/>
      <c r="G38" s="83"/>
      <c r="H38" s="132"/>
      <c r="I38" s="711"/>
      <c r="J38" s="538"/>
      <c r="K38" s="719"/>
      <c r="L38" s="627"/>
      <c r="M38" s="538"/>
      <c r="N38" s="624"/>
      <c r="O38" s="625"/>
      <c r="P38" s="644" t="str">
        <f t="shared" si="9"/>
        <v/>
      </c>
      <c r="Q38" s="647"/>
      <c r="R38" s="538"/>
      <c r="S38" s="625"/>
      <c r="T38" s="625"/>
      <c r="U38" s="644" t="str">
        <f t="shared" si="10"/>
        <v/>
      </c>
      <c r="V38" s="664"/>
      <c r="W38" s="538"/>
      <c r="X38" s="625"/>
      <c r="Y38" s="625"/>
      <c r="Z38" s="705" t="str">
        <f t="shared" si="11"/>
        <v/>
      </c>
      <c r="AA38" s="87"/>
      <c r="AB38" s="88" t="str" cm="1">
        <f t="array" ref="AB38">IF((_xlfn.IFS(TRIM(SUBSTITUTE(AA38,CHAR(160),""))="Devis 1",IFERROR(VALUE(TRIM(SUBSTITUTE(N38,CHAR(160),""))),0),TRIM(SUBSTITUTE(AA38,CHAR(160),""))="Devis 2",IFERROR(VALUE(TRIM(SUBSTITUTE(S38,CHAR(160),""))),0),TRIM(SUBSTITUTE(AA38,CHAR(160),""))="Devis 3",IFERROR(VALUE(TRIM(SUBSTITUTE(X38,CHAR(160),""))),0),TRUE,0)*IFERROR(VALUE(TRIM(SUBSTITUTE(C38,CHAR(160),""))),0))=0,"",_xlfn.IFS(TRIM(SUBSTITUTE(AA38,CHAR(160),""))="Devis 1",IFERROR(VALUE(TRIM(SUBSTITUTE(N38,CHAR(160),""))),0),TRIM(SUBSTITUTE(AA38,CHAR(160),""))="Devis 2",IFERROR(VALUE(TRIM(SUBSTITUTE(S38,CHAR(160),""))),0),TRIM(SUBSTITUTE(AA38,CHAR(160),""))="Devis 3",IFERROR(VALUE(TRIM(SUBSTITUTE(X38,CHAR(160),""))),0),TRUE,0)*IFERROR(VALUE(TRIM(SUBSTITUTE(C38,CHAR(160),""))),0))</f>
        <v/>
      </c>
      <c r="AC38" s="89" t="str" cm="1">
        <f t="array" ref="AC38">IF(ROUND((_xlfn.IFS(TRIM(SUBSTITUTE(AA38,CHAR(160),""))="Devis 1",IFERROR(VALUE(TRIM(SUBSTITUTE(O38,CHAR(160),""))),0),TRIM(SUBSTITUTE(AA38,CHAR(160),""))="Devis 2",IFERROR(VALUE(TRIM(SUBSTITUTE(T38,CHAR(160),""))),0),TRIM(SUBSTITUTE(AA38,CHAR(160),""))="Devis 3",IFERROR(VALUE(TRIM(SUBSTITUTE(Y38,CHAR(160),""))),0),TRUE,0)*IFERROR(VALUE(TRIM(SUBSTITUTE(C38,CHAR(160),""))),0)),2)=0,IF(AB38&lt;&gt;"",0,""),ROUND((_xlfn.IFS(TRIM(SUBSTITUTE(AA38,CHAR(160),""))="Devis 1",IFERROR(VALUE(TRIM(SUBSTITUTE(O38,CHAR(160),""))),0),TRIM(SUBSTITUTE(AA38,CHAR(160),""))="Devis 2",IFERROR(VALUE(TRIM(SUBSTITUTE(T38,CHAR(160),""))),0),TRIM(SUBSTITUTE(AA38,CHAR(160),""))="Devis 3",IFERROR(VALUE(TRIM(SUBSTITUTE(Y38,CHAR(160),""))),0),TRUE,0)*IFERROR(VALUE(TRIM(SUBSTITUTE(C38,CHAR(160),""))),0)),2))</f>
        <v/>
      </c>
      <c r="AD38" s="90" t="str">
        <f t="shared" si="12"/>
        <v/>
      </c>
      <c r="AE38" s="91"/>
      <c r="AF38" s="148" t="str">
        <f t="shared" si="13"/>
        <v/>
      </c>
      <c r="AG38" s="148" t="str">
        <f t="shared" si="14"/>
        <v/>
      </c>
      <c r="AH38" s="148" t="str">
        <f t="shared" si="15"/>
        <v/>
      </c>
      <c r="AI38" s="148" t="str">
        <f t="shared" si="16"/>
        <v/>
      </c>
      <c r="AJ38" s="148" t="str">
        <f t="shared" si="17"/>
        <v/>
      </c>
      <c r="AK38" s="148" t="str">
        <f t="shared" si="18"/>
        <v/>
      </c>
      <c r="AL38" s="148" t="str">
        <f t="shared" si="19"/>
        <v/>
      </c>
      <c r="AM38" s="148" t="str">
        <f t="shared" si="20"/>
        <v/>
      </c>
      <c r="AN38" s="713" t="str">
        <f t="shared" si="21"/>
        <v/>
      </c>
      <c r="AO38" s="553" t="str">
        <f t="shared" si="22"/>
        <v/>
      </c>
      <c r="AP38" s="548" t="str">
        <f t="shared" si="23"/>
        <v/>
      </c>
      <c r="AQ38" s="539" t="str">
        <f t="shared" si="24"/>
        <v/>
      </c>
      <c r="AR38" s="539" t="str">
        <f t="shared" si="25"/>
        <v/>
      </c>
      <c r="AS38" s="577" t="str">
        <f t="shared" si="26"/>
        <v/>
      </c>
      <c r="AT38" s="644" t="str">
        <f t="shared" si="27"/>
        <v/>
      </c>
      <c r="AU38" s="655" t="str">
        <f t="shared" si="28"/>
        <v/>
      </c>
      <c r="AV38" s="577" t="str">
        <f t="shared" si="29"/>
        <v/>
      </c>
      <c r="AW38" s="577" t="str">
        <f t="shared" si="30"/>
        <v/>
      </c>
      <c r="AX38" s="577" t="str">
        <f t="shared" si="31"/>
        <v/>
      </c>
      <c r="AY38" s="748" t="str">
        <f t="shared" si="32"/>
        <v/>
      </c>
      <c r="AZ38" s="677" t="str">
        <f t="shared" si="33"/>
        <v/>
      </c>
      <c r="BA38" s="577" t="str">
        <f t="shared" si="34"/>
        <v/>
      </c>
      <c r="BB38" s="577" t="str">
        <f t="shared" si="35"/>
        <v/>
      </c>
      <c r="BC38" s="577" t="str">
        <f t="shared" si="36"/>
        <v/>
      </c>
      <c r="BD38" s="678" t="str">
        <f t="shared" si="37"/>
        <v/>
      </c>
      <c r="BE38" s="542" t="str">
        <f t="shared" si="38"/>
        <v/>
      </c>
      <c r="BF38" s="83"/>
      <c r="BG38" s="92" t="str">
        <f t="shared" si="39"/>
        <v/>
      </c>
      <c r="BH38" s="92" t="str">
        <f t="shared" si="40"/>
        <v/>
      </c>
      <c r="BI38" s="93" t="str">
        <f t="shared" si="41"/>
        <v/>
      </c>
      <c r="BJ38" s="93" t="str" cm="1">
        <f t="array" ref="BJ38">IF($AG38="","",
_xlfn.IFS(
$BE38="Devis 1",
IF(ISBLANK(AR38),"",IFERROR(VALUE(TRIM(SUBSTITUTE(AR38,CHAR(160),""))),0)*IFERROR(VALUE(TRIM(SUBSTITUTE($AG38,CHAR(160),""))),0)),
$BE38="Devis 2",
IF(ISBLANK(AW38),"",IFERROR(VALUE(TRIM(SUBSTITUTE(AW38,CHAR(160),""))),0)*IFERROR(VALUE(TRIM(SUBSTITUTE($AG38,CHAR(160),""))),0)),
$BE38="Devis 3",
IF(ISBLANK(BB38),"",IFERROR(VALUE(TRIM(SUBSTITUTE(BB38,CHAR(160),""))),0)*IFERROR(VALUE(TRIM(SUBSTITUTE($AG38,CHAR(160),""))),0)),
TRUE,0
)
)</f>
        <v/>
      </c>
      <c r="BK38" s="93" t="str" cm="1">
        <f t="array" ref="BK38">IF($AG38="","",
_xlfn.IFS(
$BE38="Devis 1",
IF(ISBLANK(AS38),"",IFERROR(VALUE(TRIM(SUBSTITUTE(AS38,CHAR(160),""))),0)*IFERROR(VALUE(TRIM(SUBSTITUTE($AG38,CHAR(160),""))),0)),
$BE38="Devis 2",
IF(ISBLANK(AX38),"",IFERROR(VALUE(TRIM(SUBSTITUTE(AX38,CHAR(160),""))),0)*IFERROR(VALUE(TRIM(SUBSTITUTE($AG38,CHAR(160),""))),0)),
$BE38="Devis 3",
IF(ISBLANK(BC38),"",IFERROR(VALUE(TRIM(SUBSTITUTE(BC38,CHAR(160),""))),0)*IFERROR(VALUE(TRIM(SUBSTITUTE($AG38,CHAR(160),""))),0)),
TRUE,0
)
)</f>
        <v/>
      </c>
      <c r="BL38" s="93" t="str">
        <f t="shared" si="42"/>
        <v/>
      </c>
      <c r="BM38" s="83"/>
      <c r="BN38" s="43" t="str" cm="1">
        <f t="array" ref="BN38">IF(OR(BL38="",BI38="",BJ38="",BG38=""),"",
    _xlfn.IFS(
        (IFERROR(VALUE(TRIM(SUBSTITUTE(BL38,CHAR(160),""))),0)) &gt; (IFERROR(VALUE(TRIM(SUBSTITUTE(BI38,CHAR(160),""))),0)),
        "KO : Le montant retenu TTC est supérieur au montant raisonnable TTC. Merci de revoir la ligne de dépense ou plafonner son montant.",
        (IFERROR(VALUE(TRIM(SUBSTITUTE(BJ38,CHAR(160),""))),0)) &gt; (IFERROR(VALUE(TRIM(SUBSTITUTE(BG38,CHAR(160),""))),0)),
        "Attention : Le montant retenu HT est supérieur au montant HT raisonnable. Merci de revoir la ligne de dépense, plafonner son montant, ou justifier la reventillation HT / TVA.",
ROUND(IFERROR(VALUE(TRIM(SUBSTITUTE(BH38,CHAR(160),""))),0),2)&gt;
ROUND(IFERROR(VALUE(TRIM(SUBSTITUTE(BK38,CHAR(160),""))),0),2),
"Attention : Le montant TVA retenu est supérieur au montant TVA raisonnable. Merci de revoir la ligne de dépense, plafonner son montant, ou justifier la reventillation HT / TVA.",
ROUND(IFERROR(VALUE(TRIM(SUBSTITUTE(BJ38,CHAR(160),""))),0),2)&gt;
ROUND(IFERROR(VALUE(TRIM(SUBSTITUTE(MIN(P38,U38,Z38),CHAR(160),""))),0),2),
"Attention : Le devis retenu n'est pas le moins cher. Une justification de la part du porteur est nécessaire.",
ROUND(IFERROR(VALUE(TRIM(SUBSTITUTE(BJ38,CHAR(160),""))),0),2)=0,
"Attention : montant présenté entièrement écarté",
        (IFERROR(VALUE(TRIM(SUBSTITUTE(BL38,CHAR(160),""))),0))=0,
        "",
        (IFERROR(VALUE(TRIM(SUBSTITUTE(BI38,CHAR(160),""))),0))=(IFERROR(VALUE(TRIM(SUBSTITUTE(BL38,CHAR(160),""))),0)),
        "OK",
        (IFERROR(VALUE(TRIM(SUBSTITUTE(BI38,CHAR(160),""))),0))&gt;(IFERROR(VALUE(TRIM(SUBSTITUTE(BL38,CHAR(160),""))),0)),
        " OK : Montant instruit inférieur au montant raisonnable.",
        TRUE,
        ""
    )
)</f>
        <v/>
      </c>
      <c r="BO38" s="43" t="str" cm="1">
        <f t="array" ref="BO38">IF(OR(BL38="",AD38="",BJ38="",AB38="",BK38="",AC38=""),"",_xlfn.IFS(
ROUND(IFERROR(VALUE(TRIM(SUBSTITUTE(BL38,CHAR(160),""))),0),2)&gt;
ROUND(IFERROR(VALUE(TRIM(SUBSTITUTE(AD38,CHAR(160),""))),0),2),
"KO : Le montant retenu TTC est supérieur au montant présenté TTC. Merci de revoir la ligne de dépense ou plafonner son montant.",
ROUND(IFERROR(VALUE(TRIM(SUBSTITUTE(BJ38,CHAR(160),""))),0),2)&gt;
ROUND(IFERROR(VALUE(TRIM(SUBSTITUTE(AB38,CHAR(160),""))),0),2),
"Attention : Le montant retenu HT est supérieur au montant HT présenté. Merci de revoir la ligne de dépense, plafonner son montant, ou justifier la reventillation HT / TVA.",
ROUND(IFERROR(VALUE(TRIM(SUBSTITUTE(BK38,CHAR(160),""))),0),2)&gt;
ROUND(IFERROR(VALUE(TRIM(SUBSTITUTE(AC38,CHAR(160),""))),0),2),
"Attention : Le montant TVA retenu est supérieur au montant TVA présenté. Merci de revoir la ligne de dépense, plafonner son montant, ou justifier la reventillation HT / TVA.",
ROUND(IFERROR(VALUE(TRIM(SUBSTITUTE(AD38,CHAR(160),""))),0),2)=0,
"",
ROUND(IFERROR(VALUE(TRIM(SUBSTITUTE(BL38,CHAR(160),""))),0),2)=
ROUND(IFERROR(VALUE(TRIM(SUBSTITUTE(AD38,CHAR(160),""))),0),2),
"OK",
ROUND(IFERROR(VALUE(TRIM(SUBSTITUTE(BL38,CHAR(160),""))),0),2)=0,
"Attention : Montant présenté entièrement rejeté.",
ROUND(IFERROR(VALUE(TRIM(SUBSTITUTE(BL38,CHAR(160),""))),0),2)&lt;
ROUND(IFERROR(VALUE(TRIM(SUBSTITUTE(AD38,CHAR(160),""))),0),2),
"Attention : Montant présenté partiellement rejeté.",
TRUE,""
))</f>
        <v/>
      </c>
      <c r="BP38" s="92" t="str">
        <f t="shared" si="43"/>
        <v/>
      </c>
      <c r="BQ38" s="92" t="str">
        <f t="shared" si="44"/>
        <v/>
      </c>
      <c r="BR38" s="92" t="str">
        <f t="shared" si="45"/>
        <v/>
      </c>
    </row>
    <row r="39" spans="1:70" s="4" customFormat="1">
      <c r="A39" s="82">
        <v>31</v>
      </c>
      <c r="B39" s="83"/>
      <c r="C39" s="84"/>
      <c r="D39" s="84"/>
      <c r="E39" s="83"/>
      <c r="F39" s="83"/>
      <c r="G39" s="83"/>
      <c r="H39" s="132"/>
      <c r="I39" s="711"/>
      <c r="J39" s="538"/>
      <c r="K39" s="719"/>
      <c r="L39" s="627"/>
      <c r="M39" s="538"/>
      <c r="N39" s="624"/>
      <c r="O39" s="625"/>
      <c r="P39" s="644" t="str">
        <f t="shared" si="9"/>
        <v/>
      </c>
      <c r="Q39" s="647"/>
      <c r="R39" s="538"/>
      <c r="S39" s="625"/>
      <c r="T39" s="625"/>
      <c r="U39" s="644" t="str">
        <f t="shared" si="10"/>
        <v/>
      </c>
      <c r="V39" s="664"/>
      <c r="W39" s="538"/>
      <c r="X39" s="625"/>
      <c r="Y39" s="625"/>
      <c r="Z39" s="705" t="str">
        <f t="shared" si="11"/>
        <v/>
      </c>
      <c r="AA39" s="87"/>
      <c r="AB39" s="88" t="str" cm="1">
        <f t="array" ref="AB39">IF((_xlfn.IFS(TRIM(SUBSTITUTE(AA39,CHAR(160),""))="Devis 1",IFERROR(VALUE(TRIM(SUBSTITUTE(N39,CHAR(160),""))),0),TRIM(SUBSTITUTE(AA39,CHAR(160),""))="Devis 2",IFERROR(VALUE(TRIM(SUBSTITUTE(S39,CHAR(160),""))),0),TRIM(SUBSTITUTE(AA39,CHAR(160),""))="Devis 3",IFERROR(VALUE(TRIM(SUBSTITUTE(X39,CHAR(160),""))),0),TRUE,0)*IFERROR(VALUE(TRIM(SUBSTITUTE(C39,CHAR(160),""))),0))=0,"",_xlfn.IFS(TRIM(SUBSTITUTE(AA39,CHAR(160),""))="Devis 1",IFERROR(VALUE(TRIM(SUBSTITUTE(N39,CHAR(160),""))),0),TRIM(SUBSTITUTE(AA39,CHAR(160),""))="Devis 2",IFERROR(VALUE(TRIM(SUBSTITUTE(S39,CHAR(160),""))),0),TRIM(SUBSTITUTE(AA39,CHAR(160),""))="Devis 3",IFERROR(VALUE(TRIM(SUBSTITUTE(X39,CHAR(160),""))),0),TRUE,0)*IFERROR(VALUE(TRIM(SUBSTITUTE(C39,CHAR(160),""))),0))</f>
        <v/>
      </c>
      <c r="AC39" s="89" t="str" cm="1">
        <f t="array" ref="AC39">IF(ROUND((_xlfn.IFS(TRIM(SUBSTITUTE(AA39,CHAR(160),""))="Devis 1",IFERROR(VALUE(TRIM(SUBSTITUTE(O39,CHAR(160),""))),0),TRIM(SUBSTITUTE(AA39,CHAR(160),""))="Devis 2",IFERROR(VALUE(TRIM(SUBSTITUTE(T39,CHAR(160),""))),0),TRIM(SUBSTITUTE(AA39,CHAR(160),""))="Devis 3",IFERROR(VALUE(TRIM(SUBSTITUTE(Y39,CHAR(160),""))),0),TRUE,0)*IFERROR(VALUE(TRIM(SUBSTITUTE(C39,CHAR(160),""))),0)),2)=0,IF(AB39&lt;&gt;"",0,""),ROUND((_xlfn.IFS(TRIM(SUBSTITUTE(AA39,CHAR(160),""))="Devis 1",IFERROR(VALUE(TRIM(SUBSTITUTE(O39,CHAR(160),""))),0),TRIM(SUBSTITUTE(AA39,CHAR(160),""))="Devis 2",IFERROR(VALUE(TRIM(SUBSTITUTE(T39,CHAR(160),""))),0),TRIM(SUBSTITUTE(AA39,CHAR(160),""))="Devis 3",IFERROR(VALUE(TRIM(SUBSTITUTE(Y39,CHAR(160),""))),0),TRUE,0)*IFERROR(VALUE(TRIM(SUBSTITUTE(C39,CHAR(160),""))),0)),2))</f>
        <v/>
      </c>
      <c r="AD39" s="90" t="str">
        <f t="shared" si="12"/>
        <v/>
      </c>
      <c r="AE39" s="91"/>
      <c r="AF39" s="148" t="str">
        <f t="shared" si="13"/>
        <v/>
      </c>
      <c r="AG39" s="148" t="str">
        <f t="shared" si="14"/>
        <v/>
      </c>
      <c r="AH39" s="148" t="str">
        <f t="shared" si="15"/>
        <v/>
      </c>
      <c r="AI39" s="148" t="str">
        <f t="shared" si="16"/>
        <v/>
      </c>
      <c r="AJ39" s="148" t="str">
        <f t="shared" si="17"/>
        <v/>
      </c>
      <c r="AK39" s="148" t="str">
        <f t="shared" si="18"/>
        <v/>
      </c>
      <c r="AL39" s="148" t="str">
        <f t="shared" si="19"/>
        <v/>
      </c>
      <c r="AM39" s="148" t="str">
        <f t="shared" si="20"/>
        <v/>
      </c>
      <c r="AN39" s="713" t="str">
        <f t="shared" si="21"/>
        <v/>
      </c>
      <c r="AO39" s="553" t="str">
        <f t="shared" si="22"/>
        <v/>
      </c>
      <c r="AP39" s="548" t="str">
        <f t="shared" si="23"/>
        <v/>
      </c>
      <c r="AQ39" s="539" t="str">
        <f t="shared" si="24"/>
        <v/>
      </c>
      <c r="AR39" s="539" t="str">
        <f t="shared" si="25"/>
        <v/>
      </c>
      <c r="AS39" s="577" t="str">
        <f t="shared" si="26"/>
        <v/>
      </c>
      <c r="AT39" s="644" t="str">
        <f t="shared" si="27"/>
        <v/>
      </c>
      <c r="AU39" s="655" t="str">
        <f t="shared" si="28"/>
        <v/>
      </c>
      <c r="AV39" s="577" t="str">
        <f t="shared" si="29"/>
        <v/>
      </c>
      <c r="AW39" s="577" t="str">
        <f t="shared" si="30"/>
        <v/>
      </c>
      <c r="AX39" s="577" t="str">
        <f t="shared" si="31"/>
        <v/>
      </c>
      <c r="AY39" s="748" t="str">
        <f t="shared" si="32"/>
        <v/>
      </c>
      <c r="AZ39" s="677" t="str">
        <f t="shared" si="33"/>
        <v/>
      </c>
      <c r="BA39" s="577" t="str">
        <f t="shared" si="34"/>
        <v/>
      </c>
      <c r="BB39" s="577" t="str">
        <f t="shared" si="35"/>
        <v/>
      </c>
      <c r="BC39" s="577" t="str">
        <f t="shared" si="36"/>
        <v/>
      </c>
      <c r="BD39" s="678" t="str">
        <f t="shared" si="37"/>
        <v/>
      </c>
      <c r="BE39" s="542" t="str">
        <f t="shared" si="38"/>
        <v/>
      </c>
      <c r="BF39" s="83"/>
      <c r="BG39" s="92" t="str">
        <f t="shared" si="39"/>
        <v/>
      </c>
      <c r="BH39" s="92" t="str">
        <f t="shared" si="40"/>
        <v/>
      </c>
      <c r="BI39" s="93" t="str">
        <f t="shared" si="41"/>
        <v/>
      </c>
      <c r="BJ39" s="93" t="str" cm="1">
        <f t="array" ref="BJ39">IF($AG39="","",
_xlfn.IFS(
$BE39="Devis 1",
IF(ISBLANK(AR39),"",IFERROR(VALUE(TRIM(SUBSTITUTE(AR39,CHAR(160),""))),0)*IFERROR(VALUE(TRIM(SUBSTITUTE($AG39,CHAR(160),""))),0)),
$BE39="Devis 2",
IF(ISBLANK(AW39),"",IFERROR(VALUE(TRIM(SUBSTITUTE(AW39,CHAR(160),""))),0)*IFERROR(VALUE(TRIM(SUBSTITUTE($AG39,CHAR(160),""))),0)),
$BE39="Devis 3",
IF(ISBLANK(BB39),"",IFERROR(VALUE(TRIM(SUBSTITUTE(BB39,CHAR(160),""))),0)*IFERROR(VALUE(TRIM(SUBSTITUTE($AG39,CHAR(160),""))),0)),
TRUE,0
)
)</f>
        <v/>
      </c>
      <c r="BK39" s="93" t="str" cm="1">
        <f t="array" ref="BK39">IF($AG39="","",
_xlfn.IFS(
$BE39="Devis 1",
IF(ISBLANK(AS39),"",IFERROR(VALUE(TRIM(SUBSTITUTE(AS39,CHAR(160),""))),0)*IFERROR(VALUE(TRIM(SUBSTITUTE($AG39,CHAR(160),""))),0)),
$BE39="Devis 2",
IF(ISBLANK(AX39),"",IFERROR(VALUE(TRIM(SUBSTITUTE(AX39,CHAR(160),""))),0)*IFERROR(VALUE(TRIM(SUBSTITUTE($AG39,CHAR(160),""))),0)),
$BE39="Devis 3",
IF(ISBLANK(BC39),"",IFERROR(VALUE(TRIM(SUBSTITUTE(BC39,CHAR(160),""))),0)*IFERROR(VALUE(TRIM(SUBSTITUTE($AG39,CHAR(160),""))),0)),
TRUE,0
)
)</f>
        <v/>
      </c>
      <c r="BL39" s="93" t="str">
        <f t="shared" si="42"/>
        <v/>
      </c>
      <c r="BM39" s="83"/>
      <c r="BN39" s="43" t="str" cm="1">
        <f t="array" ref="BN39">IF(OR(BL39="",BI39="",BJ39="",BG39=""),"",
    _xlfn.IFS(
        (IFERROR(VALUE(TRIM(SUBSTITUTE(BL39,CHAR(160),""))),0)) &gt; (IFERROR(VALUE(TRIM(SUBSTITUTE(BI39,CHAR(160),""))),0)),
        "KO : Le montant retenu TTC est supérieur au montant raisonnable TTC. Merci de revoir la ligne de dépense ou plafonner son montant.",
        (IFERROR(VALUE(TRIM(SUBSTITUTE(BJ39,CHAR(160),""))),0)) &gt; (IFERROR(VALUE(TRIM(SUBSTITUTE(BG39,CHAR(160),""))),0)),
        "Attention : Le montant retenu HT est supérieur au montant HT raisonnable. Merci de revoir la ligne de dépense, plafonner son montant, ou justifier la reventillation HT / TVA.",
ROUND(IFERROR(VALUE(TRIM(SUBSTITUTE(BH39,CHAR(160),""))),0),2)&gt;
ROUND(IFERROR(VALUE(TRIM(SUBSTITUTE(BK39,CHAR(160),""))),0),2),
"Attention : Le montant TVA retenu est supérieur au montant TVA raisonnable. Merci de revoir la ligne de dépense, plafonner son montant, ou justifier la reventillation HT / TVA.",
ROUND(IFERROR(VALUE(TRIM(SUBSTITUTE(BJ39,CHAR(160),""))),0),2)&gt;
ROUND(IFERROR(VALUE(TRIM(SUBSTITUTE(MIN(P39,U39,Z39),CHAR(160),""))),0),2),
"Attention : Le devis retenu n'est pas le moins cher. Une justification de la part du porteur est nécessaire.",
ROUND(IFERROR(VALUE(TRIM(SUBSTITUTE(BJ39,CHAR(160),""))),0),2)=0,
"Attention : montant présenté entièrement écarté",
        (IFERROR(VALUE(TRIM(SUBSTITUTE(BL39,CHAR(160),""))),0))=0,
        "",
        (IFERROR(VALUE(TRIM(SUBSTITUTE(BI39,CHAR(160),""))),0))=(IFERROR(VALUE(TRIM(SUBSTITUTE(BL39,CHAR(160),""))),0)),
        "OK",
        (IFERROR(VALUE(TRIM(SUBSTITUTE(BI39,CHAR(160),""))),0))&gt;(IFERROR(VALUE(TRIM(SUBSTITUTE(BL39,CHAR(160),""))),0)),
        " OK : Montant instruit inférieur au montant raisonnable.",
        TRUE,
        ""
    )
)</f>
        <v/>
      </c>
      <c r="BO39" s="43" t="str" cm="1">
        <f t="array" ref="BO39">IF(OR(BL39="",AD39="",BJ39="",AB39="",BK39="",AC39=""),"",_xlfn.IFS(
ROUND(IFERROR(VALUE(TRIM(SUBSTITUTE(BL39,CHAR(160),""))),0),2)&gt;
ROUND(IFERROR(VALUE(TRIM(SUBSTITUTE(AD39,CHAR(160),""))),0),2),
"KO : Le montant retenu TTC est supérieur au montant présenté TTC. Merci de revoir la ligne de dépense ou plafonner son montant.",
ROUND(IFERROR(VALUE(TRIM(SUBSTITUTE(BJ39,CHAR(160),""))),0),2)&gt;
ROUND(IFERROR(VALUE(TRIM(SUBSTITUTE(AB39,CHAR(160),""))),0),2),
"Attention : Le montant retenu HT est supérieur au montant HT présenté. Merci de revoir la ligne de dépense, plafonner son montant, ou justifier la reventillation HT / TVA.",
ROUND(IFERROR(VALUE(TRIM(SUBSTITUTE(BK39,CHAR(160),""))),0),2)&gt;
ROUND(IFERROR(VALUE(TRIM(SUBSTITUTE(AC39,CHAR(160),""))),0),2),
"Attention : Le montant TVA retenu est supérieur au montant TVA présenté. Merci de revoir la ligne de dépense, plafonner son montant, ou justifier la reventillation HT / TVA.",
ROUND(IFERROR(VALUE(TRIM(SUBSTITUTE(AD39,CHAR(160),""))),0),2)=0,
"",
ROUND(IFERROR(VALUE(TRIM(SUBSTITUTE(BL39,CHAR(160),""))),0),2)=
ROUND(IFERROR(VALUE(TRIM(SUBSTITUTE(AD39,CHAR(160),""))),0),2),
"OK",
ROUND(IFERROR(VALUE(TRIM(SUBSTITUTE(BL39,CHAR(160),""))),0),2)=0,
"Attention : Montant présenté entièrement rejeté.",
ROUND(IFERROR(VALUE(TRIM(SUBSTITUTE(BL39,CHAR(160),""))),0),2)&lt;
ROUND(IFERROR(VALUE(TRIM(SUBSTITUTE(AD39,CHAR(160),""))),0),2),
"Attention : Montant présenté partiellement rejeté.",
TRUE,""
))</f>
        <v/>
      </c>
      <c r="BP39" s="92" t="str">
        <f t="shared" si="43"/>
        <v/>
      </c>
      <c r="BQ39" s="92" t="str">
        <f t="shared" si="44"/>
        <v/>
      </c>
      <c r="BR39" s="92" t="str">
        <f t="shared" si="45"/>
        <v/>
      </c>
    </row>
    <row r="40" spans="1:70" s="4" customFormat="1">
      <c r="A40" s="82">
        <v>32</v>
      </c>
      <c r="B40" s="83"/>
      <c r="C40" s="84"/>
      <c r="D40" s="84"/>
      <c r="E40" s="83"/>
      <c r="F40" s="83"/>
      <c r="G40" s="83"/>
      <c r="H40" s="132"/>
      <c r="I40" s="711"/>
      <c r="J40" s="538"/>
      <c r="K40" s="719"/>
      <c r="L40" s="627"/>
      <c r="M40" s="538"/>
      <c r="N40" s="624"/>
      <c r="O40" s="625"/>
      <c r="P40" s="644" t="str">
        <f t="shared" si="9"/>
        <v/>
      </c>
      <c r="Q40" s="647"/>
      <c r="R40" s="538"/>
      <c r="S40" s="625"/>
      <c r="T40" s="625"/>
      <c r="U40" s="644" t="str">
        <f t="shared" si="10"/>
        <v/>
      </c>
      <c r="V40" s="664"/>
      <c r="W40" s="538"/>
      <c r="X40" s="625"/>
      <c r="Y40" s="625"/>
      <c r="Z40" s="705" t="str">
        <f t="shared" si="11"/>
        <v/>
      </c>
      <c r="AA40" s="87"/>
      <c r="AB40" s="88" t="str" cm="1">
        <f t="array" ref="AB40">IF((_xlfn.IFS(TRIM(SUBSTITUTE(AA40,CHAR(160),""))="Devis 1",IFERROR(VALUE(TRIM(SUBSTITUTE(N40,CHAR(160),""))),0),TRIM(SUBSTITUTE(AA40,CHAR(160),""))="Devis 2",IFERROR(VALUE(TRIM(SUBSTITUTE(S40,CHAR(160),""))),0),TRIM(SUBSTITUTE(AA40,CHAR(160),""))="Devis 3",IFERROR(VALUE(TRIM(SUBSTITUTE(X40,CHAR(160),""))),0),TRUE,0)*IFERROR(VALUE(TRIM(SUBSTITUTE(C40,CHAR(160),""))),0))=0,"",_xlfn.IFS(TRIM(SUBSTITUTE(AA40,CHAR(160),""))="Devis 1",IFERROR(VALUE(TRIM(SUBSTITUTE(N40,CHAR(160),""))),0),TRIM(SUBSTITUTE(AA40,CHAR(160),""))="Devis 2",IFERROR(VALUE(TRIM(SUBSTITUTE(S40,CHAR(160),""))),0),TRIM(SUBSTITUTE(AA40,CHAR(160),""))="Devis 3",IFERROR(VALUE(TRIM(SUBSTITUTE(X40,CHAR(160),""))),0),TRUE,0)*IFERROR(VALUE(TRIM(SUBSTITUTE(C40,CHAR(160),""))),0))</f>
        <v/>
      </c>
      <c r="AC40" s="89" t="str" cm="1">
        <f t="array" ref="AC40">IF(ROUND((_xlfn.IFS(TRIM(SUBSTITUTE(AA40,CHAR(160),""))="Devis 1",IFERROR(VALUE(TRIM(SUBSTITUTE(O40,CHAR(160),""))),0),TRIM(SUBSTITUTE(AA40,CHAR(160),""))="Devis 2",IFERROR(VALUE(TRIM(SUBSTITUTE(T40,CHAR(160),""))),0),TRIM(SUBSTITUTE(AA40,CHAR(160),""))="Devis 3",IFERROR(VALUE(TRIM(SUBSTITUTE(Y40,CHAR(160),""))),0),TRUE,0)*IFERROR(VALUE(TRIM(SUBSTITUTE(C40,CHAR(160),""))),0)),2)=0,IF(AB40&lt;&gt;"",0,""),ROUND((_xlfn.IFS(TRIM(SUBSTITUTE(AA40,CHAR(160),""))="Devis 1",IFERROR(VALUE(TRIM(SUBSTITUTE(O40,CHAR(160),""))),0),TRIM(SUBSTITUTE(AA40,CHAR(160),""))="Devis 2",IFERROR(VALUE(TRIM(SUBSTITUTE(T40,CHAR(160),""))),0),TRIM(SUBSTITUTE(AA40,CHAR(160),""))="Devis 3",IFERROR(VALUE(TRIM(SUBSTITUTE(Y40,CHAR(160),""))),0),TRUE,0)*IFERROR(VALUE(TRIM(SUBSTITUTE(C40,CHAR(160),""))),0)),2))</f>
        <v/>
      </c>
      <c r="AD40" s="90" t="str">
        <f t="shared" si="12"/>
        <v/>
      </c>
      <c r="AE40" s="91"/>
      <c r="AF40" s="148" t="str">
        <f t="shared" si="13"/>
        <v/>
      </c>
      <c r="AG40" s="148" t="str">
        <f t="shared" si="14"/>
        <v/>
      </c>
      <c r="AH40" s="148" t="str">
        <f t="shared" si="15"/>
        <v/>
      </c>
      <c r="AI40" s="148" t="str">
        <f t="shared" si="16"/>
        <v/>
      </c>
      <c r="AJ40" s="148" t="str">
        <f t="shared" si="17"/>
        <v/>
      </c>
      <c r="AK40" s="148" t="str">
        <f t="shared" si="18"/>
        <v/>
      </c>
      <c r="AL40" s="148" t="str">
        <f t="shared" si="19"/>
        <v/>
      </c>
      <c r="AM40" s="148" t="str">
        <f t="shared" si="20"/>
        <v/>
      </c>
      <c r="AN40" s="713" t="str">
        <f t="shared" si="21"/>
        <v/>
      </c>
      <c r="AO40" s="553" t="str">
        <f t="shared" si="22"/>
        <v/>
      </c>
      <c r="AP40" s="548" t="str">
        <f t="shared" si="23"/>
        <v/>
      </c>
      <c r="AQ40" s="539" t="str">
        <f t="shared" si="24"/>
        <v/>
      </c>
      <c r="AR40" s="539" t="str">
        <f t="shared" si="25"/>
        <v/>
      </c>
      <c r="AS40" s="577" t="str">
        <f t="shared" si="26"/>
        <v/>
      </c>
      <c r="AT40" s="644" t="str">
        <f t="shared" si="27"/>
        <v/>
      </c>
      <c r="AU40" s="655" t="str">
        <f t="shared" si="28"/>
        <v/>
      </c>
      <c r="AV40" s="577" t="str">
        <f t="shared" si="29"/>
        <v/>
      </c>
      <c r="AW40" s="577" t="str">
        <f t="shared" si="30"/>
        <v/>
      </c>
      <c r="AX40" s="577" t="str">
        <f t="shared" si="31"/>
        <v/>
      </c>
      <c r="AY40" s="748" t="str">
        <f t="shared" si="32"/>
        <v/>
      </c>
      <c r="AZ40" s="677" t="str">
        <f t="shared" si="33"/>
        <v/>
      </c>
      <c r="BA40" s="577" t="str">
        <f t="shared" si="34"/>
        <v/>
      </c>
      <c r="BB40" s="577" t="str">
        <f t="shared" si="35"/>
        <v/>
      </c>
      <c r="BC40" s="577" t="str">
        <f t="shared" si="36"/>
        <v/>
      </c>
      <c r="BD40" s="678" t="str">
        <f t="shared" si="37"/>
        <v/>
      </c>
      <c r="BE40" s="542" t="str">
        <f t="shared" si="38"/>
        <v/>
      </c>
      <c r="BF40" s="83"/>
      <c r="BG40" s="92" t="str">
        <f t="shared" si="39"/>
        <v/>
      </c>
      <c r="BH40" s="92" t="str">
        <f t="shared" si="40"/>
        <v/>
      </c>
      <c r="BI40" s="93" t="str">
        <f t="shared" si="41"/>
        <v/>
      </c>
      <c r="BJ40" s="93" t="str" cm="1">
        <f t="array" ref="BJ40">IF($AG40="","",
_xlfn.IFS(
$BE40="Devis 1",
IF(ISBLANK(AR40),"",IFERROR(VALUE(TRIM(SUBSTITUTE(AR40,CHAR(160),""))),0)*IFERROR(VALUE(TRIM(SUBSTITUTE($AG40,CHAR(160),""))),0)),
$BE40="Devis 2",
IF(ISBLANK(AW40),"",IFERROR(VALUE(TRIM(SUBSTITUTE(AW40,CHAR(160),""))),0)*IFERROR(VALUE(TRIM(SUBSTITUTE($AG40,CHAR(160),""))),0)),
$BE40="Devis 3",
IF(ISBLANK(BB40),"",IFERROR(VALUE(TRIM(SUBSTITUTE(BB40,CHAR(160),""))),0)*IFERROR(VALUE(TRIM(SUBSTITUTE($AG40,CHAR(160),""))),0)),
TRUE,0
)
)</f>
        <v/>
      </c>
      <c r="BK40" s="93" t="str" cm="1">
        <f t="array" ref="BK40">IF($AG40="","",
_xlfn.IFS(
$BE40="Devis 1",
IF(ISBLANK(AS40),"",IFERROR(VALUE(TRIM(SUBSTITUTE(AS40,CHAR(160),""))),0)*IFERROR(VALUE(TRIM(SUBSTITUTE($AG40,CHAR(160),""))),0)),
$BE40="Devis 2",
IF(ISBLANK(AX40),"",IFERROR(VALUE(TRIM(SUBSTITUTE(AX40,CHAR(160),""))),0)*IFERROR(VALUE(TRIM(SUBSTITUTE($AG40,CHAR(160),""))),0)),
$BE40="Devis 3",
IF(ISBLANK(BC40),"",IFERROR(VALUE(TRIM(SUBSTITUTE(BC40,CHAR(160),""))),0)*IFERROR(VALUE(TRIM(SUBSTITUTE($AG40,CHAR(160),""))),0)),
TRUE,0
)
)</f>
        <v/>
      </c>
      <c r="BL40" s="93" t="str">
        <f t="shared" si="42"/>
        <v/>
      </c>
      <c r="BM40" s="83"/>
      <c r="BN40" s="43" t="str" cm="1">
        <f t="array" ref="BN40">IF(OR(BL40="",BI40="",BJ40="",BG40=""),"",
    _xlfn.IFS(
        (IFERROR(VALUE(TRIM(SUBSTITUTE(BL40,CHAR(160),""))),0)) &gt; (IFERROR(VALUE(TRIM(SUBSTITUTE(BI40,CHAR(160),""))),0)),
        "KO : Le montant retenu TTC est supérieur au montant raisonnable TTC. Merci de revoir la ligne de dépense ou plafonner son montant.",
        (IFERROR(VALUE(TRIM(SUBSTITUTE(BJ40,CHAR(160),""))),0)) &gt; (IFERROR(VALUE(TRIM(SUBSTITUTE(BG40,CHAR(160),""))),0)),
        "Attention : Le montant retenu HT est supérieur au montant HT raisonnable. Merci de revoir la ligne de dépense, plafonner son montant, ou justifier la reventillation HT / TVA.",
ROUND(IFERROR(VALUE(TRIM(SUBSTITUTE(BH40,CHAR(160),""))),0),2)&gt;
ROUND(IFERROR(VALUE(TRIM(SUBSTITUTE(BK40,CHAR(160),""))),0),2),
"Attention : Le montant TVA retenu est supérieur au montant TVA raisonnable. Merci de revoir la ligne de dépense, plafonner son montant, ou justifier la reventillation HT / TVA.",
ROUND(IFERROR(VALUE(TRIM(SUBSTITUTE(BJ40,CHAR(160),""))),0),2)&gt;
ROUND(IFERROR(VALUE(TRIM(SUBSTITUTE(MIN(P40,U40,Z40),CHAR(160),""))),0),2),
"Attention : Le devis retenu n'est pas le moins cher. Une justification de la part du porteur est nécessaire.",
ROUND(IFERROR(VALUE(TRIM(SUBSTITUTE(BJ40,CHAR(160),""))),0),2)=0,
"Attention : montant présenté entièrement écarté",
        (IFERROR(VALUE(TRIM(SUBSTITUTE(BL40,CHAR(160),""))),0))=0,
        "",
        (IFERROR(VALUE(TRIM(SUBSTITUTE(BI40,CHAR(160),""))),0))=(IFERROR(VALUE(TRIM(SUBSTITUTE(BL40,CHAR(160),""))),0)),
        "OK",
        (IFERROR(VALUE(TRIM(SUBSTITUTE(BI40,CHAR(160),""))),0))&gt;(IFERROR(VALUE(TRIM(SUBSTITUTE(BL40,CHAR(160),""))),0)),
        " OK : Montant instruit inférieur au montant raisonnable.",
        TRUE,
        ""
    )
)</f>
        <v/>
      </c>
      <c r="BO40" s="43" t="str" cm="1">
        <f t="array" ref="BO40">IF(OR(BL40="",AD40="",BJ40="",AB40="",BK40="",AC40=""),"",_xlfn.IFS(
ROUND(IFERROR(VALUE(TRIM(SUBSTITUTE(BL40,CHAR(160),""))),0),2)&gt;
ROUND(IFERROR(VALUE(TRIM(SUBSTITUTE(AD40,CHAR(160),""))),0),2),
"KO : Le montant retenu TTC est supérieur au montant présenté TTC. Merci de revoir la ligne de dépense ou plafonner son montant.",
ROUND(IFERROR(VALUE(TRIM(SUBSTITUTE(BJ40,CHAR(160),""))),0),2)&gt;
ROUND(IFERROR(VALUE(TRIM(SUBSTITUTE(AB40,CHAR(160),""))),0),2),
"Attention : Le montant retenu HT est supérieur au montant HT présenté. Merci de revoir la ligne de dépense, plafonner son montant, ou justifier la reventillation HT / TVA.",
ROUND(IFERROR(VALUE(TRIM(SUBSTITUTE(BK40,CHAR(160),""))),0),2)&gt;
ROUND(IFERROR(VALUE(TRIM(SUBSTITUTE(AC40,CHAR(160),""))),0),2),
"Attention : Le montant TVA retenu est supérieur au montant TVA présenté. Merci de revoir la ligne de dépense, plafonner son montant, ou justifier la reventillation HT / TVA.",
ROUND(IFERROR(VALUE(TRIM(SUBSTITUTE(AD40,CHAR(160),""))),0),2)=0,
"",
ROUND(IFERROR(VALUE(TRIM(SUBSTITUTE(BL40,CHAR(160),""))),0),2)=
ROUND(IFERROR(VALUE(TRIM(SUBSTITUTE(AD40,CHAR(160),""))),0),2),
"OK",
ROUND(IFERROR(VALUE(TRIM(SUBSTITUTE(BL40,CHAR(160),""))),0),2)=0,
"Attention : Montant présenté entièrement rejeté.",
ROUND(IFERROR(VALUE(TRIM(SUBSTITUTE(BL40,CHAR(160),""))),0),2)&lt;
ROUND(IFERROR(VALUE(TRIM(SUBSTITUTE(AD40,CHAR(160),""))),0),2),
"Attention : Montant présenté partiellement rejeté.",
TRUE,""
))</f>
        <v/>
      </c>
      <c r="BP40" s="92" t="str">
        <f t="shared" si="43"/>
        <v/>
      </c>
      <c r="BQ40" s="92" t="str">
        <f t="shared" si="44"/>
        <v/>
      </c>
      <c r="BR40" s="92" t="str">
        <f t="shared" si="45"/>
        <v/>
      </c>
    </row>
    <row r="41" spans="1:70" s="4" customFormat="1">
      <c r="A41" s="82">
        <v>33</v>
      </c>
      <c r="B41" s="83"/>
      <c r="C41" s="84"/>
      <c r="D41" s="84"/>
      <c r="E41" s="83"/>
      <c r="F41" s="83"/>
      <c r="G41" s="83"/>
      <c r="H41" s="132"/>
      <c r="I41" s="711"/>
      <c r="J41" s="538"/>
      <c r="K41" s="719"/>
      <c r="L41" s="627"/>
      <c r="M41" s="538"/>
      <c r="N41" s="624"/>
      <c r="O41" s="625"/>
      <c r="P41" s="644" t="str">
        <f t="shared" si="9"/>
        <v/>
      </c>
      <c r="Q41" s="647"/>
      <c r="R41" s="538"/>
      <c r="S41" s="625"/>
      <c r="T41" s="625"/>
      <c r="U41" s="644" t="str">
        <f t="shared" si="10"/>
        <v/>
      </c>
      <c r="V41" s="664"/>
      <c r="W41" s="538"/>
      <c r="X41" s="625"/>
      <c r="Y41" s="625"/>
      <c r="Z41" s="705" t="str">
        <f t="shared" si="11"/>
        <v/>
      </c>
      <c r="AA41" s="87"/>
      <c r="AB41" s="88" t="str" cm="1">
        <f t="array" ref="AB41">IF((_xlfn.IFS(TRIM(SUBSTITUTE(AA41,CHAR(160),""))="Devis 1",IFERROR(VALUE(TRIM(SUBSTITUTE(N41,CHAR(160),""))),0),TRIM(SUBSTITUTE(AA41,CHAR(160),""))="Devis 2",IFERROR(VALUE(TRIM(SUBSTITUTE(S41,CHAR(160),""))),0),TRIM(SUBSTITUTE(AA41,CHAR(160),""))="Devis 3",IFERROR(VALUE(TRIM(SUBSTITUTE(X41,CHAR(160),""))),0),TRUE,0)*IFERROR(VALUE(TRIM(SUBSTITUTE(C41,CHAR(160),""))),0))=0,"",_xlfn.IFS(TRIM(SUBSTITUTE(AA41,CHAR(160),""))="Devis 1",IFERROR(VALUE(TRIM(SUBSTITUTE(N41,CHAR(160),""))),0),TRIM(SUBSTITUTE(AA41,CHAR(160),""))="Devis 2",IFERROR(VALUE(TRIM(SUBSTITUTE(S41,CHAR(160),""))),0),TRIM(SUBSTITUTE(AA41,CHAR(160),""))="Devis 3",IFERROR(VALUE(TRIM(SUBSTITUTE(X41,CHAR(160),""))),0),TRUE,0)*IFERROR(VALUE(TRIM(SUBSTITUTE(C41,CHAR(160),""))),0))</f>
        <v/>
      </c>
      <c r="AC41" s="89" t="str" cm="1">
        <f t="array" ref="AC41">IF(ROUND((_xlfn.IFS(TRIM(SUBSTITUTE(AA41,CHAR(160),""))="Devis 1",IFERROR(VALUE(TRIM(SUBSTITUTE(O41,CHAR(160),""))),0),TRIM(SUBSTITUTE(AA41,CHAR(160),""))="Devis 2",IFERROR(VALUE(TRIM(SUBSTITUTE(T41,CHAR(160),""))),0),TRIM(SUBSTITUTE(AA41,CHAR(160),""))="Devis 3",IFERROR(VALUE(TRIM(SUBSTITUTE(Y41,CHAR(160),""))),0),TRUE,0)*IFERROR(VALUE(TRIM(SUBSTITUTE(C41,CHAR(160),""))),0)),2)=0,IF(AB41&lt;&gt;"",0,""),ROUND((_xlfn.IFS(TRIM(SUBSTITUTE(AA41,CHAR(160),""))="Devis 1",IFERROR(VALUE(TRIM(SUBSTITUTE(O41,CHAR(160),""))),0),TRIM(SUBSTITUTE(AA41,CHAR(160),""))="Devis 2",IFERROR(VALUE(TRIM(SUBSTITUTE(T41,CHAR(160),""))),0),TRIM(SUBSTITUTE(AA41,CHAR(160),""))="Devis 3",IFERROR(VALUE(TRIM(SUBSTITUTE(Y41,CHAR(160),""))),0),TRUE,0)*IFERROR(VALUE(TRIM(SUBSTITUTE(C41,CHAR(160),""))),0)),2))</f>
        <v/>
      </c>
      <c r="AD41" s="90" t="str">
        <f t="shared" si="12"/>
        <v/>
      </c>
      <c r="AE41" s="91"/>
      <c r="AF41" s="148" t="str">
        <f t="shared" si="13"/>
        <v/>
      </c>
      <c r="AG41" s="148" t="str">
        <f t="shared" si="14"/>
        <v/>
      </c>
      <c r="AH41" s="148" t="str">
        <f t="shared" si="15"/>
        <v/>
      </c>
      <c r="AI41" s="148" t="str">
        <f t="shared" si="16"/>
        <v/>
      </c>
      <c r="AJ41" s="148" t="str">
        <f t="shared" si="17"/>
        <v/>
      </c>
      <c r="AK41" s="148" t="str">
        <f t="shared" si="18"/>
        <v/>
      </c>
      <c r="AL41" s="148" t="str">
        <f t="shared" si="19"/>
        <v/>
      </c>
      <c r="AM41" s="148" t="str">
        <f t="shared" si="20"/>
        <v/>
      </c>
      <c r="AN41" s="713" t="str">
        <f t="shared" si="21"/>
        <v/>
      </c>
      <c r="AO41" s="553" t="str">
        <f t="shared" si="22"/>
        <v/>
      </c>
      <c r="AP41" s="548" t="str">
        <f t="shared" si="23"/>
        <v/>
      </c>
      <c r="AQ41" s="539" t="str">
        <f t="shared" si="24"/>
        <v/>
      </c>
      <c r="AR41" s="539" t="str">
        <f t="shared" si="25"/>
        <v/>
      </c>
      <c r="AS41" s="577" t="str">
        <f t="shared" si="26"/>
        <v/>
      </c>
      <c r="AT41" s="644" t="str">
        <f t="shared" si="27"/>
        <v/>
      </c>
      <c r="AU41" s="655" t="str">
        <f t="shared" si="28"/>
        <v/>
      </c>
      <c r="AV41" s="577" t="str">
        <f t="shared" si="29"/>
        <v/>
      </c>
      <c r="AW41" s="577" t="str">
        <f t="shared" si="30"/>
        <v/>
      </c>
      <c r="AX41" s="577" t="str">
        <f t="shared" si="31"/>
        <v/>
      </c>
      <c r="AY41" s="748" t="str">
        <f t="shared" si="32"/>
        <v/>
      </c>
      <c r="AZ41" s="677" t="str">
        <f t="shared" si="33"/>
        <v/>
      </c>
      <c r="BA41" s="577" t="str">
        <f t="shared" si="34"/>
        <v/>
      </c>
      <c r="BB41" s="577" t="str">
        <f t="shared" si="35"/>
        <v/>
      </c>
      <c r="BC41" s="577" t="str">
        <f t="shared" si="36"/>
        <v/>
      </c>
      <c r="BD41" s="678" t="str">
        <f t="shared" si="37"/>
        <v/>
      </c>
      <c r="BE41" s="542" t="str">
        <f t="shared" si="38"/>
        <v/>
      </c>
      <c r="BF41" s="83"/>
      <c r="BG41" s="92" t="str">
        <f t="shared" si="39"/>
        <v/>
      </c>
      <c r="BH41" s="92" t="str">
        <f t="shared" si="40"/>
        <v/>
      </c>
      <c r="BI41" s="93" t="str">
        <f t="shared" si="41"/>
        <v/>
      </c>
      <c r="BJ41" s="93" t="str" cm="1">
        <f t="array" ref="BJ41">IF($AG41="","",
_xlfn.IFS(
$BE41="Devis 1",
IF(ISBLANK(AR41),"",IFERROR(VALUE(TRIM(SUBSTITUTE(AR41,CHAR(160),""))),0)*IFERROR(VALUE(TRIM(SUBSTITUTE($AG41,CHAR(160),""))),0)),
$BE41="Devis 2",
IF(ISBLANK(AW41),"",IFERROR(VALUE(TRIM(SUBSTITUTE(AW41,CHAR(160),""))),0)*IFERROR(VALUE(TRIM(SUBSTITUTE($AG41,CHAR(160),""))),0)),
$BE41="Devis 3",
IF(ISBLANK(BB41),"",IFERROR(VALUE(TRIM(SUBSTITUTE(BB41,CHAR(160),""))),0)*IFERROR(VALUE(TRIM(SUBSTITUTE($AG41,CHAR(160),""))),0)),
TRUE,0
)
)</f>
        <v/>
      </c>
      <c r="BK41" s="93" t="str" cm="1">
        <f t="array" ref="BK41">IF($AG41="","",
_xlfn.IFS(
$BE41="Devis 1",
IF(ISBLANK(AS41),"",IFERROR(VALUE(TRIM(SUBSTITUTE(AS41,CHAR(160),""))),0)*IFERROR(VALUE(TRIM(SUBSTITUTE($AG41,CHAR(160),""))),0)),
$BE41="Devis 2",
IF(ISBLANK(AX41),"",IFERROR(VALUE(TRIM(SUBSTITUTE(AX41,CHAR(160),""))),0)*IFERROR(VALUE(TRIM(SUBSTITUTE($AG41,CHAR(160),""))),0)),
$BE41="Devis 3",
IF(ISBLANK(BC41),"",IFERROR(VALUE(TRIM(SUBSTITUTE(BC41,CHAR(160),""))),0)*IFERROR(VALUE(TRIM(SUBSTITUTE($AG41,CHAR(160),""))),0)),
TRUE,0
)
)</f>
        <v/>
      </c>
      <c r="BL41" s="93" t="str">
        <f t="shared" si="42"/>
        <v/>
      </c>
      <c r="BM41" s="83"/>
      <c r="BN41" s="43" t="str" cm="1">
        <f t="array" ref="BN41">IF(OR(BL41="",BI41="",BJ41="",BG41=""),"",
    _xlfn.IFS(
        (IFERROR(VALUE(TRIM(SUBSTITUTE(BL41,CHAR(160),""))),0)) &gt; (IFERROR(VALUE(TRIM(SUBSTITUTE(BI41,CHAR(160),""))),0)),
        "KO : Le montant retenu TTC est supérieur au montant raisonnable TTC. Merci de revoir la ligne de dépense ou plafonner son montant.",
        (IFERROR(VALUE(TRIM(SUBSTITUTE(BJ41,CHAR(160),""))),0)) &gt; (IFERROR(VALUE(TRIM(SUBSTITUTE(BG41,CHAR(160),""))),0)),
        "Attention : Le montant retenu HT est supérieur au montant HT raisonnable. Merci de revoir la ligne de dépense, plafonner son montant, ou justifier la reventillation HT / TVA.",
ROUND(IFERROR(VALUE(TRIM(SUBSTITUTE(BH41,CHAR(160),""))),0),2)&gt;
ROUND(IFERROR(VALUE(TRIM(SUBSTITUTE(BK41,CHAR(160),""))),0),2),
"Attention : Le montant TVA retenu est supérieur au montant TVA raisonnable. Merci de revoir la ligne de dépense, plafonner son montant, ou justifier la reventillation HT / TVA.",
ROUND(IFERROR(VALUE(TRIM(SUBSTITUTE(BJ41,CHAR(160),""))),0),2)&gt;
ROUND(IFERROR(VALUE(TRIM(SUBSTITUTE(MIN(P41,U41,Z41),CHAR(160),""))),0),2),
"Attention : Le devis retenu n'est pas le moins cher. Une justification de la part du porteur est nécessaire.",
ROUND(IFERROR(VALUE(TRIM(SUBSTITUTE(BJ41,CHAR(160),""))),0),2)=0,
"Attention : montant présenté entièrement écarté",
        (IFERROR(VALUE(TRIM(SUBSTITUTE(BL41,CHAR(160),""))),0))=0,
        "",
        (IFERROR(VALUE(TRIM(SUBSTITUTE(BI41,CHAR(160),""))),0))=(IFERROR(VALUE(TRIM(SUBSTITUTE(BL41,CHAR(160),""))),0)),
        "OK",
        (IFERROR(VALUE(TRIM(SUBSTITUTE(BI41,CHAR(160),""))),0))&gt;(IFERROR(VALUE(TRIM(SUBSTITUTE(BL41,CHAR(160),""))),0)),
        " OK : Montant instruit inférieur au montant raisonnable.",
        TRUE,
        ""
    )
)</f>
        <v/>
      </c>
      <c r="BO41" s="43" t="str" cm="1">
        <f t="array" ref="BO41">IF(OR(BL41="",AD41="",BJ41="",AB41="",BK41="",AC41=""),"",_xlfn.IFS(
ROUND(IFERROR(VALUE(TRIM(SUBSTITUTE(BL41,CHAR(160),""))),0),2)&gt;
ROUND(IFERROR(VALUE(TRIM(SUBSTITUTE(AD41,CHAR(160),""))),0),2),
"KO : Le montant retenu TTC est supérieur au montant présenté TTC. Merci de revoir la ligne de dépense ou plafonner son montant.",
ROUND(IFERROR(VALUE(TRIM(SUBSTITUTE(BJ41,CHAR(160),""))),0),2)&gt;
ROUND(IFERROR(VALUE(TRIM(SUBSTITUTE(AB41,CHAR(160),""))),0),2),
"Attention : Le montant retenu HT est supérieur au montant HT présenté. Merci de revoir la ligne de dépense, plafonner son montant, ou justifier la reventillation HT / TVA.",
ROUND(IFERROR(VALUE(TRIM(SUBSTITUTE(BK41,CHAR(160),""))),0),2)&gt;
ROUND(IFERROR(VALUE(TRIM(SUBSTITUTE(AC41,CHAR(160),""))),0),2),
"Attention : Le montant TVA retenu est supérieur au montant TVA présenté. Merci de revoir la ligne de dépense, plafonner son montant, ou justifier la reventillation HT / TVA.",
ROUND(IFERROR(VALUE(TRIM(SUBSTITUTE(AD41,CHAR(160),""))),0),2)=0,
"",
ROUND(IFERROR(VALUE(TRIM(SUBSTITUTE(BL41,CHAR(160),""))),0),2)=
ROUND(IFERROR(VALUE(TRIM(SUBSTITUTE(AD41,CHAR(160),""))),0),2),
"OK",
ROUND(IFERROR(VALUE(TRIM(SUBSTITUTE(BL41,CHAR(160),""))),0),2)=0,
"Attention : Montant présenté entièrement rejeté.",
ROUND(IFERROR(VALUE(TRIM(SUBSTITUTE(BL41,CHAR(160),""))),0),2)&lt;
ROUND(IFERROR(VALUE(TRIM(SUBSTITUTE(AD41,CHAR(160),""))),0),2),
"Attention : Montant présenté partiellement rejeté.",
TRUE,""
))</f>
        <v/>
      </c>
      <c r="BP41" s="92" t="str">
        <f t="shared" si="43"/>
        <v/>
      </c>
      <c r="BQ41" s="92" t="str">
        <f t="shared" si="44"/>
        <v/>
      </c>
      <c r="BR41" s="92" t="str">
        <f t="shared" si="45"/>
        <v/>
      </c>
    </row>
    <row r="42" spans="1:70" s="4" customFormat="1">
      <c r="A42" s="82">
        <v>34</v>
      </c>
      <c r="B42" s="83"/>
      <c r="C42" s="84"/>
      <c r="D42" s="84"/>
      <c r="E42" s="83"/>
      <c r="F42" s="83"/>
      <c r="G42" s="83"/>
      <c r="H42" s="132"/>
      <c r="I42" s="711"/>
      <c r="J42" s="538"/>
      <c r="K42" s="719"/>
      <c r="L42" s="627"/>
      <c r="M42" s="538"/>
      <c r="N42" s="624"/>
      <c r="O42" s="625"/>
      <c r="P42" s="644" t="str">
        <f t="shared" si="9"/>
        <v/>
      </c>
      <c r="Q42" s="647"/>
      <c r="R42" s="538"/>
      <c r="S42" s="625"/>
      <c r="T42" s="625"/>
      <c r="U42" s="644" t="str">
        <f t="shared" si="10"/>
        <v/>
      </c>
      <c r="V42" s="664"/>
      <c r="W42" s="538"/>
      <c r="X42" s="625"/>
      <c r="Y42" s="625"/>
      <c r="Z42" s="705" t="str">
        <f t="shared" si="11"/>
        <v/>
      </c>
      <c r="AA42" s="87"/>
      <c r="AB42" s="88" t="str" cm="1">
        <f t="array" ref="AB42">IF((_xlfn.IFS(TRIM(SUBSTITUTE(AA42,CHAR(160),""))="Devis 1",IFERROR(VALUE(TRIM(SUBSTITUTE(N42,CHAR(160),""))),0),TRIM(SUBSTITUTE(AA42,CHAR(160),""))="Devis 2",IFERROR(VALUE(TRIM(SUBSTITUTE(S42,CHAR(160),""))),0),TRIM(SUBSTITUTE(AA42,CHAR(160),""))="Devis 3",IFERROR(VALUE(TRIM(SUBSTITUTE(X42,CHAR(160),""))),0),TRUE,0)*IFERROR(VALUE(TRIM(SUBSTITUTE(C42,CHAR(160),""))),0))=0,"",_xlfn.IFS(TRIM(SUBSTITUTE(AA42,CHAR(160),""))="Devis 1",IFERROR(VALUE(TRIM(SUBSTITUTE(N42,CHAR(160),""))),0),TRIM(SUBSTITUTE(AA42,CHAR(160),""))="Devis 2",IFERROR(VALUE(TRIM(SUBSTITUTE(S42,CHAR(160),""))),0),TRIM(SUBSTITUTE(AA42,CHAR(160),""))="Devis 3",IFERROR(VALUE(TRIM(SUBSTITUTE(X42,CHAR(160),""))),0),TRUE,0)*IFERROR(VALUE(TRIM(SUBSTITUTE(C42,CHAR(160),""))),0))</f>
        <v/>
      </c>
      <c r="AC42" s="89" t="str" cm="1">
        <f t="array" ref="AC42">IF(ROUND((_xlfn.IFS(TRIM(SUBSTITUTE(AA42,CHAR(160),""))="Devis 1",IFERROR(VALUE(TRIM(SUBSTITUTE(O42,CHAR(160),""))),0),TRIM(SUBSTITUTE(AA42,CHAR(160),""))="Devis 2",IFERROR(VALUE(TRIM(SUBSTITUTE(T42,CHAR(160),""))),0),TRIM(SUBSTITUTE(AA42,CHAR(160),""))="Devis 3",IFERROR(VALUE(TRIM(SUBSTITUTE(Y42,CHAR(160),""))),0),TRUE,0)*IFERROR(VALUE(TRIM(SUBSTITUTE(C42,CHAR(160),""))),0)),2)=0,IF(AB42&lt;&gt;"",0,""),ROUND((_xlfn.IFS(TRIM(SUBSTITUTE(AA42,CHAR(160),""))="Devis 1",IFERROR(VALUE(TRIM(SUBSTITUTE(O42,CHAR(160),""))),0),TRIM(SUBSTITUTE(AA42,CHAR(160),""))="Devis 2",IFERROR(VALUE(TRIM(SUBSTITUTE(T42,CHAR(160),""))),0),TRIM(SUBSTITUTE(AA42,CHAR(160),""))="Devis 3",IFERROR(VALUE(TRIM(SUBSTITUTE(Y42,CHAR(160),""))),0),TRUE,0)*IFERROR(VALUE(TRIM(SUBSTITUTE(C42,CHAR(160),""))),0)),2))</f>
        <v/>
      </c>
      <c r="AD42" s="90" t="str">
        <f t="shared" si="12"/>
        <v/>
      </c>
      <c r="AE42" s="91"/>
      <c r="AF42" s="148" t="str">
        <f t="shared" si="13"/>
        <v/>
      </c>
      <c r="AG42" s="148" t="str">
        <f t="shared" si="14"/>
        <v/>
      </c>
      <c r="AH42" s="148" t="str">
        <f t="shared" si="15"/>
        <v/>
      </c>
      <c r="AI42" s="148" t="str">
        <f t="shared" si="16"/>
        <v/>
      </c>
      <c r="AJ42" s="148" t="str">
        <f t="shared" si="17"/>
        <v/>
      </c>
      <c r="AK42" s="148" t="str">
        <f t="shared" si="18"/>
        <v/>
      </c>
      <c r="AL42" s="148" t="str">
        <f t="shared" si="19"/>
        <v/>
      </c>
      <c r="AM42" s="148" t="str">
        <f t="shared" si="20"/>
        <v/>
      </c>
      <c r="AN42" s="713" t="str">
        <f t="shared" si="21"/>
        <v/>
      </c>
      <c r="AO42" s="553" t="str">
        <f t="shared" si="22"/>
        <v/>
      </c>
      <c r="AP42" s="548" t="str">
        <f t="shared" si="23"/>
        <v/>
      </c>
      <c r="AQ42" s="539" t="str">
        <f t="shared" si="24"/>
        <v/>
      </c>
      <c r="AR42" s="539" t="str">
        <f t="shared" si="25"/>
        <v/>
      </c>
      <c r="AS42" s="577" t="str">
        <f t="shared" si="26"/>
        <v/>
      </c>
      <c r="AT42" s="644" t="str">
        <f t="shared" si="27"/>
        <v/>
      </c>
      <c r="AU42" s="655" t="str">
        <f t="shared" si="28"/>
        <v/>
      </c>
      <c r="AV42" s="577" t="str">
        <f t="shared" si="29"/>
        <v/>
      </c>
      <c r="AW42" s="577" t="str">
        <f t="shared" si="30"/>
        <v/>
      </c>
      <c r="AX42" s="577" t="str">
        <f t="shared" si="31"/>
        <v/>
      </c>
      <c r="AY42" s="748" t="str">
        <f t="shared" si="32"/>
        <v/>
      </c>
      <c r="AZ42" s="677" t="str">
        <f t="shared" si="33"/>
        <v/>
      </c>
      <c r="BA42" s="577" t="str">
        <f t="shared" si="34"/>
        <v/>
      </c>
      <c r="BB42" s="577" t="str">
        <f t="shared" si="35"/>
        <v/>
      </c>
      <c r="BC42" s="577" t="str">
        <f t="shared" si="36"/>
        <v/>
      </c>
      <c r="BD42" s="678" t="str">
        <f t="shared" si="37"/>
        <v/>
      </c>
      <c r="BE42" s="542" t="str">
        <f t="shared" si="38"/>
        <v/>
      </c>
      <c r="BF42" s="83"/>
      <c r="BG42" s="92" t="str">
        <f t="shared" si="39"/>
        <v/>
      </c>
      <c r="BH42" s="92" t="str">
        <f t="shared" si="40"/>
        <v/>
      </c>
      <c r="BI42" s="93" t="str">
        <f t="shared" si="41"/>
        <v/>
      </c>
      <c r="BJ42" s="93" t="str" cm="1">
        <f t="array" ref="BJ42">IF($AG42="","",
_xlfn.IFS(
$BE42="Devis 1",
IF(ISBLANK(AR42),"",IFERROR(VALUE(TRIM(SUBSTITUTE(AR42,CHAR(160),""))),0)*IFERROR(VALUE(TRIM(SUBSTITUTE($AG42,CHAR(160),""))),0)),
$BE42="Devis 2",
IF(ISBLANK(AW42),"",IFERROR(VALUE(TRIM(SUBSTITUTE(AW42,CHAR(160),""))),0)*IFERROR(VALUE(TRIM(SUBSTITUTE($AG42,CHAR(160),""))),0)),
$BE42="Devis 3",
IF(ISBLANK(BB42),"",IFERROR(VALUE(TRIM(SUBSTITUTE(BB42,CHAR(160),""))),0)*IFERROR(VALUE(TRIM(SUBSTITUTE($AG42,CHAR(160),""))),0)),
TRUE,0
)
)</f>
        <v/>
      </c>
      <c r="BK42" s="93" t="str" cm="1">
        <f t="array" ref="BK42">IF($AG42="","",
_xlfn.IFS(
$BE42="Devis 1",
IF(ISBLANK(AS42),"",IFERROR(VALUE(TRIM(SUBSTITUTE(AS42,CHAR(160),""))),0)*IFERROR(VALUE(TRIM(SUBSTITUTE($AG42,CHAR(160),""))),0)),
$BE42="Devis 2",
IF(ISBLANK(AX42),"",IFERROR(VALUE(TRIM(SUBSTITUTE(AX42,CHAR(160),""))),0)*IFERROR(VALUE(TRIM(SUBSTITUTE($AG42,CHAR(160),""))),0)),
$BE42="Devis 3",
IF(ISBLANK(BC42),"",IFERROR(VALUE(TRIM(SUBSTITUTE(BC42,CHAR(160),""))),0)*IFERROR(VALUE(TRIM(SUBSTITUTE($AG42,CHAR(160),""))),0)),
TRUE,0
)
)</f>
        <v/>
      </c>
      <c r="BL42" s="93" t="str">
        <f t="shared" si="42"/>
        <v/>
      </c>
      <c r="BM42" s="83"/>
      <c r="BN42" s="43" t="str" cm="1">
        <f t="array" ref="BN42">IF(OR(BL42="",BI42="",BJ42="",BG42=""),"",
    _xlfn.IFS(
        (IFERROR(VALUE(TRIM(SUBSTITUTE(BL42,CHAR(160),""))),0)) &gt; (IFERROR(VALUE(TRIM(SUBSTITUTE(BI42,CHAR(160),""))),0)),
        "KO : Le montant retenu TTC est supérieur au montant raisonnable TTC. Merci de revoir la ligne de dépense ou plafonner son montant.",
        (IFERROR(VALUE(TRIM(SUBSTITUTE(BJ42,CHAR(160),""))),0)) &gt; (IFERROR(VALUE(TRIM(SUBSTITUTE(BG42,CHAR(160),""))),0)),
        "Attention : Le montant retenu HT est supérieur au montant HT raisonnable. Merci de revoir la ligne de dépense, plafonner son montant, ou justifier la reventillation HT / TVA.",
ROUND(IFERROR(VALUE(TRIM(SUBSTITUTE(BH42,CHAR(160),""))),0),2)&gt;
ROUND(IFERROR(VALUE(TRIM(SUBSTITUTE(BK42,CHAR(160),""))),0),2),
"Attention : Le montant TVA retenu est supérieur au montant TVA raisonnable. Merci de revoir la ligne de dépense, plafonner son montant, ou justifier la reventillation HT / TVA.",
ROUND(IFERROR(VALUE(TRIM(SUBSTITUTE(BJ42,CHAR(160),""))),0),2)&gt;
ROUND(IFERROR(VALUE(TRIM(SUBSTITUTE(MIN(P42,U42,Z42),CHAR(160),""))),0),2),
"Attention : Le devis retenu n'est pas le moins cher. Une justification de la part du porteur est nécessaire.",
ROUND(IFERROR(VALUE(TRIM(SUBSTITUTE(BJ42,CHAR(160),""))),0),2)=0,
"Attention : montant présenté entièrement écarté",
        (IFERROR(VALUE(TRIM(SUBSTITUTE(BL42,CHAR(160),""))),0))=0,
        "",
        (IFERROR(VALUE(TRIM(SUBSTITUTE(BI42,CHAR(160),""))),0))=(IFERROR(VALUE(TRIM(SUBSTITUTE(BL42,CHAR(160),""))),0)),
        "OK",
        (IFERROR(VALUE(TRIM(SUBSTITUTE(BI42,CHAR(160),""))),0))&gt;(IFERROR(VALUE(TRIM(SUBSTITUTE(BL42,CHAR(160),""))),0)),
        " OK : Montant instruit inférieur au montant raisonnable.",
        TRUE,
        ""
    )
)</f>
        <v/>
      </c>
      <c r="BO42" s="43" t="str" cm="1">
        <f t="array" ref="BO42">IF(OR(BL42="",AD42="",BJ42="",AB42="",BK42="",AC42=""),"",_xlfn.IFS(
ROUND(IFERROR(VALUE(TRIM(SUBSTITUTE(BL42,CHAR(160),""))),0),2)&gt;
ROUND(IFERROR(VALUE(TRIM(SUBSTITUTE(AD42,CHAR(160),""))),0),2),
"KO : Le montant retenu TTC est supérieur au montant présenté TTC. Merci de revoir la ligne de dépense ou plafonner son montant.",
ROUND(IFERROR(VALUE(TRIM(SUBSTITUTE(BJ42,CHAR(160),""))),0),2)&gt;
ROUND(IFERROR(VALUE(TRIM(SUBSTITUTE(AB42,CHAR(160),""))),0),2),
"Attention : Le montant retenu HT est supérieur au montant HT présenté. Merci de revoir la ligne de dépense, plafonner son montant, ou justifier la reventillation HT / TVA.",
ROUND(IFERROR(VALUE(TRIM(SUBSTITUTE(BK42,CHAR(160),""))),0),2)&gt;
ROUND(IFERROR(VALUE(TRIM(SUBSTITUTE(AC42,CHAR(160),""))),0),2),
"Attention : Le montant TVA retenu est supérieur au montant TVA présenté. Merci de revoir la ligne de dépense, plafonner son montant, ou justifier la reventillation HT / TVA.",
ROUND(IFERROR(VALUE(TRIM(SUBSTITUTE(AD42,CHAR(160),""))),0),2)=0,
"",
ROUND(IFERROR(VALUE(TRIM(SUBSTITUTE(BL42,CHAR(160),""))),0),2)=
ROUND(IFERROR(VALUE(TRIM(SUBSTITUTE(AD42,CHAR(160),""))),0),2),
"OK",
ROUND(IFERROR(VALUE(TRIM(SUBSTITUTE(BL42,CHAR(160),""))),0),2)=0,
"Attention : Montant présenté entièrement rejeté.",
ROUND(IFERROR(VALUE(TRIM(SUBSTITUTE(BL42,CHAR(160),""))),0),2)&lt;
ROUND(IFERROR(VALUE(TRIM(SUBSTITUTE(AD42,CHAR(160),""))),0),2),
"Attention : Montant présenté partiellement rejeté.",
TRUE,""
))</f>
        <v/>
      </c>
      <c r="BP42" s="92" t="str">
        <f t="shared" si="43"/>
        <v/>
      </c>
      <c r="BQ42" s="92" t="str">
        <f t="shared" si="44"/>
        <v/>
      </c>
      <c r="BR42" s="92" t="str">
        <f t="shared" si="45"/>
        <v/>
      </c>
    </row>
    <row r="43" spans="1:70" s="4" customFormat="1">
      <c r="A43" s="82">
        <v>35</v>
      </c>
      <c r="B43" s="83"/>
      <c r="C43" s="84"/>
      <c r="D43" s="84"/>
      <c r="E43" s="83"/>
      <c r="F43" s="83"/>
      <c r="G43" s="83"/>
      <c r="H43" s="132"/>
      <c r="I43" s="711"/>
      <c r="J43" s="538"/>
      <c r="K43" s="719"/>
      <c r="L43" s="627"/>
      <c r="M43" s="538"/>
      <c r="N43" s="624"/>
      <c r="O43" s="625"/>
      <c r="P43" s="644" t="str">
        <f t="shared" si="9"/>
        <v/>
      </c>
      <c r="Q43" s="647"/>
      <c r="R43" s="538"/>
      <c r="S43" s="625"/>
      <c r="T43" s="625"/>
      <c r="U43" s="644" t="str">
        <f t="shared" si="10"/>
        <v/>
      </c>
      <c r="V43" s="664"/>
      <c r="W43" s="538"/>
      <c r="X43" s="625"/>
      <c r="Y43" s="625"/>
      <c r="Z43" s="705" t="str">
        <f t="shared" si="11"/>
        <v/>
      </c>
      <c r="AA43" s="87"/>
      <c r="AB43" s="88" t="str" cm="1">
        <f t="array" ref="AB43">IF((_xlfn.IFS(TRIM(SUBSTITUTE(AA43,CHAR(160),""))="Devis 1",IFERROR(VALUE(TRIM(SUBSTITUTE(N43,CHAR(160),""))),0),TRIM(SUBSTITUTE(AA43,CHAR(160),""))="Devis 2",IFERROR(VALUE(TRIM(SUBSTITUTE(S43,CHAR(160),""))),0),TRIM(SUBSTITUTE(AA43,CHAR(160),""))="Devis 3",IFERROR(VALUE(TRIM(SUBSTITUTE(X43,CHAR(160),""))),0),TRUE,0)*IFERROR(VALUE(TRIM(SUBSTITUTE(C43,CHAR(160),""))),0))=0,"",_xlfn.IFS(TRIM(SUBSTITUTE(AA43,CHAR(160),""))="Devis 1",IFERROR(VALUE(TRIM(SUBSTITUTE(N43,CHAR(160),""))),0),TRIM(SUBSTITUTE(AA43,CHAR(160),""))="Devis 2",IFERROR(VALUE(TRIM(SUBSTITUTE(S43,CHAR(160),""))),0),TRIM(SUBSTITUTE(AA43,CHAR(160),""))="Devis 3",IFERROR(VALUE(TRIM(SUBSTITUTE(X43,CHAR(160),""))),0),TRUE,0)*IFERROR(VALUE(TRIM(SUBSTITUTE(C43,CHAR(160),""))),0))</f>
        <v/>
      </c>
      <c r="AC43" s="89" t="str" cm="1">
        <f t="array" ref="AC43">IF(ROUND((_xlfn.IFS(TRIM(SUBSTITUTE(AA43,CHAR(160),""))="Devis 1",IFERROR(VALUE(TRIM(SUBSTITUTE(O43,CHAR(160),""))),0),TRIM(SUBSTITUTE(AA43,CHAR(160),""))="Devis 2",IFERROR(VALUE(TRIM(SUBSTITUTE(T43,CHAR(160),""))),0),TRIM(SUBSTITUTE(AA43,CHAR(160),""))="Devis 3",IFERROR(VALUE(TRIM(SUBSTITUTE(Y43,CHAR(160),""))),0),TRUE,0)*IFERROR(VALUE(TRIM(SUBSTITUTE(C43,CHAR(160),""))),0)),2)=0,IF(AB43&lt;&gt;"",0,""),ROUND((_xlfn.IFS(TRIM(SUBSTITUTE(AA43,CHAR(160),""))="Devis 1",IFERROR(VALUE(TRIM(SUBSTITUTE(O43,CHAR(160),""))),0),TRIM(SUBSTITUTE(AA43,CHAR(160),""))="Devis 2",IFERROR(VALUE(TRIM(SUBSTITUTE(T43,CHAR(160),""))),0),TRIM(SUBSTITUTE(AA43,CHAR(160),""))="Devis 3",IFERROR(VALUE(TRIM(SUBSTITUTE(Y43,CHAR(160),""))),0),TRUE,0)*IFERROR(VALUE(TRIM(SUBSTITUTE(C43,CHAR(160),""))),0)),2))</f>
        <v/>
      </c>
      <c r="AD43" s="90" t="str">
        <f t="shared" si="12"/>
        <v/>
      </c>
      <c r="AE43" s="91"/>
      <c r="AF43" s="148" t="str">
        <f t="shared" si="13"/>
        <v/>
      </c>
      <c r="AG43" s="148" t="str">
        <f t="shared" si="14"/>
        <v/>
      </c>
      <c r="AH43" s="148" t="str">
        <f t="shared" si="15"/>
        <v/>
      </c>
      <c r="AI43" s="148" t="str">
        <f t="shared" si="16"/>
        <v/>
      </c>
      <c r="AJ43" s="148" t="str">
        <f t="shared" si="17"/>
        <v/>
      </c>
      <c r="AK43" s="148" t="str">
        <f t="shared" si="18"/>
        <v/>
      </c>
      <c r="AL43" s="148" t="str">
        <f t="shared" si="19"/>
        <v/>
      </c>
      <c r="AM43" s="148" t="str">
        <f t="shared" si="20"/>
        <v/>
      </c>
      <c r="AN43" s="713" t="str">
        <f t="shared" si="21"/>
        <v/>
      </c>
      <c r="AO43" s="553" t="str">
        <f t="shared" si="22"/>
        <v/>
      </c>
      <c r="AP43" s="548" t="str">
        <f t="shared" si="23"/>
        <v/>
      </c>
      <c r="AQ43" s="539" t="str">
        <f t="shared" si="24"/>
        <v/>
      </c>
      <c r="AR43" s="539" t="str">
        <f t="shared" si="25"/>
        <v/>
      </c>
      <c r="AS43" s="577" t="str">
        <f t="shared" si="26"/>
        <v/>
      </c>
      <c r="AT43" s="644" t="str">
        <f t="shared" si="27"/>
        <v/>
      </c>
      <c r="AU43" s="655" t="str">
        <f t="shared" si="28"/>
        <v/>
      </c>
      <c r="AV43" s="577" t="str">
        <f t="shared" si="29"/>
        <v/>
      </c>
      <c r="AW43" s="577" t="str">
        <f t="shared" si="30"/>
        <v/>
      </c>
      <c r="AX43" s="577" t="str">
        <f t="shared" si="31"/>
        <v/>
      </c>
      <c r="AY43" s="748" t="str">
        <f t="shared" si="32"/>
        <v/>
      </c>
      <c r="AZ43" s="677" t="str">
        <f t="shared" si="33"/>
        <v/>
      </c>
      <c r="BA43" s="577" t="str">
        <f t="shared" si="34"/>
        <v/>
      </c>
      <c r="BB43" s="577" t="str">
        <f t="shared" si="35"/>
        <v/>
      </c>
      <c r="BC43" s="577" t="str">
        <f t="shared" si="36"/>
        <v/>
      </c>
      <c r="BD43" s="678" t="str">
        <f t="shared" si="37"/>
        <v/>
      </c>
      <c r="BE43" s="542" t="str">
        <f t="shared" si="38"/>
        <v/>
      </c>
      <c r="BF43" s="83"/>
      <c r="BG43" s="92" t="str">
        <f t="shared" si="39"/>
        <v/>
      </c>
      <c r="BH43" s="92" t="str">
        <f t="shared" si="40"/>
        <v/>
      </c>
      <c r="BI43" s="93" t="str">
        <f t="shared" si="41"/>
        <v/>
      </c>
      <c r="BJ43" s="93" t="str" cm="1">
        <f t="array" ref="BJ43">IF($AG43="","",
_xlfn.IFS(
$BE43="Devis 1",
IF(ISBLANK(AR43),"",IFERROR(VALUE(TRIM(SUBSTITUTE(AR43,CHAR(160),""))),0)*IFERROR(VALUE(TRIM(SUBSTITUTE($AG43,CHAR(160),""))),0)),
$BE43="Devis 2",
IF(ISBLANK(AW43),"",IFERROR(VALUE(TRIM(SUBSTITUTE(AW43,CHAR(160),""))),0)*IFERROR(VALUE(TRIM(SUBSTITUTE($AG43,CHAR(160),""))),0)),
$BE43="Devis 3",
IF(ISBLANK(BB43),"",IFERROR(VALUE(TRIM(SUBSTITUTE(BB43,CHAR(160),""))),0)*IFERROR(VALUE(TRIM(SUBSTITUTE($AG43,CHAR(160),""))),0)),
TRUE,0
)
)</f>
        <v/>
      </c>
      <c r="BK43" s="93" t="str" cm="1">
        <f t="array" ref="BK43">IF($AG43="","",
_xlfn.IFS(
$BE43="Devis 1",
IF(ISBLANK(AS43),"",IFERROR(VALUE(TRIM(SUBSTITUTE(AS43,CHAR(160),""))),0)*IFERROR(VALUE(TRIM(SUBSTITUTE($AG43,CHAR(160),""))),0)),
$BE43="Devis 2",
IF(ISBLANK(AX43),"",IFERROR(VALUE(TRIM(SUBSTITUTE(AX43,CHAR(160),""))),0)*IFERROR(VALUE(TRIM(SUBSTITUTE($AG43,CHAR(160),""))),0)),
$BE43="Devis 3",
IF(ISBLANK(BC43),"",IFERROR(VALUE(TRIM(SUBSTITUTE(BC43,CHAR(160),""))),0)*IFERROR(VALUE(TRIM(SUBSTITUTE($AG43,CHAR(160),""))),0)),
TRUE,0
)
)</f>
        <v/>
      </c>
      <c r="BL43" s="93" t="str">
        <f t="shared" si="42"/>
        <v/>
      </c>
      <c r="BM43" s="83"/>
      <c r="BN43" s="43" t="str" cm="1">
        <f t="array" ref="BN43">IF(OR(BL43="",BI43="",BJ43="",BG43=""),"",
    _xlfn.IFS(
        (IFERROR(VALUE(TRIM(SUBSTITUTE(BL43,CHAR(160),""))),0)) &gt; (IFERROR(VALUE(TRIM(SUBSTITUTE(BI43,CHAR(160),""))),0)),
        "KO : Le montant retenu TTC est supérieur au montant raisonnable TTC. Merci de revoir la ligne de dépense ou plafonner son montant.",
        (IFERROR(VALUE(TRIM(SUBSTITUTE(BJ43,CHAR(160),""))),0)) &gt; (IFERROR(VALUE(TRIM(SUBSTITUTE(BG43,CHAR(160),""))),0)),
        "Attention : Le montant retenu HT est supérieur au montant HT raisonnable. Merci de revoir la ligne de dépense, plafonner son montant, ou justifier la reventillation HT / TVA.",
ROUND(IFERROR(VALUE(TRIM(SUBSTITUTE(BH43,CHAR(160),""))),0),2)&gt;
ROUND(IFERROR(VALUE(TRIM(SUBSTITUTE(BK43,CHAR(160),""))),0),2),
"Attention : Le montant TVA retenu est supérieur au montant TVA raisonnable. Merci de revoir la ligne de dépense, plafonner son montant, ou justifier la reventillation HT / TVA.",
ROUND(IFERROR(VALUE(TRIM(SUBSTITUTE(BJ43,CHAR(160),""))),0),2)&gt;
ROUND(IFERROR(VALUE(TRIM(SUBSTITUTE(MIN(P43,U43,Z43),CHAR(160),""))),0),2),
"Attention : Le devis retenu n'est pas le moins cher. Une justification de la part du porteur est nécessaire.",
ROUND(IFERROR(VALUE(TRIM(SUBSTITUTE(BJ43,CHAR(160),""))),0),2)=0,
"Attention : montant présenté entièrement écarté",
        (IFERROR(VALUE(TRIM(SUBSTITUTE(BL43,CHAR(160),""))),0))=0,
        "",
        (IFERROR(VALUE(TRIM(SUBSTITUTE(BI43,CHAR(160),""))),0))=(IFERROR(VALUE(TRIM(SUBSTITUTE(BL43,CHAR(160),""))),0)),
        "OK",
        (IFERROR(VALUE(TRIM(SUBSTITUTE(BI43,CHAR(160),""))),0))&gt;(IFERROR(VALUE(TRIM(SUBSTITUTE(BL43,CHAR(160),""))),0)),
        " OK : Montant instruit inférieur au montant raisonnable.",
        TRUE,
        ""
    )
)</f>
        <v/>
      </c>
      <c r="BO43" s="43" t="str" cm="1">
        <f t="array" ref="BO43">IF(OR(BL43="",AD43="",BJ43="",AB43="",BK43="",AC43=""),"",_xlfn.IFS(
ROUND(IFERROR(VALUE(TRIM(SUBSTITUTE(BL43,CHAR(160),""))),0),2)&gt;
ROUND(IFERROR(VALUE(TRIM(SUBSTITUTE(AD43,CHAR(160),""))),0),2),
"KO : Le montant retenu TTC est supérieur au montant présenté TTC. Merci de revoir la ligne de dépense ou plafonner son montant.",
ROUND(IFERROR(VALUE(TRIM(SUBSTITUTE(BJ43,CHAR(160),""))),0),2)&gt;
ROUND(IFERROR(VALUE(TRIM(SUBSTITUTE(AB43,CHAR(160),""))),0),2),
"Attention : Le montant retenu HT est supérieur au montant HT présenté. Merci de revoir la ligne de dépense, plafonner son montant, ou justifier la reventillation HT / TVA.",
ROUND(IFERROR(VALUE(TRIM(SUBSTITUTE(BK43,CHAR(160),""))),0),2)&gt;
ROUND(IFERROR(VALUE(TRIM(SUBSTITUTE(AC43,CHAR(160),""))),0),2),
"Attention : Le montant TVA retenu est supérieur au montant TVA présenté. Merci de revoir la ligne de dépense, plafonner son montant, ou justifier la reventillation HT / TVA.",
ROUND(IFERROR(VALUE(TRIM(SUBSTITUTE(AD43,CHAR(160),""))),0),2)=0,
"",
ROUND(IFERROR(VALUE(TRIM(SUBSTITUTE(BL43,CHAR(160),""))),0),2)=
ROUND(IFERROR(VALUE(TRIM(SUBSTITUTE(AD43,CHAR(160),""))),0),2),
"OK",
ROUND(IFERROR(VALUE(TRIM(SUBSTITUTE(BL43,CHAR(160),""))),0),2)=0,
"Attention : Montant présenté entièrement rejeté.",
ROUND(IFERROR(VALUE(TRIM(SUBSTITUTE(BL43,CHAR(160),""))),0),2)&lt;
ROUND(IFERROR(VALUE(TRIM(SUBSTITUTE(AD43,CHAR(160),""))),0),2),
"Attention : Montant présenté partiellement rejeté.",
TRUE,""
))</f>
        <v/>
      </c>
      <c r="BP43" s="92" t="str">
        <f t="shared" si="43"/>
        <v/>
      </c>
      <c r="BQ43" s="92" t="str">
        <f t="shared" si="44"/>
        <v/>
      </c>
      <c r="BR43" s="92" t="str">
        <f t="shared" si="45"/>
        <v/>
      </c>
    </row>
    <row r="44" spans="1:70" s="4" customFormat="1">
      <c r="A44" s="82">
        <v>36</v>
      </c>
      <c r="B44" s="83"/>
      <c r="C44" s="84"/>
      <c r="D44" s="84"/>
      <c r="E44" s="83"/>
      <c r="F44" s="83"/>
      <c r="G44" s="83"/>
      <c r="H44" s="132"/>
      <c r="I44" s="711"/>
      <c r="J44" s="538"/>
      <c r="K44" s="719"/>
      <c r="L44" s="627"/>
      <c r="M44" s="538"/>
      <c r="N44" s="624"/>
      <c r="O44" s="625"/>
      <c r="P44" s="644" t="str">
        <f t="shared" si="9"/>
        <v/>
      </c>
      <c r="Q44" s="647"/>
      <c r="R44" s="538"/>
      <c r="S44" s="625"/>
      <c r="T44" s="625"/>
      <c r="U44" s="644" t="str">
        <f t="shared" si="10"/>
        <v/>
      </c>
      <c r="V44" s="664"/>
      <c r="W44" s="538"/>
      <c r="X44" s="625"/>
      <c r="Y44" s="625"/>
      <c r="Z44" s="705" t="str">
        <f t="shared" si="11"/>
        <v/>
      </c>
      <c r="AA44" s="87"/>
      <c r="AB44" s="88" t="str" cm="1">
        <f t="array" ref="AB44">IF((_xlfn.IFS(TRIM(SUBSTITUTE(AA44,CHAR(160),""))="Devis 1",IFERROR(VALUE(TRIM(SUBSTITUTE(N44,CHAR(160),""))),0),TRIM(SUBSTITUTE(AA44,CHAR(160),""))="Devis 2",IFERROR(VALUE(TRIM(SUBSTITUTE(S44,CHAR(160),""))),0),TRIM(SUBSTITUTE(AA44,CHAR(160),""))="Devis 3",IFERROR(VALUE(TRIM(SUBSTITUTE(X44,CHAR(160),""))),0),TRUE,0)*IFERROR(VALUE(TRIM(SUBSTITUTE(C44,CHAR(160),""))),0))=0,"",_xlfn.IFS(TRIM(SUBSTITUTE(AA44,CHAR(160),""))="Devis 1",IFERROR(VALUE(TRIM(SUBSTITUTE(N44,CHAR(160),""))),0),TRIM(SUBSTITUTE(AA44,CHAR(160),""))="Devis 2",IFERROR(VALUE(TRIM(SUBSTITUTE(S44,CHAR(160),""))),0),TRIM(SUBSTITUTE(AA44,CHAR(160),""))="Devis 3",IFERROR(VALUE(TRIM(SUBSTITUTE(X44,CHAR(160),""))),0),TRUE,0)*IFERROR(VALUE(TRIM(SUBSTITUTE(C44,CHAR(160),""))),0))</f>
        <v/>
      </c>
      <c r="AC44" s="89" t="str" cm="1">
        <f t="array" ref="AC44">IF(ROUND((_xlfn.IFS(TRIM(SUBSTITUTE(AA44,CHAR(160),""))="Devis 1",IFERROR(VALUE(TRIM(SUBSTITUTE(O44,CHAR(160),""))),0),TRIM(SUBSTITUTE(AA44,CHAR(160),""))="Devis 2",IFERROR(VALUE(TRIM(SUBSTITUTE(T44,CHAR(160),""))),0),TRIM(SUBSTITUTE(AA44,CHAR(160),""))="Devis 3",IFERROR(VALUE(TRIM(SUBSTITUTE(Y44,CHAR(160),""))),0),TRUE,0)*IFERROR(VALUE(TRIM(SUBSTITUTE(C44,CHAR(160),""))),0)),2)=0,IF(AB44&lt;&gt;"",0,""),ROUND((_xlfn.IFS(TRIM(SUBSTITUTE(AA44,CHAR(160),""))="Devis 1",IFERROR(VALUE(TRIM(SUBSTITUTE(O44,CHAR(160),""))),0),TRIM(SUBSTITUTE(AA44,CHAR(160),""))="Devis 2",IFERROR(VALUE(TRIM(SUBSTITUTE(T44,CHAR(160),""))),0),TRIM(SUBSTITUTE(AA44,CHAR(160),""))="Devis 3",IFERROR(VALUE(TRIM(SUBSTITUTE(Y44,CHAR(160),""))),0),TRUE,0)*IFERROR(VALUE(TRIM(SUBSTITUTE(C44,CHAR(160),""))),0)),2))</f>
        <v/>
      </c>
      <c r="AD44" s="90" t="str">
        <f t="shared" si="12"/>
        <v/>
      </c>
      <c r="AE44" s="91"/>
      <c r="AF44" s="148" t="str">
        <f t="shared" si="13"/>
        <v/>
      </c>
      <c r="AG44" s="148" t="str">
        <f t="shared" si="14"/>
        <v/>
      </c>
      <c r="AH44" s="148" t="str">
        <f t="shared" si="15"/>
        <v/>
      </c>
      <c r="AI44" s="148" t="str">
        <f t="shared" si="16"/>
        <v/>
      </c>
      <c r="AJ44" s="148" t="str">
        <f t="shared" si="17"/>
        <v/>
      </c>
      <c r="AK44" s="148" t="str">
        <f t="shared" si="18"/>
        <v/>
      </c>
      <c r="AL44" s="148" t="str">
        <f t="shared" si="19"/>
        <v/>
      </c>
      <c r="AM44" s="148" t="str">
        <f t="shared" si="20"/>
        <v/>
      </c>
      <c r="AN44" s="713" t="str">
        <f t="shared" si="21"/>
        <v/>
      </c>
      <c r="AO44" s="553" t="str">
        <f t="shared" si="22"/>
        <v/>
      </c>
      <c r="AP44" s="548" t="str">
        <f t="shared" si="23"/>
        <v/>
      </c>
      <c r="AQ44" s="539" t="str">
        <f t="shared" si="24"/>
        <v/>
      </c>
      <c r="AR44" s="539" t="str">
        <f t="shared" si="25"/>
        <v/>
      </c>
      <c r="AS44" s="577" t="str">
        <f t="shared" si="26"/>
        <v/>
      </c>
      <c r="AT44" s="644" t="str">
        <f t="shared" si="27"/>
        <v/>
      </c>
      <c r="AU44" s="655" t="str">
        <f t="shared" si="28"/>
        <v/>
      </c>
      <c r="AV44" s="577" t="str">
        <f t="shared" si="29"/>
        <v/>
      </c>
      <c r="AW44" s="577" t="str">
        <f t="shared" si="30"/>
        <v/>
      </c>
      <c r="AX44" s="577" t="str">
        <f t="shared" si="31"/>
        <v/>
      </c>
      <c r="AY44" s="748" t="str">
        <f t="shared" si="32"/>
        <v/>
      </c>
      <c r="AZ44" s="677" t="str">
        <f t="shared" si="33"/>
        <v/>
      </c>
      <c r="BA44" s="577" t="str">
        <f t="shared" si="34"/>
        <v/>
      </c>
      <c r="BB44" s="577" t="str">
        <f t="shared" si="35"/>
        <v/>
      </c>
      <c r="BC44" s="577" t="str">
        <f t="shared" si="36"/>
        <v/>
      </c>
      <c r="BD44" s="678" t="str">
        <f t="shared" si="37"/>
        <v/>
      </c>
      <c r="BE44" s="542" t="str">
        <f t="shared" si="38"/>
        <v/>
      </c>
      <c r="BF44" s="83"/>
      <c r="BG44" s="92" t="str">
        <f t="shared" si="39"/>
        <v/>
      </c>
      <c r="BH44" s="92" t="str">
        <f t="shared" si="40"/>
        <v/>
      </c>
      <c r="BI44" s="93" t="str">
        <f t="shared" si="41"/>
        <v/>
      </c>
      <c r="BJ44" s="93" t="str" cm="1">
        <f t="array" ref="BJ44">IF($AG44="","",
_xlfn.IFS(
$BE44="Devis 1",
IF(ISBLANK(AR44),"",IFERROR(VALUE(TRIM(SUBSTITUTE(AR44,CHAR(160),""))),0)*IFERROR(VALUE(TRIM(SUBSTITUTE($AG44,CHAR(160),""))),0)),
$BE44="Devis 2",
IF(ISBLANK(AW44),"",IFERROR(VALUE(TRIM(SUBSTITUTE(AW44,CHAR(160),""))),0)*IFERROR(VALUE(TRIM(SUBSTITUTE($AG44,CHAR(160),""))),0)),
$BE44="Devis 3",
IF(ISBLANK(BB44),"",IFERROR(VALUE(TRIM(SUBSTITUTE(BB44,CHAR(160),""))),0)*IFERROR(VALUE(TRIM(SUBSTITUTE($AG44,CHAR(160),""))),0)),
TRUE,0
)
)</f>
        <v/>
      </c>
      <c r="BK44" s="93" t="str" cm="1">
        <f t="array" ref="BK44">IF($AG44="","",
_xlfn.IFS(
$BE44="Devis 1",
IF(ISBLANK(AS44),"",IFERROR(VALUE(TRIM(SUBSTITUTE(AS44,CHAR(160),""))),0)*IFERROR(VALUE(TRIM(SUBSTITUTE($AG44,CHAR(160),""))),0)),
$BE44="Devis 2",
IF(ISBLANK(AX44),"",IFERROR(VALUE(TRIM(SUBSTITUTE(AX44,CHAR(160),""))),0)*IFERROR(VALUE(TRIM(SUBSTITUTE($AG44,CHAR(160),""))),0)),
$BE44="Devis 3",
IF(ISBLANK(BC44),"",IFERROR(VALUE(TRIM(SUBSTITUTE(BC44,CHAR(160),""))),0)*IFERROR(VALUE(TRIM(SUBSTITUTE($AG44,CHAR(160),""))),0)),
TRUE,0
)
)</f>
        <v/>
      </c>
      <c r="BL44" s="93" t="str">
        <f t="shared" si="42"/>
        <v/>
      </c>
      <c r="BM44" s="83"/>
      <c r="BN44" s="43" t="str" cm="1">
        <f t="array" ref="BN44">IF(OR(BL44="",BI44="",BJ44="",BG44=""),"",
    _xlfn.IFS(
        (IFERROR(VALUE(TRIM(SUBSTITUTE(BL44,CHAR(160),""))),0)) &gt; (IFERROR(VALUE(TRIM(SUBSTITUTE(BI44,CHAR(160),""))),0)),
        "KO : Le montant retenu TTC est supérieur au montant raisonnable TTC. Merci de revoir la ligne de dépense ou plafonner son montant.",
        (IFERROR(VALUE(TRIM(SUBSTITUTE(BJ44,CHAR(160),""))),0)) &gt; (IFERROR(VALUE(TRIM(SUBSTITUTE(BG44,CHAR(160),""))),0)),
        "Attention : Le montant retenu HT est supérieur au montant HT raisonnable. Merci de revoir la ligne de dépense, plafonner son montant, ou justifier la reventillation HT / TVA.",
ROUND(IFERROR(VALUE(TRIM(SUBSTITUTE(BH44,CHAR(160),""))),0),2)&gt;
ROUND(IFERROR(VALUE(TRIM(SUBSTITUTE(BK44,CHAR(160),""))),0),2),
"Attention : Le montant TVA retenu est supérieur au montant TVA raisonnable. Merci de revoir la ligne de dépense, plafonner son montant, ou justifier la reventillation HT / TVA.",
ROUND(IFERROR(VALUE(TRIM(SUBSTITUTE(BJ44,CHAR(160),""))),0),2)&gt;
ROUND(IFERROR(VALUE(TRIM(SUBSTITUTE(MIN(P44,U44,Z44),CHAR(160),""))),0),2),
"Attention : Le devis retenu n'est pas le moins cher. Une justification de la part du porteur est nécessaire.",
ROUND(IFERROR(VALUE(TRIM(SUBSTITUTE(BJ44,CHAR(160),""))),0),2)=0,
"Attention : montant présenté entièrement écarté",
        (IFERROR(VALUE(TRIM(SUBSTITUTE(BL44,CHAR(160),""))),0))=0,
        "",
        (IFERROR(VALUE(TRIM(SUBSTITUTE(BI44,CHAR(160),""))),0))=(IFERROR(VALUE(TRIM(SUBSTITUTE(BL44,CHAR(160),""))),0)),
        "OK",
        (IFERROR(VALUE(TRIM(SUBSTITUTE(BI44,CHAR(160),""))),0))&gt;(IFERROR(VALUE(TRIM(SUBSTITUTE(BL44,CHAR(160),""))),0)),
        " OK : Montant instruit inférieur au montant raisonnable.",
        TRUE,
        ""
    )
)</f>
        <v/>
      </c>
      <c r="BO44" s="43" t="str" cm="1">
        <f t="array" ref="BO44">IF(OR(BL44="",AD44="",BJ44="",AB44="",BK44="",AC44=""),"",_xlfn.IFS(
ROUND(IFERROR(VALUE(TRIM(SUBSTITUTE(BL44,CHAR(160),""))),0),2)&gt;
ROUND(IFERROR(VALUE(TRIM(SUBSTITUTE(AD44,CHAR(160),""))),0),2),
"KO : Le montant retenu TTC est supérieur au montant présenté TTC. Merci de revoir la ligne de dépense ou plafonner son montant.",
ROUND(IFERROR(VALUE(TRIM(SUBSTITUTE(BJ44,CHAR(160),""))),0),2)&gt;
ROUND(IFERROR(VALUE(TRIM(SUBSTITUTE(AB44,CHAR(160),""))),0),2),
"Attention : Le montant retenu HT est supérieur au montant HT présenté. Merci de revoir la ligne de dépense, plafonner son montant, ou justifier la reventillation HT / TVA.",
ROUND(IFERROR(VALUE(TRIM(SUBSTITUTE(BK44,CHAR(160),""))),0),2)&gt;
ROUND(IFERROR(VALUE(TRIM(SUBSTITUTE(AC44,CHAR(160),""))),0),2),
"Attention : Le montant TVA retenu est supérieur au montant TVA présenté. Merci de revoir la ligne de dépense, plafonner son montant, ou justifier la reventillation HT / TVA.",
ROUND(IFERROR(VALUE(TRIM(SUBSTITUTE(AD44,CHAR(160),""))),0),2)=0,
"",
ROUND(IFERROR(VALUE(TRIM(SUBSTITUTE(BL44,CHAR(160),""))),0),2)=
ROUND(IFERROR(VALUE(TRIM(SUBSTITUTE(AD44,CHAR(160),""))),0),2),
"OK",
ROUND(IFERROR(VALUE(TRIM(SUBSTITUTE(BL44,CHAR(160),""))),0),2)=0,
"Attention : Montant présenté entièrement rejeté.",
ROUND(IFERROR(VALUE(TRIM(SUBSTITUTE(BL44,CHAR(160),""))),0),2)&lt;
ROUND(IFERROR(VALUE(TRIM(SUBSTITUTE(AD44,CHAR(160),""))),0),2),
"Attention : Montant présenté partiellement rejeté.",
TRUE,""
))</f>
        <v/>
      </c>
      <c r="BP44" s="92" t="str">
        <f t="shared" si="43"/>
        <v/>
      </c>
      <c r="BQ44" s="92" t="str">
        <f t="shared" si="44"/>
        <v/>
      </c>
      <c r="BR44" s="92" t="str">
        <f t="shared" si="45"/>
        <v/>
      </c>
    </row>
    <row r="45" spans="1:70" s="4" customFormat="1">
      <c r="A45" s="82">
        <v>37</v>
      </c>
      <c r="B45" s="83"/>
      <c r="C45" s="84"/>
      <c r="D45" s="84"/>
      <c r="E45" s="83"/>
      <c r="F45" s="83"/>
      <c r="G45" s="83"/>
      <c r="H45" s="132"/>
      <c r="I45" s="711"/>
      <c r="J45" s="538"/>
      <c r="K45" s="719"/>
      <c r="L45" s="627"/>
      <c r="M45" s="538"/>
      <c r="N45" s="624"/>
      <c r="O45" s="625"/>
      <c r="P45" s="644" t="str">
        <f t="shared" si="9"/>
        <v/>
      </c>
      <c r="Q45" s="647"/>
      <c r="R45" s="538"/>
      <c r="S45" s="625"/>
      <c r="T45" s="625"/>
      <c r="U45" s="644" t="str">
        <f t="shared" si="10"/>
        <v/>
      </c>
      <c r="V45" s="664"/>
      <c r="W45" s="538"/>
      <c r="X45" s="625"/>
      <c r="Y45" s="625"/>
      <c r="Z45" s="705" t="str">
        <f t="shared" si="11"/>
        <v/>
      </c>
      <c r="AA45" s="87"/>
      <c r="AB45" s="88" t="str" cm="1">
        <f t="array" ref="AB45">IF((_xlfn.IFS(TRIM(SUBSTITUTE(AA45,CHAR(160),""))="Devis 1",IFERROR(VALUE(TRIM(SUBSTITUTE(N45,CHAR(160),""))),0),TRIM(SUBSTITUTE(AA45,CHAR(160),""))="Devis 2",IFERROR(VALUE(TRIM(SUBSTITUTE(S45,CHAR(160),""))),0),TRIM(SUBSTITUTE(AA45,CHAR(160),""))="Devis 3",IFERROR(VALUE(TRIM(SUBSTITUTE(X45,CHAR(160),""))),0),TRUE,0)*IFERROR(VALUE(TRIM(SUBSTITUTE(C45,CHAR(160),""))),0))=0,"",_xlfn.IFS(TRIM(SUBSTITUTE(AA45,CHAR(160),""))="Devis 1",IFERROR(VALUE(TRIM(SUBSTITUTE(N45,CHAR(160),""))),0),TRIM(SUBSTITUTE(AA45,CHAR(160),""))="Devis 2",IFERROR(VALUE(TRIM(SUBSTITUTE(S45,CHAR(160),""))),0),TRIM(SUBSTITUTE(AA45,CHAR(160),""))="Devis 3",IFERROR(VALUE(TRIM(SUBSTITUTE(X45,CHAR(160),""))),0),TRUE,0)*IFERROR(VALUE(TRIM(SUBSTITUTE(C45,CHAR(160),""))),0))</f>
        <v/>
      </c>
      <c r="AC45" s="89" t="str" cm="1">
        <f t="array" ref="AC45">IF(ROUND((_xlfn.IFS(TRIM(SUBSTITUTE(AA45,CHAR(160),""))="Devis 1",IFERROR(VALUE(TRIM(SUBSTITUTE(O45,CHAR(160),""))),0),TRIM(SUBSTITUTE(AA45,CHAR(160),""))="Devis 2",IFERROR(VALUE(TRIM(SUBSTITUTE(T45,CHAR(160),""))),0),TRIM(SUBSTITUTE(AA45,CHAR(160),""))="Devis 3",IFERROR(VALUE(TRIM(SUBSTITUTE(Y45,CHAR(160),""))),0),TRUE,0)*IFERROR(VALUE(TRIM(SUBSTITUTE(C45,CHAR(160),""))),0)),2)=0,IF(AB45&lt;&gt;"",0,""),ROUND((_xlfn.IFS(TRIM(SUBSTITUTE(AA45,CHAR(160),""))="Devis 1",IFERROR(VALUE(TRIM(SUBSTITUTE(O45,CHAR(160),""))),0),TRIM(SUBSTITUTE(AA45,CHAR(160),""))="Devis 2",IFERROR(VALUE(TRIM(SUBSTITUTE(T45,CHAR(160),""))),0),TRIM(SUBSTITUTE(AA45,CHAR(160),""))="Devis 3",IFERROR(VALUE(TRIM(SUBSTITUTE(Y45,CHAR(160),""))),0),TRUE,0)*IFERROR(VALUE(TRIM(SUBSTITUTE(C45,CHAR(160),""))),0)),2))</f>
        <v/>
      </c>
      <c r="AD45" s="90" t="str">
        <f t="shared" si="12"/>
        <v/>
      </c>
      <c r="AE45" s="91"/>
      <c r="AF45" s="148" t="str">
        <f t="shared" si="13"/>
        <v/>
      </c>
      <c r="AG45" s="148" t="str">
        <f t="shared" si="14"/>
        <v/>
      </c>
      <c r="AH45" s="148" t="str">
        <f t="shared" si="15"/>
        <v/>
      </c>
      <c r="AI45" s="148" t="str">
        <f t="shared" si="16"/>
        <v/>
      </c>
      <c r="AJ45" s="148" t="str">
        <f t="shared" si="17"/>
        <v/>
      </c>
      <c r="AK45" s="148" t="str">
        <f t="shared" si="18"/>
        <v/>
      </c>
      <c r="AL45" s="148" t="str">
        <f t="shared" si="19"/>
        <v/>
      </c>
      <c r="AM45" s="148" t="str">
        <f t="shared" si="20"/>
        <v/>
      </c>
      <c r="AN45" s="713" t="str">
        <f t="shared" si="21"/>
        <v/>
      </c>
      <c r="AO45" s="553" t="str">
        <f t="shared" si="22"/>
        <v/>
      </c>
      <c r="AP45" s="548" t="str">
        <f t="shared" si="23"/>
        <v/>
      </c>
      <c r="AQ45" s="539" t="str">
        <f t="shared" si="24"/>
        <v/>
      </c>
      <c r="AR45" s="539" t="str">
        <f t="shared" si="25"/>
        <v/>
      </c>
      <c r="AS45" s="577" t="str">
        <f t="shared" si="26"/>
        <v/>
      </c>
      <c r="AT45" s="644" t="str">
        <f t="shared" si="27"/>
        <v/>
      </c>
      <c r="AU45" s="655" t="str">
        <f t="shared" si="28"/>
        <v/>
      </c>
      <c r="AV45" s="577" t="str">
        <f t="shared" si="29"/>
        <v/>
      </c>
      <c r="AW45" s="577" t="str">
        <f t="shared" si="30"/>
        <v/>
      </c>
      <c r="AX45" s="577" t="str">
        <f t="shared" si="31"/>
        <v/>
      </c>
      <c r="AY45" s="748" t="str">
        <f t="shared" si="32"/>
        <v/>
      </c>
      <c r="AZ45" s="677" t="str">
        <f t="shared" si="33"/>
        <v/>
      </c>
      <c r="BA45" s="577" t="str">
        <f t="shared" si="34"/>
        <v/>
      </c>
      <c r="BB45" s="577" t="str">
        <f t="shared" si="35"/>
        <v/>
      </c>
      <c r="BC45" s="577" t="str">
        <f t="shared" si="36"/>
        <v/>
      </c>
      <c r="BD45" s="678" t="str">
        <f t="shared" si="37"/>
        <v/>
      </c>
      <c r="BE45" s="542" t="str">
        <f t="shared" si="38"/>
        <v/>
      </c>
      <c r="BF45" s="83"/>
      <c r="BG45" s="92" t="str">
        <f t="shared" si="39"/>
        <v/>
      </c>
      <c r="BH45" s="92" t="str">
        <f t="shared" si="40"/>
        <v/>
      </c>
      <c r="BI45" s="93" t="str">
        <f t="shared" si="41"/>
        <v/>
      </c>
      <c r="BJ45" s="93" t="str" cm="1">
        <f t="array" ref="BJ45">IF($AG45="","",
_xlfn.IFS(
$BE45="Devis 1",
IF(ISBLANK(AR45),"",IFERROR(VALUE(TRIM(SUBSTITUTE(AR45,CHAR(160),""))),0)*IFERROR(VALUE(TRIM(SUBSTITUTE($AG45,CHAR(160),""))),0)),
$BE45="Devis 2",
IF(ISBLANK(AW45),"",IFERROR(VALUE(TRIM(SUBSTITUTE(AW45,CHAR(160),""))),0)*IFERROR(VALUE(TRIM(SUBSTITUTE($AG45,CHAR(160),""))),0)),
$BE45="Devis 3",
IF(ISBLANK(BB45),"",IFERROR(VALUE(TRIM(SUBSTITUTE(BB45,CHAR(160),""))),0)*IFERROR(VALUE(TRIM(SUBSTITUTE($AG45,CHAR(160),""))),0)),
TRUE,0
)
)</f>
        <v/>
      </c>
      <c r="BK45" s="93" t="str" cm="1">
        <f t="array" ref="BK45">IF($AG45="","",
_xlfn.IFS(
$BE45="Devis 1",
IF(ISBLANK(AS45),"",IFERROR(VALUE(TRIM(SUBSTITUTE(AS45,CHAR(160),""))),0)*IFERROR(VALUE(TRIM(SUBSTITUTE($AG45,CHAR(160),""))),0)),
$BE45="Devis 2",
IF(ISBLANK(AX45),"",IFERROR(VALUE(TRIM(SUBSTITUTE(AX45,CHAR(160),""))),0)*IFERROR(VALUE(TRIM(SUBSTITUTE($AG45,CHAR(160),""))),0)),
$BE45="Devis 3",
IF(ISBLANK(BC45),"",IFERROR(VALUE(TRIM(SUBSTITUTE(BC45,CHAR(160),""))),0)*IFERROR(VALUE(TRIM(SUBSTITUTE($AG45,CHAR(160),""))),0)),
TRUE,0
)
)</f>
        <v/>
      </c>
      <c r="BL45" s="93" t="str">
        <f t="shared" si="42"/>
        <v/>
      </c>
      <c r="BM45" s="83"/>
      <c r="BN45" s="43" t="str" cm="1">
        <f t="array" ref="BN45">IF(OR(BL45="",BI45="",BJ45="",BG45=""),"",
    _xlfn.IFS(
        (IFERROR(VALUE(TRIM(SUBSTITUTE(BL45,CHAR(160),""))),0)) &gt; (IFERROR(VALUE(TRIM(SUBSTITUTE(BI45,CHAR(160),""))),0)),
        "KO : Le montant retenu TTC est supérieur au montant raisonnable TTC. Merci de revoir la ligne de dépense ou plafonner son montant.",
        (IFERROR(VALUE(TRIM(SUBSTITUTE(BJ45,CHAR(160),""))),0)) &gt; (IFERROR(VALUE(TRIM(SUBSTITUTE(BG45,CHAR(160),""))),0)),
        "Attention : Le montant retenu HT est supérieur au montant HT raisonnable. Merci de revoir la ligne de dépense, plafonner son montant, ou justifier la reventillation HT / TVA.",
ROUND(IFERROR(VALUE(TRIM(SUBSTITUTE(BH45,CHAR(160),""))),0),2)&gt;
ROUND(IFERROR(VALUE(TRIM(SUBSTITUTE(BK45,CHAR(160),""))),0),2),
"Attention : Le montant TVA retenu est supérieur au montant TVA raisonnable. Merci de revoir la ligne de dépense, plafonner son montant, ou justifier la reventillation HT / TVA.",
ROUND(IFERROR(VALUE(TRIM(SUBSTITUTE(BJ45,CHAR(160),""))),0),2)&gt;
ROUND(IFERROR(VALUE(TRIM(SUBSTITUTE(MIN(P45,U45,Z45),CHAR(160),""))),0),2),
"Attention : Le devis retenu n'est pas le moins cher. Une justification de la part du porteur est nécessaire.",
ROUND(IFERROR(VALUE(TRIM(SUBSTITUTE(BJ45,CHAR(160),""))),0),2)=0,
"Attention : montant présenté entièrement écarté",
        (IFERROR(VALUE(TRIM(SUBSTITUTE(BL45,CHAR(160),""))),0))=0,
        "",
        (IFERROR(VALUE(TRIM(SUBSTITUTE(BI45,CHAR(160),""))),0))=(IFERROR(VALUE(TRIM(SUBSTITUTE(BL45,CHAR(160),""))),0)),
        "OK",
        (IFERROR(VALUE(TRIM(SUBSTITUTE(BI45,CHAR(160),""))),0))&gt;(IFERROR(VALUE(TRIM(SUBSTITUTE(BL45,CHAR(160),""))),0)),
        " OK : Montant instruit inférieur au montant raisonnable.",
        TRUE,
        ""
    )
)</f>
        <v/>
      </c>
      <c r="BO45" s="43" t="str" cm="1">
        <f t="array" ref="BO45">IF(OR(BL45="",AD45="",BJ45="",AB45="",BK45="",AC45=""),"",_xlfn.IFS(
ROUND(IFERROR(VALUE(TRIM(SUBSTITUTE(BL45,CHAR(160),""))),0),2)&gt;
ROUND(IFERROR(VALUE(TRIM(SUBSTITUTE(AD45,CHAR(160),""))),0),2),
"KO : Le montant retenu TTC est supérieur au montant présenté TTC. Merci de revoir la ligne de dépense ou plafonner son montant.",
ROUND(IFERROR(VALUE(TRIM(SUBSTITUTE(BJ45,CHAR(160),""))),0),2)&gt;
ROUND(IFERROR(VALUE(TRIM(SUBSTITUTE(AB45,CHAR(160),""))),0),2),
"Attention : Le montant retenu HT est supérieur au montant HT présenté. Merci de revoir la ligne de dépense, plafonner son montant, ou justifier la reventillation HT / TVA.",
ROUND(IFERROR(VALUE(TRIM(SUBSTITUTE(BK45,CHAR(160),""))),0),2)&gt;
ROUND(IFERROR(VALUE(TRIM(SUBSTITUTE(AC45,CHAR(160),""))),0),2),
"Attention : Le montant TVA retenu est supérieur au montant TVA présenté. Merci de revoir la ligne de dépense, plafonner son montant, ou justifier la reventillation HT / TVA.",
ROUND(IFERROR(VALUE(TRIM(SUBSTITUTE(AD45,CHAR(160),""))),0),2)=0,
"",
ROUND(IFERROR(VALUE(TRIM(SUBSTITUTE(BL45,CHAR(160),""))),0),2)=
ROUND(IFERROR(VALUE(TRIM(SUBSTITUTE(AD45,CHAR(160),""))),0),2),
"OK",
ROUND(IFERROR(VALUE(TRIM(SUBSTITUTE(BL45,CHAR(160),""))),0),2)=0,
"Attention : Montant présenté entièrement rejeté.",
ROUND(IFERROR(VALUE(TRIM(SUBSTITUTE(BL45,CHAR(160),""))),0),2)&lt;
ROUND(IFERROR(VALUE(TRIM(SUBSTITUTE(AD45,CHAR(160),""))),0),2),
"Attention : Montant présenté partiellement rejeté.",
TRUE,""
))</f>
        <v/>
      </c>
      <c r="BP45" s="92" t="str">
        <f t="shared" si="43"/>
        <v/>
      </c>
      <c r="BQ45" s="92" t="str">
        <f t="shared" si="44"/>
        <v/>
      </c>
      <c r="BR45" s="92" t="str">
        <f t="shared" si="45"/>
        <v/>
      </c>
    </row>
    <row r="46" spans="1:70" s="4" customFormat="1">
      <c r="A46" s="82">
        <v>38</v>
      </c>
      <c r="B46" s="83"/>
      <c r="C46" s="84"/>
      <c r="D46" s="84"/>
      <c r="E46" s="83"/>
      <c r="F46" s="83"/>
      <c r="G46" s="83"/>
      <c r="H46" s="132"/>
      <c r="I46" s="711"/>
      <c r="J46" s="538"/>
      <c r="K46" s="719"/>
      <c r="L46" s="627"/>
      <c r="M46" s="538"/>
      <c r="N46" s="624"/>
      <c r="O46" s="625"/>
      <c r="P46" s="644" t="str">
        <f t="shared" si="9"/>
        <v/>
      </c>
      <c r="Q46" s="647"/>
      <c r="R46" s="538"/>
      <c r="S46" s="625"/>
      <c r="T46" s="625"/>
      <c r="U46" s="644" t="str">
        <f t="shared" si="10"/>
        <v/>
      </c>
      <c r="V46" s="664"/>
      <c r="W46" s="538"/>
      <c r="X46" s="625"/>
      <c r="Y46" s="625"/>
      <c r="Z46" s="705" t="str">
        <f t="shared" si="11"/>
        <v/>
      </c>
      <c r="AA46" s="87"/>
      <c r="AB46" s="88" t="str" cm="1">
        <f t="array" ref="AB46">IF((_xlfn.IFS(TRIM(SUBSTITUTE(AA46,CHAR(160),""))="Devis 1",IFERROR(VALUE(TRIM(SUBSTITUTE(N46,CHAR(160),""))),0),TRIM(SUBSTITUTE(AA46,CHAR(160),""))="Devis 2",IFERROR(VALUE(TRIM(SUBSTITUTE(S46,CHAR(160),""))),0),TRIM(SUBSTITUTE(AA46,CHAR(160),""))="Devis 3",IFERROR(VALUE(TRIM(SUBSTITUTE(X46,CHAR(160),""))),0),TRUE,0)*IFERROR(VALUE(TRIM(SUBSTITUTE(C46,CHAR(160),""))),0))=0,"",_xlfn.IFS(TRIM(SUBSTITUTE(AA46,CHAR(160),""))="Devis 1",IFERROR(VALUE(TRIM(SUBSTITUTE(N46,CHAR(160),""))),0),TRIM(SUBSTITUTE(AA46,CHAR(160),""))="Devis 2",IFERROR(VALUE(TRIM(SUBSTITUTE(S46,CHAR(160),""))),0),TRIM(SUBSTITUTE(AA46,CHAR(160),""))="Devis 3",IFERROR(VALUE(TRIM(SUBSTITUTE(X46,CHAR(160),""))),0),TRUE,0)*IFERROR(VALUE(TRIM(SUBSTITUTE(C46,CHAR(160),""))),0))</f>
        <v/>
      </c>
      <c r="AC46" s="89" t="str" cm="1">
        <f t="array" ref="AC46">IF(ROUND((_xlfn.IFS(TRIM(SUBSTITUTE(AA46,CHAR(160),""))="Devis 1",IFERROR(VALUE(TRIM(SUBSTITUTE(O46,CHAR(160),""))),0),TRIM(SUBSTITUTE(AA46,CHAR(160),""))="Devis 2",IFERROR(VALUE(TRIM(SUBSTITUTE(T46,CHAR(160),""))),0),TRIM(SUBSTITUTE(AA46,CHAR(160),""))="Devis 3",IFERROR(VALUE(TRIM(SUBSTITUTE(Y46,CHAR(160),""))),0),TRUE,0)*IFERROR(VALUE(TRIM(SUBSTITUTE(C46,CHAR(160),""))),0)),2)=0,IF(AB46&lt;&gt;"",0,""),ROUND((_xlfn.IFS(TRIM(SUBSTITUTE(AA46,CHAR(160),""))="Devis 1",IFERROR(VALUE(TRIM(SUBSTITUTE(O46,CHAR(160),""))),0),TRIM(SUBSTITUTE(AA46,CHAR(160),""))="Devis 2",IFERROR(VALUE(TRIM(SUBSTITUTE(T46,CHAR(160),""))),0),TRIM(SUBSTITUTE(AA46,CHAR(160),""))="Devis 3",IFERROR(VALUE(TRIM(SUBSTITUTE(Y46,CHAR(160),""))),0),TRUE,0)*IFERROR(VALUE(TRIM(SUBSTITUTE(C46,CHAR(160),""))),0)),2))</f>
        <v/>
      </c>
      <c r="AD46" s="90" t="str">
        <f t="shared" si="12"/>
        <v/>
      </c>
      <c r="AE46" s="91"/>
      <c r="AF46" s="148" t="str">
        <f t="shared" si="13"/>
        <v/>
      </c>
      <c r="AG46" s="148" t="str">
        <f t="shared" si="14"/>
        <v/>
      </c>
      <c r="AH46" s="148" t="str">
        <f t="shared" si="15"/>
        <v/>
      </c>
      <c r="AI46" s="148" t="str">
        <f t="shared" si="16"/>
        <v/>
      </c>
      <c r="AJ46" s="148" t="str">
        <f t="shared" si="17"/>
        <v/>
      </c>
      <c r="AK46" s="148" t="str">
        <f t="shared" si="18"/>
        <v/>
      </c>
      <c r="AL46" s="148" t="str">
        <f t="shared" si="19"/>
        <v/>
      </c>
      <c r="AM46" s="148" t="str">
        <f t="shared" si="20"/>
        <v/>
      </c>
      <c r="AN46" s="713" t="str">
        <f t="shared" si="21"/>
        <v/>
      </c>
      <c r="AO46" s="553" t="str">
        <f t="shared" si="22"/>
        <v/>
      </c>
      <c r="AP46" s="548" t="str">
        <f t="shared" si="23"/>
        <v/>
      </c>
      <c r="AQ46" s="539" t="str">
        <f t="shared" si="24"/>
        <v/>
      </c>
      <c r="AR46" s="539" t="str">
        <f t="shared" si="25"/>
        <v/>
      </c>
      <c r="AS46" s="577" t="str">
        <f t="shared" si="26"/>
        <v/>
      </c>
      <c r="AT46" s="644" t="str">
        <f t="shared" si="27"/>
        <v/>
      </c>
      <c r="AU46" s="655" t="str">
        <f t="shared" si="28"/>
        <v/>
      </c>
      <c r="AV46" s="577" t="str">
        <f t="shared" si="29"/>
        <v/>
      </c>
      <c r="AW46" s="577" t="str">
        <f t="shared" si="30"/>
        <v/>
      </c>
      <c r="AX46" s="577" t="str">
        <f t="shared" si="31"/>
        <v/>
      </c>
      <c r="AY46" s="748" t="str">
        <f t="shared" si="32"/>
        <v/>
      </c>
      <c r="AZ46" s="677" t="str">
        <f t="shared" si="33"/>
        <v/>
      </c>
      <c r="BA46" s="577" t="str">
        <f t="shared" si="34"/>
        <v/>
      </c>
      <c r="BB46" s="577" t="str">
        <f t="shared" si="35"/>
        <v/>
      </c>
      <c r="BC46" s="577" t="str">
        <f t="shared" si="36"/>
        <v/>
      </c>
      <c r="BD46" s="678" t="str">
        <f t="shared" si="37"/>
        <v/>
      </c>
      <c r="BE46" s="542" t="str">
        <f t="shared" si="38"/>
        <v/>
      </c>
      <c r="BF46" s="83"/>
      <c r="BG46" s="92" t="str">
        <f t="shared" si="39"/>
        <v/>
      </c>
      <c r="BH46" s="92" t="str">
        <f t="shared" si="40"/>
        <v/>
      </c>
      <c r="BI46" s="93" t="str">
        <f t="shared" si="41"/>
        <v/>
      </c>
      <c r="BJ46" s="93" t="str" cm="1">
        <f t="array" ref="BJ46">IF($AG46="","",
_xlfn.IFS(
$BE46="Devis 1",
IF(ISBLANK(AR46),"",IFERROR(VALUE(TRIM(SUBSTITUTE(AR46,CHAR(160),""))),0)*IFERROR(VALUE(TRIM(SUBSTITUTE($AG46,CHAR(160),""))),0)),
$BE46="Devis 2",
IF(ISBLANK(AW46),"",IFERROR(VALUE(TRIM(SUBSTITUTE(AW46,CHAR(160),""))),0)*IFERROR(VALUE(TRIM(SUBSTITUTE($AG46,CHAR(160),""))),0)),
$BE46="Devis 3",
IF(ISBLANK(BB46),"",IFERROR(VALUE(TRIM(SUBSTITUTE(BB46,CHAR(160),""))),0)*IFERROR(VALUE(TRIM(SUBSTITUTE($AG46,CHAR(160),""))),0)),
TRUE,0
)
)</f>
        <v/>
      </c>
      <c r="BK46" s="93" t="str" cm="1">
        <f t="array" ref="BK46">IF($AG46="","",
_xlfn.IFS(
$BE46="Devis 1",
IF(ISBLANK(AS46),"",IFERROR(VALUE(TRIM(SUBSTITUTE(AS46,CHAR(160),""))),0)*IFERROR(VALUE(TRIM(SUBSTITUTE($AG46,CHAR(160),""))),0)),
$BE46="Devis 2",
IF(ISBLANK(AX46),"",IFERROR(VALUE(TRIM(SUBSTITUTE(AX46,CHAR(160),""))),0)*IFERROR(VALUE(TRIM(SUBSTITUTE($AG46,CHAR(160),""))),0)),
$BE46="Devis 3",
IF(ISBLANK(BC46),"",IFERROR(VALUE(TRIM(SUBSTITUTE(BC46,CHAR(160),""))),0)*IFERROR(VALUE(TRIM(SUBSTITUTE($AG46,CHAR(160),""))),0)),
TRUE,0
)
)</f>
        <v/>
      </c>
      <c r="BL46" s="93" t="str">
        <f t="shared" si="42"/>
        <v/>
      </c>
      <c r="BM46" s="83"/>
      <c r="BN46" s="43" t="str" cm="1">
        <f t="array" ref="BN46">IF(OR(BL46="",BI46="",BJ46="",BG46=""),"",
    _xlfn.IFS(
        (IFERROR(VALUE(TRIM(SUBSTITUTE(BL46,CHAR(160),""))),0)) &gt; (IFERROR(VALUE(TRIM(SUBSTITUTE(BI46,CHAR(160),""))),0)),
        "KO : Le montant retenu TTC est supérieur au montant raisonnable TTC. Merci de revoir la ligne de dépense ou plafonner son montant.",
        (IFERROR(VALUE(TRIM(SUBSTITUTE(BJ46,CHAR(160),""))),0)) &gt; (IFERROR(VALUE(TRIM(SUBSTITUTE(BG46,CHAR(160),""))),0)),
        "Attention : Le montant retenu HT est supérieur au montant HT raisonnable. Merci de revoir la ligne de dépense, plafonner son montant, ou justifier la reventillation HT / TVA.",
ROUND(IFERROR(VALUE(TRIM(SUBSTITUTE(BH46,CHAR(160),""))),0),2)&gt;
ROUND(IFERROR(VALUE(TRIM(SUBSTITUTE(BK46,CHAR(160),""))),0),2),
"Attention : Le montant TVA retenu est supérieur au montant TVA raisonnable. Merci de revoir la ligne de dépense, plafonner son montant, ou justifier la reventillation HT / TVA.",
ROUND(IFERROR(VALUE(TRIM(SUBSTITUTE(BJ46,CHAR(160),""))),0),2)&gt;
ROUND(IFERROR(VALUE(TRIM(SUBSTITUTE(MIN(P46,U46,Z46),CHAR(160),""))),0),2),
"Attention : Le devis retenu n'est pas le moins cher. Une justification de la part du porteur est nécessaire.",
ROUND(IFERROR(VALUE(TRIM(SUBSTITUTE(BJ46,CHAR(160),""))),0),2)=0,
"Attention : montant présenté entièrement écarté",
        (IFERROR(VALUE(TRIM(SUBSTITUTE(BL46,CHAR(160),""))),0))=0,
        "",
        (IFERROR(VALUE(TRIM(SUBSTITUTE(BI46,CHAR(160),""))),0))=(IFERROR(VALUE(TRIM(SUBSTITUTE(BL46,CHAR(160),""))),0)),
        "OK",
        (IFERROR(VALUE(TRIM(SUBSTITUTE(BI46,CHAR(160),""))),0))&gt;(IFERROR(VALUE(TRIM(SUBSTITUTE(BL46,CHAR(160),""))),0)),
        " OK : Montant instruit inférieur au montant raisonnable.",
        TRUE,
        ""
    )
)</f>
        <v/>
      </c>
      <c r="BO46" s="43" t="str" cm="1">
        <f t="array" ref="BO46">IF(OR(BL46="",AD46="",BJ46="",AB46="",BK46="",AC46=""),"",_xlfn.IFS(
ROUND(IFERROR(VALUE(TRIM(SUBSTITUTE(BL46,CHAR(160),""))),0),2)&gt;
ROUND(IFERROR(VALUE(TRIM(SUBSTITUTE(AD46,CHAR(160),""))),0),2),
"KO : Le montant retenu TTC est supérieur au montant présenté TTC. Merci de revoir la ligne de dépense ou plafonner son montant.",
ROUND(IFERROR(VALUE(TRIM(SUBSTITUTE(BJ46,CHAR(160),""))),0),2)&gt;
ROUND(IFERROR(VALUE(TRIM(SUBSTITUTE(AB46,CHAR(160),""))),0),2),
"Attention : Le montant retenu HT est supérieur au montant HT présenté. Merci de revoir la ligne de dépense, plafonner son montant, ou justifier la reventillation HT / TVA.",
ROUND(IFERROR(VALUE(TRIM(SUBSTITUTE(BK46,CHAR(160),""))),0),2)&gt;
ROUND(IFERROR(VALUE(TRIM(SUBSTITUTE(AC46,CHAR(160),""))),0),2),
"Attention : Le montant TVA retenu est supérieur au montant TVA présenté. Merci de revoir la ligne de dépense, plafonner son montant, ou justifier la reventillation HT / TVA.",
ROUND(IFERROR(VALUE(TRIM(SUBSTITUTE(AD46,CHAR(160),""))),0),2)=0,
"",
ROUND(IFERROR(VALUE(TRIM(SUBSTITUTE(BL46,CHAR(160),""))),0),2)=
ROUND(IFERROR(VALUE(TRIM(SUBSTITUTE(AD46,CHAR(160),""))),0),2),
"OK",
ROUND(IFERROR(VALUE(TRIM(SUBSTITUTE(BL46,CHAR(160),""))),0),2)=0,
"Attention : Montant présenté entièrement rejeté.",
ROUND(IFERROR(VALUE(TRIM(SUBSTITUTE(BL46,CHAR(160),""))),0),2)&lt;
ROUND(IFERROR(VALUE(TRIM(SUBSTITUTE(AD46,CHAR(160),""))),0),2),
"Attention : Montant présenté partiellement rejeté.",
TRUE,""
))</f>
        <v/>
      </c>
      <c r="BP46" s="92" t="str">
        <f t="shared" si="43"/>
        <v/>
      </c>
      <c r="BQ46" s="92" t="str">
        <f t="shared" si="44"/>
        <v/>
      </c>
      <c r="BR46" s="92" t="str">
        <f t="shared" si="45"/>
        <v/>
      </c>
    </row>
    <row r="47" spans="1:70" s="4" customFormat="1">
      <c r="A47" s="82">
        <v>39</v>
      </c>
      <c r="B47" s="83"/>
      <c r="C47" s="84"/>
      <c r="D47" s="84"/>
      <c r="E47" s="83"/>
      <c r="F47" s="83"/>
      <c r="G47" s="83"/>
      <c r="H47" s="132"/>
      <c r="I47" s="711"/>
      <c r="J47" s="538"/>
      <c r="K47" s="719"/>
      <c r="L47" s="627"/>
      <c r="M47" s="538"/>
      <c r="N47" s="624"/>
      <c r="O47" s="625"/>
      <c r="P47" s="644" t="str">
        <f t="shared" si="9"/>
        <v/>
      </c>
      <c r="Q47" s="647"/>
      <c r="R47" s="538"/>
      <c r="S47" s="625"/>
      <c r="T47" s="625"/>
      <c r="U47" s="644" t="str">
        <f t="shared" si="10"/>
        <v/>
      </c>
      <c r="V47" s="664"/>
      <c r="W47" s="538"/>
      <c r="X47" s="625"/>
      <c r="Y47" s="625"/>
      <c r="Z47" s="705" t="str">
        <f t="shared" si="11"/>
        <v/>
      </c>
      <c r="AA47" s="87"/>
      <c r="AB47" s="88" t="str" cm="1">
        <f t="array" ref="AB47">IF((_xlfn.IFS(TRIM(SUBSTITUTE(AA47,CHAR(160),""))="Devis 1",IFERROR(VALUE(TRIM(SUBSTITUTE(N47,CHAR(160),""))),0),TRIM(SUBSTITUTE(AA47,CHAR(160),""))="Devis 2",IFERROR(VALUE(TRIM(SUBSTITUTE(S47,CHAR(160),""))),0),TRIM(SUBSTITUTE(AA47,CHAR(160),""))="Devis 3",IFERROR(VALUE(TRIM(SUBSTITUTE(X47,CHAR(160),""))),0),TRUE,0)*IFERROR(VALUE(TRIM(SUBSTITUTE(C47,CHAR(160),""))),0))=0,"",_xlfn.IFS(TRIM(SUBSTITUTE(AA47,CHAR(160),""))="Devis 1",IFERROR(VALUE(TRIM(SUBSTITUTE(N47,CHAR(160),""))),0),TRIM(SUBSTITUTE(AA47,CHAR(160),""))="Devis 2",IFERROR(VALUE(TRIM(SUBSTITUTE(S47,CHAR(160),""))),0),TRIM(SUBSTITUTE(AA47,CHAR(160),""))="Devis 3",IFERROR(VALUE(TRIM(SUBSTITUTE(X47,CHAR(160),""))),0),TRUE,0)*IFERROR(VALUE(TRIM(SUBSTITUTE(C47,CHAR(160),""))),0))</f>
        <v/>
      </c>
      <c r="AC47" s="89" t="str" cm="1">
        <f t="array" ref="AC47">IF(ROUND((_xlfn.IFS(TRIM(SUBSTITUTE(AA47,CHAR(160),""))="Devis 1",IFERROR(VALUE(TRIM(SUBSTITUTE(O47,CHAR(160),""))),0),TRIM(SUBSTITUTE(AA47,CHAR(160),""))="Devis 2",IFERROR(VALUE(TRIM(SUBSTITUTE(T47,CHAR(160),""))),0),TRIM(SUBSTITUTE(AA47,CHAR(160),""))="Devis 3",IFERROR(VALUE(TRIM(SUBSTITUTE(Y47,CHAR(160),""))),0),TRUE,0)*IFERROR(VALUE(TRIM(SUBSTITUTE(C47,CHAR(160),""))),0)),2)=0,IF(AB47&lt;&gt;"",0,""),ROUND((_xlfn.IFS(TRIM(SUBSTITUTE(AA47,CHAR(160),""))="Devis 1",IFERROR(VALUE(TRIM(SUBSTITUTE(O47,CHAR(160),""))),0),TRIM(SUBSTITUTE(AA47,CHAR(160),""))="Devis 2",IFERROR(VALUE(TRIM(SUBSTITUTE(T47,CHAR(160),""))),0),TRIM(SUBSTITUTE(AA47,CHAR(160),""))="Devis 3",IFERROR(VALUE(TRIM(SUBSTITUTE(Y47,CHAR(160),""))),0),TRUE,0)*IFERROR(VALUE(TRIM(SUBSTITUTE(C47,CHAR(160),""))),0)),2))</f>
        <v/>
      </c>
      <c r="AD47" s="90" t="str">
        <f t="shared" si="12"/>
        <v/>
      </c>
      <c r="AE47" s="91"/>
      <c r="AF47" s="148" t="str">
        <f t="shared" si="13"/>
        <v/>
      </c>
      <c r="AG47" s="148" t="str">
        <f t="shared" si="14"/>
        <v/>
      </c>
      <c r="AH47" s="148" t="str">
        <f t="shared" si="15"/>
        <v/>
      </c>
      <c r="AI47" s="148" t="str">
        <f t="shared" si="16"/>
        <v/>
      </c>
      <c r="AJ47" s="148" t="str">
        <f t="shared" si="17"/>
        <v/>
      </c>
      <c r="AK47" s="148" t="str">
        <f t="shared" si="18"/>
        <v/>
      </c>
      <c r="AL47" s="148" t="str">
        <f t="shared" si="19"/>
        <v/>
      </c>
      <c r="AM47" s="148" t="str">
        <f t="shared" si="20"/>
        <v/>
      </c>
      <c r="AN47" s="713" t="str">
        <f t="shared" si="21"/>
        <v/>
      </c>
      <c r="AO47" s="553" t="str">
        <f t="shared" si="22"/>
        <v/>
      </c>
      <c r="AP47" s="548" t="str">
        <f t="shared" si="23"/>
        <v/>
      </c>
      <c r="AQ47" s="539" t="str">
        <f t="shared" si="24"/>
        <v/>
      </c>
      <c r="AR47" s="539" t="str">
        <f t="shared" si="25"/>
        <v/>
      </c>
      <c r="AS47" s="577" t="str">
        <f t="shared" si="26"/>
        <v/>
      </c>
      <c r="AT47" s="644" t="str">
        <f t="shared" si="27"/>
        <v/>
      </c>
      <c r="AU47" s="655" t="str">
        <f t="shared" si="28"/>
        <v/>
      </c>
      <c r="AV47" s="577" t="str">
        <f t="shared" si="29"/>
        <v/>
      </c>
      <c r="AW47" s="577" t="str">
        <f t="shared" si="30"/>
        <v/>
      </c>
      <c r="AX47" s="577" t="str">
        <f t="shared" si="31"/>
        <v/>
      </c>
      <c r="AY47" s="748" t="str">
        <f t="shared" si="32"/>
        <v/>
      </c>
      <c r="AZ47" s="677" t="str">
        <f t="shared" si="33"/>
        <v/>
      </c>
      <c r="BA47" s="577" t="str">
        <f t="shared" si="34"/>
        <v/>
      </c>
      <c r="BB47" s="577" t="str">
        <f t="shared" si="35"/>
        <v/>
      </c>
      <c r="BC47" s="577" t="str">
        <f t="shared" si="36"/>
        <v/>
      </c>
      <c r="BD47" s="678" t="str">
        <f t="shared" si="37"/>
        <v/>
      </c>
      <c r="BE47" s="542" t="str">
        <f t="shared" si="38"/>
        <v/>
      </c>
      <c r="BF47" s="83"/>
      <c r="BG47" s="92" t="str">
        <f t="shared" si="39"/>
        <v/>
      </c>
      <c r="BH47" s="92" t="str">
        <f t="shared" si="40"/>
        <v/>
      </c>
      <c r="BI47" s="93" t="str">
        <f t="shared" si="41"/>
        <v/>
      </c>
      <c r="BJ47" s="93" t="str" cm="1">
        <f t="array" ref="BJ47">IF($AG47="","",
_xlfn.IFS(
$BE47="Devis 1",
IF(ISBLANK(AR47),"",IFERROR(VALUE(TRIM(SUBSTITUTE(AR47,CHAR(160),""))),0)*IFERROR(VALUE(TRIM(SUBSTITUTE($AG47,CHAR(160),""))),0)),
$BE47="Devis 2",
IF(ISBLANK(AW47),"",IFERROR(VALUE(TRIM(SUBSTITUTE(AW47,CHAR(160),""))),0)*IFERROR(VALUE(TRIM(SUBSTITUTE($AG47,CHAR(160),""))),0)),
$BE47="Devis 3",
IF(ISBLANK(BB47),"",IFERROR(VALUE(TRIM(SUBSTITUTE(BB47,CHAR(160),""))),0)*IFERROR(VALUE(TRIM(SUBSTITUTE($AG47,CHAR(160),""))),0)),
TRUE,0
)
)</f>
        <v/>
      </c>
      <c r="BK47" s="93" t="str" cm="1">
        <f t="array" ref="BK47">IF($AG47="","",
_xlfn.IFS(
$BE47="Devis 1",
IF(ISBLANK(AS47),"",IFERROR(VALUE(TRIM(SUBSTITUTE(AS47,CHAR(160),""))),0)*IFERROR(VALUE(TRIM(SUBSTITUTE($AG47,CHAR(160),""))),0)),
$BE47="Devis 2",
IF(ISBLANK(AX47),"",IFERROR(VALUE(TRIM(SUBSTITUTE(AX47,CHAR(160),""))),0)*IFERROR(VALUE(TRIM(SUBSTITUTE($AG47,CHAR(160),""))),0)),
$BE47="Devis 3",
IF(ISBLANK(BC47),"",IFERROR(VALUE(TRIM(SUBSTITUTE(BC47,CHAR(160),""))),0)*IFERROR(VALUE(TRIM(SUBSTITUTE($AG47,CHAR(160),""))),0)),
TRUE,0
)
)</f>
        <v/>
      </c>
      <c r="BL47" s="93" t="str">
        <f t="shared" si="42"/>
        <v/>
      </c>
      <c r="BM47" s="83"/>
      <c r="BN47" s="43" t="str" cm="1">
        <f t="array" ref="BN47">IF(OR(BL47="",BI47="",BJ47="",BG47=""),"",
    _xlfn.IFS(
        (IFERROR(VALUE(TRIM(SUBSTITUTE(BL47,CHAR(160),""))),0)) &gt; (IFERROR(VALUE(TRIM(SUBSTITUTE(BI47,CHAR(160),""))),0)),
        "KO : Le montant retenu TTC est supérieur au montant raisonnable TTC. Merci de revoir la ligne de dépense ou plafonner son montant.",
        (IFERROR(VALUE(TRIM(SUBSTITUTE(BJ47,CHAR(160),""))),0)) &gt; (IFERROR(VALUE(TRIM(SUBSTITUTE(BG47,CHAR(160),""))),0)),
        "Attention : Le montant retenu HT est supérieur au montant HT raisonnable. Merci de revoir la ligne de dépense, plafonner son montant, ou justifier la reventillation HT / TVA.",
ROUND(IFERROR(VALUE(TRIM(SUBSTITUTE(BH47,CHAR(160),""))),0),2)&gt;
ROUND(IFERROR(VALUE(TRIM(SUBSTITUTE(BK47,CHAR(160),""))),0),2),
"Attention : Le montant TVA retenu est supérieur au montant TVA raisonnable. Merci de revoir la ligne de dépense, plafonner son montant, ou justifier la reventillation HT / TVA.",
ROUND(IFERROR(VALUE(TRIM(SUBSTITUTE(BJ47,CHAR(160),""))),0),2)&gt;
ROUND(IFERROR(VALUE(TRIM(SUBSTITUTE(MIN(P47,U47,Z47),CHAR(160),""))),0),2),
"Attention : Le devis retenu n'est pas le moins cher. Une justification de la part du porteur est nécessaire.",
ROUND(IFERROR(VALUE(TRIM(SUBSTITUTE(BJ47,CHAR(160),""))),0),2)=0,
"Attention : montant présenté entièrement écarté",
        (IFERROR(VALUE(TRIM(SUBSTITUTE(BL47,CHAR(160),""))),0))=0,
        "",
        (IFERROR(VALUE(TRIM(SUBSTITUTE(BI47,CHAR(160),""))),0))=(IFERROR(VALUE(TRIM(SUBSTITUTE(BL47,CHAR(160),""))),0)),
        "OK",
        (IFERROR(VALUE(TRIM(SUBSTITUTE(BI47,CHAR(160),""))),0))&gt;(IFERROR(VALUE(TRIM(SUBSTITUTE(BL47,CHAR(160),""))),0)),
        " OK : Montant instruit inférieur au montant raisonnable.",
        TRUE,
        ""
    )
)</f>
        <v/>
      </c>
      <c r="BO47" s="43" t="str" cm="1">
        <f t="array" ref="BO47">IF(OR(BL47="",AD47="",BJ47="",AB47="",BK47="",AC47=""),"",_xlfn.IFS(
ROUND(IFERROR(VALUE(TRIM(SUBSTITUTE(BL47,CHAR(160),""))),0),2)&gt;
ROUND(IFERROR(VALUE(TRIM(SUBSTITUTE(AD47,CHAR(160),""))),0),2),
"KO : Le montant retenu TTC est supérieur au montant présenté TTC. Merci de revoir la ligne de dépense ou plafonner son montant.",
ROUND(IFERROR(VALUE(TRIM(SUBSTITUTE(BJ47,CHAR(160),""))),0),2)&gt;
ROUND(IFERROR(VALUE(TRIM(SUBSTITUTE(AB47,CHAR(160),""))),0),2),
"Attention : Le montant retenu HT est supérieur au montant HT présenté. Merci de revoir la ligne de dépense, plafonner son montant, ou justifier la reventillation HT / TVA.",
ROUND(IFERROR(VALUE(TRIM(SUBSTITUTE(BK47,CHAR(160),""))),0),2)&gt;
ROUND(IFERROR(VALUE(TRIM(SUBSTITUTE(AC47,CHAR(160),""))),0),2),
"Attention : Le montant TVA retenu est supérieur au montant TVA présenté. Merci de revoir la ligne de dépense, plafonner son montant, ou justifier la reventillation HT / TVA.",
ROUND(IFERROR(VALUE(TRIM(SUBSTITUTE(AD47,CHAR(160),""))),0),2)=0,
"",
ROUND(IFERROR(VALUE(TRIM(SUBSTITUTE(BL47,CHAR(160),""))),0),2)=
ROUND(IFERROR(VALUE(TRIM(SUBSTITUTE(AD47,CHAR(160),""))),0),2),
"OK",
ROUND(IFERROR(VALUE(TRIM(SUBSTITUTE(BL47,CHAR(160),""))),0),2)=0,
"Attention : Montant présenté entièrement rejeté.",
ROUND(IFERROR(VALUE(TRIM(SUBSTITUTE(BL47,CHAR(160),""))),0),2)&lt;
ROUND(IFERROR(VALUE(TRIM(SUBSTITUTE(AD47,CHAR(160),""))),0),2),
"Attention : Montant présenté partiellement rejeté.",
TRUE,""
))</f>
        <v/>
      </c>
      <c r="BP47" s="92" t="str">
        <f t="shared" si="43"/>
        <v/>
      </c>
      <c r="BQ47" s="92" t="str">
        <f t="shared" si="44"/>
        <v/>
      </c>
      <c r="BR47" s="92" t="str">
        <f t="shared" si="45"/>
        <v/>
      </c>
    </row>
    <row r="48" spans="1:70" s="4" customFormat="1">
      <c r="A48" s="82">
        <v>40</v>
      </c>
      <c r="B48" s="83"/>
      <c r="C48" s="84"/>
      <c r="D48" s="84"/>
      <c r="E48" s="83"/>
      <c r="F48" s="83"/>
      <c r="G48" s="83"/>
      <c r="H48" s="132"/>
      <c r="I48" s="711"/>
      <c r="J48" s="538"/>
      <c r="K48" s="719"/>
      <c r="L48" s="627"/>
      <c r="M48" s="538"/>
      <c r="N48" s="624"/>
      <c r="O48" s="625"/>
      <c r="P48" s="644" t="str">
        <f t="shared" si="9"/>
        <v/>
      </c>
      <c r="Q48" s="647"/>
      <c r="R48" s="538"/>
      <c r="S48" s="625"/>
      <c r="T48" s="625"/>
      <c r="U48" s="644" t="str">
        <f t="shared" si="10"/>
        <v/>
      </c>
      <c r="V48" s="664"/>
      <c r="W48" s="538"/>
      <c r="X48" s="625"/>
      <c r="Y48" s="625"/>
      <c r="Z48" s="705" t="str">
        <f t="shared" si="11"/>
        <v/>
      </c>
      <c r="AA48" s="87"/>
      <c r="AB48" s="88" t="str" cm="1">
        <f t="array" ref="AB48">IF((_xlfn.IFS(TRIM(SUBSTITUTE(AA48,CHAR(160),""))="Devis 1",IFERROR(VALUE(TRIM(SUBSTITUTE(N48,CHAR(160),""))),0),TRIM(SUBSTITUTE(AA48,CHAR(160),""))="Devis 2",IFERROR(VALUE(TRIM(SUBSTITUTE(S48,CHAR(160),""))),0),TRIM(SUBSTITUTE(AA48,CHAR(160),""))="Devis 3",IFERROR(VALUE(TRIM(SUBSTITUTE(X48,CHAR(160),""))),0),TRUE,0)*IFERROR(VALUE(TRIM(SUBSTITUTE(C48,CHAR(160),""))),0))=0,"",_xlfn.IFS(TRIM(SUBSTITUTE(AA48,CHAR(160),""))="Devis 1",IFERROR(VALUE(TRIM(SUBSTITUTE(N48,CHAR(160),""))),0),TRIM(SUBSTITUTE(AA48,CHAR(160),""))="Devis 2",IFERROR(VALUE(TRIM(SUBSTITUTE(S48,CHAR(160),""))),0),TRIM(SUBSTITUTE(AA48,CHAR(160),""))="Devis 3",IFERROR(VALUE(TRIM(SUBSTITUTE(X48,CHAR(160),""))),0),TRUE,0)*IFERROR(VALUE(TRIM(SUBSTITUTE(C48,CHAR(160),""))),0))</f>
        <v/>
      </c>
      <c r="AC48" s="89" t="str" cm="1">
        <f t="array" ref="AC48">IF(ROUND((_xlfn.IFS(TRIM(SUBSTITUTE(AA48,CHAR(160),""))="Devis 1",IFERROR(VALUE(TRIM(SUBSTITUTE(O48,CHAR(160),""))),0),TRIM(SUBSTITUTE(AA48,CHAR(160),""))="Devis 2",IFERROR(VALUE(TRIM(SUBSTITUTE(T48,CHAR(160),""))),0),TRIM(SUBSTITUTE(AA48,CHAR(160),""))="Devis 3",IFERROR(VALUE(TRIM(SUBSTITUTE(Y48,CHAR(160),""))),0),TRUE,0)*IFERROR(VALUE(TRIM(SUBSTITUTE(C48,CHAR(160),""))),0)),2)=0,IF(AB48&lt;&gt;"",0,""),ROUND((_xlfn.IFS(TRIM(SUBSTITUTE(AA48,CHAR(160),""))="Devis 1",IFERROR(VALUE(TRIM(SUBSTITUTE(O48,CHAR(160),""))),0),TRIM(SUBSTITUTE(AA48,CHAR(160),""))="Devis 2",IFERROR(VALUE(TRIM(SUBSTITUTE(T48,CHAR(160),""))),0),TRIM(SUBSTITUTE(AA48,CHAR(160),""))="Devis 3",IFERROR(VALUE(TRIM(SUBSTITUTE(Y48,CHAR(160),""))),0),TRUE,0)*IFERROR(VALUE(TRIM(SUBSTITUTE(C48,CHAR(160),""))),0)),2))</f>
        <v/>
      </c>
      <c r="AD48" s="90" t="str">
        <f t="shared" si="12"/>
        <v/>
      </c>
      <c r="AE48" s="91"/>
      <c r="AF48" s="148" t="str">
        <f t="shared" si="13"/>
        <v/>
      </c>
      <c r="AG48" s="148" t="str">
        <f t="shared" si="14"/>
        <v/>
      </c>
      <c r="AH48" s="148" t="str">
        <f t="shared" si="15"/>
        <v/>
      </c>
      <c r="AI48" s="148" t="str">
        <f t="shared" si="16"/>
        <v/>
      </c>
      <c r="AJ48" s="148" t="str">
        <f t="shared" si="17"/>
        <v/>
      </c>
      <c r="AK48" s="148" t="str">
        <f t="shared" si="18"/>
        <v/>
      </c>
      <c r="AL48" s="148" t="str">
        <f t="shared" si="19"/>
        <v/>
      </c>
      <c r="AM48" s="148" t="str">
        <f t="shared" si="20"/>
        <v/>
      </c>
      <c r="AN48" s="713" t="str">
        <f t="shared" si="21"/>
        <v/>
      </c>
      <c r="AO48" s="553" t="str">
        <f t="shared" si="22"/>
        <v/>
      </c>
      <c r="AP48" s="548" t="str">
        <f t="shared" si="23"/>
        <v/>
      </c>
      <c r="AQ48" s="539" t="str">
        <f t="shared" si="24"/>
        <v/>
      </c>
      <c r="AR48" s="539" t="str">
        <f t="shared" si="25"/>
        <v/>
      </c>
      <c r="AS48" s="577" t="str">
        <f t="shared" si="26"/>
        <v/>
      </c>
      <c r="AT48" s="644" t="str">
        <f t="shared" si="27"/>
        <v/>
      </c>
      <c r="AU48" s="655" t="str">
        <f t="shared" si="28"/>
        <v/>
      </c>
      <c r="AV48" s="577" t="str">
        <f t="shared" si="29"/>
        <v/>
      </c>
      <c r="AW48" s="577" t="str">
        <f t="shared" si="30"/>
        <v/>
      </c>
      <c r="AX48" s="577" t="str">
        <f t="shared" si="31"/>
        <v/>
      </c>
      <c r="AY48" s="748" t="str">
        <f t="shared" si="32"/>
        <v/>
      </c>
      <c r="AZ48" s="677" t="str">
        <f t="shared" si="33"/>
        <v/>
      </c>
      <c r="BA48" s="577" t="str">
        <f t="shared" si="34"/>
        <v/>
      </c>
      <c r="BB48" s="577" t="str">
        <f t="shared" si="35"/>
        <v/>
      </c>
      <c r="BC48" s="577" t="str">
        <f t="shared" si="36"/>
        <v/>
      </c>
      <c r="BD48" s="678" t="str">
        <f t="shared" si="37"/>
        <v/>
      </c>
      <c r="BE48" s="542" t="str">
        <f t="shared" si="38"/>
        <v/>
      </c>
      <c r="BF48" s="83"/>
      <c r="BG48" s="92" t="str">
        <f t="shared" si="39"/>
        <v/>
      </c>
      <c r="BH48" s="92" t="str">
        <f t="shared" si="40"/>
        <v/>
      </c>
      <c r="BI48" s="93" t="str">
        <f t="shared" si="41"/>
        <v/>
      </c>
      <c r="BJ48" s="93" t="str" cm="1">
        <f t="array" ref="BJ48">IF($AG48="","",
_xlfn.IFS(
$BE48="Devis 1",
IF(ISBLANK(AR48),"",IFERROR(VALUE(TRIM(SUBSTITUTE(AR48,CHAR(160),""))),0)*IFERROR(VALUE(TRIM(SUBSTITUTE($AG48,CHAR(160),""))),0)),
$BE48="Devis 2",
IF(ISBLANK(AW48),"",IFERROR(VALUE(TRIM(SUBSTITUTE(AW48,CHAR(160),""))),0)*IFERROR(VALUE(TRIM(SUBSTITUTE($AG48,CHAR(160),""))),0)),
$BE48="Devis 3",
IF(ISBLANK(BB48),"",IFERROR(VALUE(TRIM(SUBSTITUTE(BB48,CHAR(160),""))),0)*IFERROR(VALUE(TRIM(SUBSTITUTE($AG48,CHAR(160),""))),0)),
TRUE,0
)
)</f>
        <v/>
      </c>
      <c r="BK48" s="93" t="str" cm="1">
        <f t="array" ref="BK48">IF($AG48="","",
_xlfn.IFS(
$BE48="Devis 1",
IF(ISBLANK(AS48),"",IFERROR(VALUE(TRIM(SUBSTITUTE(AS48,CHAR(160),""))),0)*IFERROR(VALUE(TRIM(SUBSTITUTE($AG48,CHAR(160),""))),0)),
$BE48="Devis 2",
IF(ISBLANK(AX48),"",IFERROR(VALUE(TRIM(SUBSTITUTE(AX48,CHAR(160),""))),0)*IFERROR(VALUE(TRIM(SUBSTITUTE($AG48,CHAR(160),""))),0)),
$BE48="Devis 3",
IF(ISBLANK(BC48),"",IFERROR(VALUE(TRIM(SUBSTITUTE(BC48,CHAR(160),""))),0)*IFERROR(VALUE(TRIM(SUBSTITUTE($AG48,CHAR(160),""))),0)),
TRUE,0
)
)</f>
        <v/>
      </c>
      <c r="BL48" s="93" t="str">
        <f t="shared" si="42"/>
        <v/>
      </c>
      <c r="BM48" s="83"/>
      <c r="BN48" s="43" t="str" cm="1">
        <f t="array" ref="BN48">IF(OR(BL48="",BI48="",BJ48="",BG48=""),"",
    _xlfn.IFS(
        (IFERROR(VALUE(TRIM(SUBSTITUTE(BL48,CHAR(160),""))),0)) &gt; (IFERROR(VALUE(TRIM(SUBSTITUTE(BI48,CHAR(160),""))),0)),
        "KO : Le montant retenu TTC est supérieur au montant raisonnable TTC. Merci de revoir la ligne de dépense ou plafonner son montant.",
        (IFERROR(VALUE(TRIM(SUBSTITUTE(BJ48,CHAR(160),""))),0)) &gt; (IFERROR(VALUE(TRIM(SUBSTITUTE(BG48,CHAR(160),""))),0)),
        "Attention : Le montant retenu HT est supérieur au montant HT raisonnable. Merci de revoir la ligne de dépense, plafonner son montant, ou justifier la reventillation HT / TVA.",
ROUND(IFERROR(VALUE(TRIM(SUBSTITUTE(BH48,CHAR(160),""))),0),2)&gt;
ROUND(IFERROR(VALUE(TRIM(SUBSTITUTE(BK48,CHAR(160),""))),0),2),
"Attention : Le montant TVA retenu est supérieur au montant TVA raisonnable. Merci de revoir la ligne de dépense, plafonner son montant, ou justifier la reventillation HT / TVA.",
ROUND(IFERROR(VALUE(TRIM(SUBSTITUTE(BJ48,CHAR(160),""))),0),2)&gt;
ROUND(IFERROR(VALUE(TRIM(SUBSTITUTE(MIN(P48,U48,Z48),CHAR(160),""))),0),2),
"Attention : Le devis retenu n'est pas le moins cher. Une justification de la part du porteur est nécessaire.",
ROUND(IFERROR(VALUE(TRIM(SUBSTITUTE(BJ48,CHAR(160),""))),0),2)=0,
"Attention : montant présenté entièrement écarté",
        (IFERROR(VALUE(TRIM(SUBSTITUTE(BL48,CHAR(160),""))),0))=0,
        "",
        (IFERROR(VALUE(TRIM(SUBSTITUTE(BI48,CHAR(160),""))),0))=(IFERROR(VALUE(TRIM(SUBSTITUTE(BL48,CHAR(160),""))),0)),
        "OK",
        (IFERROR(VALUE(TRIM(SUBSTITUTE(BI48,CHAR(160),""))),0))&gt;(IFERROR(VALUE(TRIM(SUBSTITUTE(BL48,CHAR(160),""))),0)),
        " OK : Montant instruit inférieur au montant raisonnable.",
        TRUE,
        ""
    )
)</f>
        <v/>
      </c>
      <c r="BO48" s="43" t="str" cm="1">
        <f t="array" ref="BO48">IF(OR(BL48="",AD48="",BJ48="",AB48="",BK48="",AC48=""),"",_xlfn.IFS(
ROUND(IFERROR(VALUE(TRIM(SUBSTITUTE(BL48,CHAR(160),""))),0),2)&gt;
ROUND(IFERROR(VALUE(TRIM(SUBSTITUTE(AD48,CHAR(160),""))),0),2),
"KO : Le montant retenu TTC est supérieur au montant présenté TTC. Merci de revoir la ligne de dépense ou plafonner son montant.",
ROUND(IFERROR(VALUE(TRIM(SUBSTITUTE(BJ48,CHAR(160),""))),0),2)&gt;
ROUND(IFERROR(VALUE(TRIM(SUBSTITUTE(AB48,CHAR(160),""))),0),2),
"Attention : Le montant retenu HT est supérieur au montant HT présenté. Merci de revoir la ligne de dépense, plafonner son montant, ou justifier la reventillation HT / TVA.",
ROUND(IFERROR(VALUE(TRIM(SUBSTITUTE(BK48,CHAR(160),""))),0),2)&gt;
ROUND(IFERROR(VALUE(TRIM(SUBSTITUTE(AC48,CHAR(160),""))),0),2),
"Attention : Le montant TVA retenu est supérieur au montant TVA présenté. Merci de revoir la ligne de dépense, plafonner son montant, ou justifier la reventillation HT / TVA.",
ROUND(IFERROR(VALUE(TRIM(SUBSTITUTE(AD48,CHAR(160),""))),0),2)=0,
"",
ROUND(IFERROR(VALUE(TRIM(SUBSTITUTE(BL48,CHAR(160),""))),0),2)=
ROUND(IFERROR(VALUE(TRIM(SUBSTITUTE(AD48,CHAR(160),""))),0),2),
"OK",
ROUND(IFERROR(VALUE(TRIM(SUBSTITUTE(BL48,CHAR(160),""))),0),2)=0,
"Attention : Montant présenté entièrement rejeté.",
ROUND(IFERROR(VALUE(TRIM(SUBSTITUTE(BL48,CHAR(160),""))),0),2)&lt;
ROUND(IFERROR(VALUE(TRIM(SUBSTITUTE(AD48,CHAR(160),""))),0),2),
"Attention : Montant présenté partiellement rejeté.",
TRUE,""
))</f>
        <v/>
      </c>
      <c r="BP48" s="92" t="str">
        <f t="shared" si="43"/>
        <v/>
      </c>
      <c r="BQ48" s="92" t="str">
        <f t="shared" si="44"/>
        <v/>
      </c>
      <c r="BR48" s="92" t="str">
        <f t="shared" si="45"/>
        <v/>
      </c>
    </row>
    <row r="49" spans="1:70" s="4" customFormat="1">
      <c r="A49" s="82">
        <v>41</v>
      </c>
      <c r="B49" s="83"/>
      <c r="C49" s="84"/>
      <c r="D49" s="84"/>
      <c r="E49" s="83"/>
      <c r="F49" s="83"/>
      <c r="G49" s="83"/>
      <c r="H49" s="132"/>
      <c r="I49" s="711"/>
      <c r="J49" s="538"/>
      <c r="K49" s="719"/>
      <c r="L49" s="627"/>
      <c r="M49" s="538"/>
      <c r="N49" s="624"/>
      <c r="O49" s="625"/>
      <c r="P49" s="644" t="str">
        <f t="shared" si="9"/>
        <v/>
      </c>
      <c r="Q49" s="647"/>
      <c r="R49" s="538"/>
      <c r="S49" s="625"/>
      <c r="T49" s="625"/>
      <c r="U49" s="644" t="str">
        <f t="shared" si="10"/>
        <v/>
      </c>
      <c r="V49" s="664"/>
      <c r="W49" s="538"/>
      <c r="X49" s="625"/>
      <c r="Y49" s="625"/>
      <c r="Z49" s="705" t="str">
        <f t="shared" si="11"/>
        <v/>
      </c>
      <c r="AA49" s="87"/>
      <c r="AB49" s="88" t="str" cm="1">
        <f t="array" ref="AB49">IF((_xlfn.IFS(TRIM(SUBSTITUTE(AA49,CHAR(160),""))="Devis 1",IFERROR(VALUE(TRIM(SUBSTITUTE(N49,CHAR(160),""))),0),TRIM(SUBSTITUTE(AA49,CHAR(160),""))="Devis 2",IFERROR(VALUE(TRIM(SUBSTITUTE(S49,CHAR(160),""))),0),TRIM(SUBSTITUTE(AA49,CHAR(160),""))="Devis 3",IFERROR(VALUE(TRIM(SUBSTITUTE(X49,CHAR(160),""))),0),TRUE,0)*IFERROR(VALUE(TRIM(SUBSTITUTE(C49,CHAR(160),""))),0))=0,"",_xlfn.IFS(TRIM(SUBSTITUTE(AA49,CHAR(160),""))="Devis 1",IFERROR(VALUE(TRIM(SUBSTITUTE(N49,CHAR(160),""))),0),TRIM(SUBSTITUTE(AA49,CHAR(160),""))="Devis 2",IFERROR(VALUE(TRIM(SUBSTITUTE(S49,CHAR(160),""))),0),TRIM(SUBSTITUTE(AA49,CHAR(160),""))="Devis 3",IFERROR(VALUE(TRIM(SUBSTITUTE(X49,CHAR(160),""))),0),TRUE,0)*IFERROR(VALUE(TRIM(SUBSTITUTE(C49,CHAR(160),""))),0))</f>
        <v/>
      </c>
      <c r="AC49" s="89" t="str" cm="1">
        <f t="array" ref="AC49">IF(ROUND((_xlfn.IFS(TRIM(SUBSTITUTE(AA49,CHAR(160),""))="Devis 1",IFERROR(VALUE(TRIM(SUBSTITUTE(O49,CHAR(160),""))),0),TRIM(SUBSTITUTE(AA49,CHAR(160),""))="Devis 2",IFERROR(VALUE(TRIM(SUBSTITUTE(T49,CHAR(160),""))),0),TRIM(SUBSTITUTE(AA49,CHAR(160),""))="Devis 3",IFERROR(VALUE(TRIM(SUBSTITUTE(Y49,CHAR(160),""))),0),TRUE,0)*IFERROR(VALUE(TRIM(SUBSTITUTE(C49,CHAR(160),""))),0)),2)=0,IF(AB49&lt;&gt;"",0,""),ROUND((_xlfn.IFS(TRIM(SUBSTITUTE(AA49,CHAR(160),""))="Devis 1",IFERROR(VALUE(TRIM(SUBSTITUTE(O49,CHAR(160),""))),0),TRIM(SUBSTITUTE(AA49,CHAR(160),""))="Devis 2",IFERROR(VALUE(TRIM(SUBSTITUTE(T49,CHAR(160),""))),0),TRIM(SUBSTITUTE(AA49,CHAR(160),""))="Devis 3",IFERROR(VALUE(TRIM(SUBSTITUTE(Y49,CHAR(160),""))),0),TRUE,0)*IFERROR(VALUE(TRIM(SUBSTITUTE(C49,CHAR(160),""))),0)),2))</f>
        <v/>
      </c>
      <c r="AD49" s="90" t="str">
        <f t="shared" si="12"/>
        <v/>
      </c>
      <c r="AE49" s="91"/>
      <c r="AF49" s="148" t="str">
        <f t="shared" si="13"/>
        <v/>
      </c>
      <c r="AG49" s="148" t="str">
        <f t="shared" si="14"/>
        <v/>
      </c>
      <c r="AH49" s="148" t="str">
        <f t="shared" si="15"/>
        <v/>
      </c>
      <c r="AI49" s="148" t="str">
        <f t="shared" si="16"/>
        <v/>
      </c>
      <c r="AJ49" s="148" t="str">
        <f t="shared" si="17"/>
        <v/>
      </c>
      <c r="AK49" s="148" t="str">
        <f t="shared" si="18"/>
        <v/>
      </c>
      <c r="AL49" s="148" t="str">
        <f t="shared" si="19"/>
        <v/>
      </c>
      <c r="AM49" s="148" t="str">
        <f t="shared" si="20"/>
        <v/>
      </c>
      <c r="AN49" s="713" t="str">
        <f t="shared" si="21"/>
        <v/>
      </c>
      <c r="AO49" s="553" t="str">
        <f t="shared" si="22"/>
        <v/>
      </c>
      <c r="AP49" s="548" t="str">
        <f t="shared" si="23"/>
        <v/>
      </c>
      <c r="AQ49" s="539" t="str">
        <f t="shared" si="24"/>
        <v/>
      </c>
      <c r="AR49" s="539" t="str">
        <f t="shared" si="25"/>
        <v/>
      </c>
      <c r="AS49" s="577" t="str">
        <f t="shared" si="26"/>
        <v/>
      </c>
      <c r="AT49" s="644" t="str">
        <f t="shared" si="27"/>
        <v/>
      </c>
      <c r="AU49" s="655" t="str">
        <f t="shared" si="28"/>
        <v/>
      </c>
      <c r="AV49" s="577" t="str">
        <f t="shared" si="29"/>
        <v/>
      </c>
      <c r="AW49" s="577" t="str">
        <f t="shared" si="30"/>
        <v/>
      </c>
      <c r="AX49" s="577" t="str">
        <f t="shared" si="31"/>
        <v/>
      </c>
      <c r="AY49" s="748" t="str">
        <f t="shared" si="32"/>
        <v/>
      </c>
      <c r="AZ49" s="677" t="str">
        <f t="shared" si="33"/>
        <v/>
      </c>
      <c r="BA49" s="577" t="str">
        <f t="shared" si="34"/>
        <v/>
      </c>
      <c r="BB49" s="577" t="str">
        <f t="shared" si="35"/>
        <v/>
      </c>
      <c r="BC49" s="577" t="str">
        <f t="shared" si="36"/>
        <v/>
      </c>
      <c r="BD49" s="678" t="str">
        <f t="shared" si="37"/>
        <v/>
      </c>
      <c r="BE49" s="542" t="str">
        <f t="shared" si="38"/>
        <v/>
      </c>
      <c r="BF49" s="83"/>
      <c r="BG49" s="92" t="str">
        <f t="shared" si="39"/>
        <v/>
      </c>
      <c r="BH49" s="92" t="str">
        <f t="shared" si="40"/>
        <v/>
      </c>
      <c r="BI49" s="93" t="str">
        <f t="shared" si="41"/>
        <v/>
      </c>
      <c r="BJ49" s="93" t="str" cm="1">
        <f t="array" ref="BJ49">IF($AG49="","",
_xlfn.IFS(
$BE49="Devis 1",
IF(ISBLANK(AR49),"",IFERROR(VALUE(TRIM(SUBSTITUTE(AR49,CHAR(160),""))),0)*IFERROR(VALUE(TRIM(SUBSTITUTE($AG49,CHAR(160),""))),0)),
$BE49="Devis 2",
IF(ISBLANK(AW49),"",IFERROR(VALUE(TRIM(SUBSTITUTE(AW49,CHAR(160),""))),0)*IFERROR(VALUE(TRIM(SUBSTITUTE($AG49,CHAR(160),""))),0)),
$BE49="Devis 3",
IF(ISBLANK(BB49),"",IFERROR(VALUE(TRIM(SUBSTITUTE(BB49,CHAR(160),""))),0)*IFERROR(VALUE(TRIM(SUBSTITUTE($AG49,CHAR(160),""))),0)),
TRUE,0
)
)</f>
        <v/>
      </c>
      <c r="BK49" s="93" t="str" cm="1">
        <f t="array" ref="BK49">IF($AG49="","",
_xlfn.IFS(
$BE49="Devis 1",
IF(ISBLANK(AS49),"",IFERROR(VALUE(TRIM(SUBSTITUTE(AS49,CHAR(160),""))),0)*IFERROR(VALUE(TRIM(SUBSTITUTE($AG49,CHAR(160),""))),0)),
$BE49="Devis 2",
IF(ISBLANK(AX49),"",IFERROR(VALUE(TRIM(SUBSTITUTE(AX49,CHAR(160),""))),0)*IFERROR(VALUE(TRIM(SUBSTITUTE($AG49,CHAR(160),""))),0)),
$BE49="Devis 3",
IF(ISBLANK(BC49),"",IFERROR(VALUE(TRIM(SUBSTITUTE(BC49,CHAR(160),""))),0)*IFERROR(VALUE(TRIM(SUBSTITUTE($AG49,CHAR(160),""))),0)),
TRUE,0
)
)</f>
        <v/>
      </c>
      <c r="BL49" s="93" t="str">
        <f t="shared" si="42"/>
        <v/>
      </c>
      <c r="BM49" s="83"/>
      <c r="BN49" s="43" t="str" cm="1">
        <f t="array" ref="BN49">IF(OR(BL49="",BI49="",BJ49="",BG49=""),"",
    _xlfn.IFS(
        (IFERROR(VALUE(TRIM(SUBSTITUTE(BL49,CHAR(160),""))),0)) &gt; (IFERROR(VALUE(TRIM(SUBSTITUTE(BI49,CHAR(160),""))),0)),
        "KO : Le montant retenu TTC est supérieur au montant raisonnable TTC. Merci de revoir la ligne de dépense ou plafonner son montant.",
        (IFERROR(VALUE(TRIM(SUBSTITUTE(BJ49,CHAR(160),""))),0)) &gt; (IFERROR(VALUE(TRIM(SUBSTITUTE(BG49,CHAR(160),""))),0)),
        "Attention : Le montant retenu HT est supérieur au montant HT raisonnable. Merci de revoir la ligne de dépense, plafonner son montant, ou justifier la reventillation HT / TVA.",
ROUND(IFERROR(VALUE(TRIM(SUBSTITUTE(BH49,CHAR(160),""))),0),2)&gt;
ROUND(IFERROR(VALUE(TRIM(SUBSTITUTE(BK49,CHAR(160),""))),0),2),
"Attention : Le montant TVA retenu est supérieur au montant TVA raisonnable. Merci de revoir la ligne de dépense, plafonner son montant, ou justifier la reventillation HT / TVA.",
ROUND(IFERROR(VALUE(TRIM(SUBSTITUTE(BJ49,CHAR(160),""))),0),2)&gt;
ROUND(IFERROR(VALUE(TRIM(SUBSTITUTE(MIN(P49,U49,Z49),CHAR(160),""))),0),2),
"Attention : Le devis retenu n'est pas le moins cher. Une justification de la part du porteur est nécessaire.",
ROUND(IFERROR(VALUE(TRIM(SUBSTITUTE(BJ49,CHAR(160),""))),0),2)=0,
"Attention : montant présenté entièrement écarté",
        (IFERROR(VALUE(TRIM(SUBSTITUTE(BL49,CHAR(160),""))),0))=0,
        "",
        (IFERROR(VALUE(TRIM(SUBSTITUTE(BI49,CHAR(160),""))),0))=(IFERROR(VALUE(TRIM(SUBSTITUTE(BL49,CHAR(160),""))),0)),
        "OK",
        (IFERROR(VALUE(TRIM(SUBSTITUTE(BI49,CHAR(160),""))),0))&gt;(IFERROR(VALUE(TRIM(SUBSTITUTE(BL49,CHAR(160),""))),0)),
        " OK : Montant instruit inférieur au montant raisonnable.",
        TRUE,
        ""
    )
)</f>
        <v/>
      </c>
      <c r="BO49" s="43" t="str" cm="1">
        <f t="array" ref="BO49">IF(OR(BL49="",AD49="",BJ49="",AB49="",BK49="",AC49=""),"",_xlfn.IFS(
ROUND(IFERROR(VALUE(TRIM(SUBSTITUTE(BL49,CHAR(160),""))),0),2)&gt;
ROUND(IFERROR(VALUE(TRIM(SUBSTITUTE(AD49,CHAR(160),""))),0),2),
"KO : Le montant retenu TTC est supérieur au montant présenté TTC. Merci de revoir la ligne de dépense ou plafonner son montant.",
ROUND(IFERROR(VALUE(TRIM(SUBSTITUTE(BJ49,CHAR(160),""))),0),2)&gt;
ROUND(IFERROR(VALUE(TRIM(SUBSTITUTE(AB49,CHAR(160),""))),0),2),
"Attention : Le montant retenu HT est supérieur au montant HT présenté. Merci de revoir la ligne de dépense, plafonner son montant, ou justifier la reventillation HT / TVA.",
ROUND(IFERROR(VALUE(TRIM(SUBSTITUTE(BK49,CHAR(160),""))),0),2)&gt;
ROUND(IFERROR(VALUE(TRIM(SUBSTITUTE(AC49,CHAR(160),""))),0),2),
"Attention : Le montant TVA retenu est supérieur au montant TVA présenté. Merci de revoir la ligne de dépense, plafonner son montant, ou justifier la reventillation HT / TVA.",
ROUND(IFERROR(VALUE(TRIM(SUBSTITUTE(AD49,CHAR(160),""))),0),2)=0,
"",
ROUND(IFERROR(VALUE(TRIM(SUBSTITUTE(BL49,CHAR(160),""))),0),2)=
ROUND(IFERROR(VALUE(TRIM(SUBSTITUTE(AD49,CHAR(160),""))),0),2),
"OK",
ROUND(IFERROR(VALUE(TRIM(SUBSTITUTE(BL49,CHAR(160),""))),0),2)=0,
"Attention : Montant présenté entièrement rejeté.",
ROUND(IFERROR(VALUE(TRIM(SUBSTITUTE(BL49,CHAR(160),""))),0),2)&lt;
ROUND(IFERROR(VALUE(TRIM(SUBSTITUTE(AD49,CHAR(160),""))),0),2),
"Attention : Montant présenté partiellement rejeté.",
TRUE,""
))</f>
        <v/>
      </c>
      <c r="BP49" s="92" t="str">
        <f t="shared" si="43"/>
        <v/>
      </c>
      <c r="BQ49" s="92" t="str">
        <f t="shared" si="44"/>
        <v/>
      </c>
      <c r="BR49" s="92" t="str">
        <f t="shared" si="45"/>
        <v/>
      </c>
    </row>
    <row r="50" spans="1:70" s="4" customFormat="1">
      <c r="A50" s="82">
        <v>42</v>
      </c>
      <c r="B50" s="83"/>
      <c r="C50" s="84"/>
      <c r="D50" s="84"/>
      <c r="E50" s="83"/>
      <c r="F50" s="83"/>
      <c r="G50" s="83"/>
      <c r="H50" s="132"/>
      <c r="I50" s="711"/>
      <c r="J50" s="538"/>
      <c r="K50" s="719"/>
      <c r="L50" s="627"/>
      <c r="M50" s="538"/>
      <c r="N50" s="624"/>
      <c r="O50" s="625"/>
      <c r="P50" s="644" t="str">
        <f t="shared" si="9"/>
        <v/>
      </c>
      <c r="Q50" s="647"/>
      <c r="R50" s="538"/>
      <c r="S50" s="625"/>
      <c r="T50" s="625"/>
      <c r="U50" s="644" t="str">
        <f t="shared" si="10"/>
        <v/>
      </c>
      <c r="V50" s="664"/>
      <c r="W50" s="538"/>
      <c r="X50" s="625"/>
      <c r="Y50" s="625"/>
      <c r="Z50" s="705" t="str">
        <f t="shared" si="11"/>
        <v/>
      </c>
      <c r="AA50" s="87"/>
      <c r="AB50" s="88" t="str" cm="1">
        <f t="array" ref="AB50">IF((_xlfn.IFS(TRIM(SUBSTITUTE(AA50,CHAR(160),""))="Devis 1",IFERROR(VALUE(TRIM(SUBSTITUTE(N50,CHAR(160),""))),0),TRIM(SUBSTITUTE(AA50,CHAR(160),""))="Devis 2",IFERROR(VALUE(TRIM(SUBSTITUTE(S50,CHAR(160),""))),0),TRIM(SUBSTITUTE(AA50,CHAR(160),""))="Devis 3",IFERROR(VALUE(TRIM(SUBSTITUTE(X50,CHAR(160),""))),0),TRUE,0)*IFERROR(VALUE(TRIM(SUBSTITUTE(C50,CHAR(160),""))),0))=0,"",_xlfn.IFS(TRIM(SUBSTITUTE(AA50,CHAR(160),""))="Devis 1",IFERROR(VALUE(TRIM(SUBSTITUTE(N50,CHAR(160),""))),0),TRIM(SUBSTITUTE(AA50,CHAR(160),""))="Devis 2",IFERROR(VALUE(TRIM(SUBSTITUTE(S50,CHAR(160),""))),0),TRIM(SUBSTITUTE(AA50,CHAR(160),""))="Devis 3",IFERROR(VALUE(TRIM(SUBSTITUTE(X50,CHAR(160),""))),0),TRUE,0)*IFERROR(VALUE(TRIM(SUBSTITUTE(C50,CHAR(160),""))),0))</f>
        <v/>
      </c>
      <c r="AC50" s="89" t="str" cm="1">
        <f t="array" ref="AC50">IF(ROUND((_xlfn.IFS(TRIM(SUBSTITUTE(AA50,CHAR(160),""))="Devis 1",IFERROR(VALUE(TRIM(SUBSTITUTE(O50,CHAR(160),""))),0),TRIM(SUBSTITUTE(AA50,CHAR(160),""))="Devis 2",IFERROR(VALUE(TRIM(SUBSTITUTE(T50,CHAR(160),""))),0),TRIM(SUBSTITUTE(AA50,CHAR(160),""))="Devis 3",IFERROR(VALUE(TRIM(SUBSTITUTE(Y50,CHAR(160),""))),0),TRUE,0)*IFERROR(VALUE(TRIM(SUBSTITUTE(C50,CHAR(160),""))),0)),2)=0,IF(AB50&lt;&gt;"",0,""),ROUND((_xlfn.IFS(TRIM(SUBSTITUTE(AA50,CHAR(160),""))="Devis 1",IFERROR(VALUE(TRIM(SUBSTITUTE(O50,CHAR(160),""))),0),TRIM(SUBSTITUTE(AA50,CHAR(160),""))="Devis 2",IFERROR(VALUE(TRIM(SUBSTITUTE(T50,CHAR(160),""))),0),TRIM(SUBSTITUTE(AA50,CHAR(160),""))="Devis 3",IFERROR(VALUE(TRIM(SUBSTITUTE(Y50,CHAR(160),""))),0),TRUE,0)*IFERROR(VALUE(TRIM(SUBSTITUTE(C50,CHAR(160),""))),0)),2))</f>
        <v/>
      </c>
      <c r="AD50" s="90" t="str">
        <f t="shared" si="12"/>
        <v/>
      </c>
      <c r="AE50" s="91"/>
      <c r="AF50" s="148" t="str">
        <f t="shared" si="13"/>
        <v/>
      </c>
      <c r="AG50" s="148" t="str">
        <f t="shared" si="14"/>
        <v/>
      </c>
      <c r="AH50" s="148" t="str">
        <f t="shared" si="15"/>
        <v/>
      </c>
      <c r="AI50" s="148" t="str">
        <f t="shared" si="16"/>
        <v/>
      </c>
      <c r="AJ50" s="148" t="str">
        <f t="shared" si="17"/>
        <v/>
      </c>
      <c r="AK50" s="148" t="str">
        <f t="shared" si="18"/>
        <v/>
      </c>
      <c r="AL50" s="148" t="str">
        <f t="shared" si="19"/>
        <v/>
      </c>
      <c r="AM50" s="148" t="str">
        <f t="shared" si="20"/>
        <v/>
      </c>
      <c r="AN50" s="713" t="str">
        <f t="shared" si="21"/>
        <v/>
      </c>
      <c r="AO50" s="553" t="str">
        <f t="shared" si="22"/>
        <v/>
      </c>
      <c r="AP50" s="548" t="str">
        <f t="shared" si="23"/>
        <v/>
      </c>
      <c r="AQ50" s="539" t="str">
        <f t="shared" si="24"/>
        <v/>
      </c>
      <c r="AR50" s="539" t="str">
        <f t="shared" si="25"/>
        <v/>
      </c>
      <c r="AS50" s="577" t="str">
        <f t="shared" si="26"/>
        <v/>
      </c>
      <c r="AT50" s="644" t="str">
        <f t="shared" si="27"/>
        <v/>
      </c>
      <c r="AU50" s="655" t="str">
        <f t="shared" si="28"/>
        <v/>
      </c>
      <c r="AV50" s="577" t="str">
        <f t="shared" si="29"/>
        <v/>
      </c>
      <c r="AW50" s="577" t="str">
        <f t="shared" si="30"/>
        <v/>
      </c>
      <c r="AX50" s="577" t="str">
        <f t="shared" si="31"/>
        <v/>
      </c>
      <c r="AY50" s="748" t="str">
        <f t="shared" si="32"/>
        <v/>
      </c>
      <c r="AZ50" s="677" t="str">
        <f t="shared" si="33"/>
        <v/>
      </c>
      <c r="BA50" s="577" t="str">
        <f t="shared" si="34"/>
        <v/>
      </c>
      <c r="BB50" s="577" t="str">
        <f t="shared" si="35"/>
        <v/>
      </c>
      <c r="BC50" s="577" t="str">
        <f t="shared" si="36"/>
        <v/>
      </c>
      <c r="BD50" s="678" t="str">
        <f t="shared" si="37"/>
        <v/>
      </c>
      <c r="BE50" s="542" t="str">
        <f t="shared" si="38"/>
        <v/>
      </c>
      <c r="BF50" s="83"/>
      <c r="BG50" s="92" t="str">
        <f t="shared" si="39"/>
        <v/>
      </c>
      <c r="BH50" s="92" t="str">
        <f t="shared" si="40"/>
        <v/>
      </c>
      <c r="BI50" s="93" t="str">
        <f t="shared" si="41"/>
        <v/>
      </c>
      <c r="BJ50" s="93" t="str" cm="1">
        <f t="array" ref="BJ50">IF($AG50="","",
_xlfn.IFS(
$BE50="Devis 1",
IF(ISBLANK(AR50),"",IFERROR(VALUE(TRIM(SUBSTITUTE(AR50,CHAR(160),""))),0)*IFERROR(VALUE(TRIM(SUBSTITUTE($AG50,CHAR(160),""))),0)),
$BE50="Devis 2",
IF(ISBLANK(AW50),"",IFERROR(VALUE(TRIM(SUBSTITUTE(AW50,CHAR(160),""))),0)*IFERROR(VALUE(TRIM(SUBSTITUTE($AG50,CHAR(160),""))),0)),
$BE50="Devis 3",
IF(ISBLANK(BB50),"",IFERROR(VALUE(TRIM(SUBSTITUTE(BB50,CHAR(160),""))),0)*IFERROR(VALUE(TRIM(SUBSTITUTE($AG50,CHAR(160),""))),0)),
TRUE,0
)
)</f>
        <v/>
      </c>
      <c r="BK50" s="93" t="str" cm="1">
        <f t="array" ref="BK50">IF($AG50="","",
_xlfn.IFS(
$BE50="Devis 1",
IF(ISBLANK(AS50),"",IFERROR(VALUE(TRIM(SUBSTITUTE(AS50,CHAR(160),""))),0)*IFERROR(VALUE(TRIM(SUBSTITUTE($AG50,CHAR(160),""))),0)),
$BE50="Devis 2",
IF(ISBLANK(AX50),"",IFERROR(VALUE(TRIM(SUBSTITUTE(AX50,CHAR(160),""))),0)*IFERROR(VALUE(TRIM(SUBSTITUTE($AG50,CHAR(160),""))),0)),
$BE50="Devis 3",
IF(ISBLANK(BC50),"",IFERROR(VALUE(TRIM(SUBSTITUTE(BC50,CHAR(160),""))),0)*IFERROR(VALUE(TRIM(SUBSTITUTE($AG50,CHAR(160),""))),0)),
TRUE,0
)
)</f>
        <v/>
      </c>
      <c r="BL50" s="93" t="str">
        <f t="shared" si="42"/>
        <v/>
      </c>
      <c r="BM50" s="83"/>
      <c r="BN50" s="43" t="str" cm="1">
        <f t="array" ref="BN50">IF(OR(BL50="",BI50="",BJ50="",BG50=""),"",
    _xlfn.IFS(
        (IFERROR(VALUE(TRIM(SUBSTITUTE(BL50,CHAR(160),""))),0)) &gt; (IFERROR(VALUE(TRIM(SUBSTITUTE(BI50,CHAR(160),""))),0)),
        "KO : Le montant retenu TTC est supérieur au montant raisonnable TTC. Merci de revoir la ligne de dépense ou plafonner son montant.",
        (IFERROR(VALUE(TRIM(SUBSTITUTE(BJ50,CHAR(160),""))),0)) &gt; (IFERROR(VALUE(TRIM(SUBSTITUTE(BG50,CHAR(160),""))),0)),
        "Attention : Le montant retenu HT est supérieur au montant HT raisonnable. Merci de revoir la ligne de dépense, plafonner son montant, ou justifier la reventillation HT / TVA.",
ROUND(IFERROR(VALUE(TRIM(SUBSTITUTE(BH50,CHAR(160),""))),0),2)&gt;
ROUND(IFERROR(VALUE(TRIM(SUBSTITUTE(BK50,CHAR(160),""))),0),2),
"Attention : Le montant TVA retenu est supérieur au montant TVA raisonnable. Merci de revoir la ligne de dépense, plafonner son montant, ou justifier la reventillation HT / TVA.",
ROUND(IFERROR(VALUE(TRIM(SUBSTITUTE(BJ50,CHAR(160),""))),0),2)&gt;
ROUND(IFERROR(VALUE(TRIM(SUBSTITUTE(MIN(P50,U50,Z50),CHAR(160),""))),0),2),
"Attention : Le devis retenu n'est pas le moins cher. Une justification de la part du porteur est nécessaire.",
ROUND(IFERROR(VALUE(TRIM(SUBSTITUTE(BJ50,CHAR(160),""))),0),2)=0,
"Attention : montant présenté entièrement écarté",
        (IFERROR(VALUE(TRIM(SUBSTITUTE(BL50,CHAR(160),""))),0))=0,
        "",
        (IFERROR(VALUE(TRIM(SUBSTITUTE(BI50,CHAR(160),""))),0))=(IFERROR(VALUE(TRIM(SUBSTITUTE(BL50,CHAR(160),""))),0)),
        "OK",
        (IFERROR(VALUE(TRIM(SUBSTITUTE(BI50,CHAR(160),""))),0))&gt;(IFERROR(VALUE(TRIM(SUBSTITUTE(BL50,CHAR(160),""))),0)),
        " OK : Montant instruit inférieur au montant raisonnable.",
        TRUE,
        ""
    )
)</f>
        <v/>
      </c>
      <c r="BO50" s="43" t="str" cm="1">
        <f t="array" ref="BO50">IF(OR(BL50="",AD50="",BJ50="",AB50="",BK50="",AC50=""),"",_xlfn.IFS(
ROUND(IFERROR(VALUE(TRIM(SUBSTITUTE(BL50,CHAR(160),""))),0),2)&gt;
ROUND(IFERROR(VALUE(TRIM(SUBSTITUTE(AD50,CHAR(160),""))),0),2),
"KO : Le montant retenu TTC est supérieur au montant présenté TTC. Merci de revoir la ligne de dépense ou plafonner son montant.",
ROUND(IFERROR(VALUE(TRIM(SUBSTITUTE(BJ50,CHAR(160),""))),0),2)&gt;
ROUND(IFERROR(VALUE(TRIM(SUBSTITUTE(AB50,CHAR(160),""))),0),2),
"Attention : Le montant retenu HT est supérieur au montant HT présenté. Merci de revoir la ligne de dépense, plafonner son montant, ou justifier la reventillation HT / TVA.",
ROUND(IFERROR(VALUE(TRIM(SUBSTITUTE(BK50,CHAR(160),""))),0),2)&gt;
ROUND(IFERROR(VALUE(TRIM(SUBSTITUTE(AC50,CHAR(160),""))),0),2),
"Attention : Le montant TVA retenu est supérieur au montant TVA présenté. Merci de revoir la ligne de dépense, plafonner son montant, ou justifier la reventillation HT / TVA.",
ROUND(IFERROR(VALUE(TRIM(SUBSTITUTE(AD50,CHAR(160),""))),0),2)=0,
"",
ROUND(IFERROR(VALUE(TRIM(SUBSTITUTE(BL50,CHAR(160),""))),0),2)=
ROUND(IFERROR(VALUE(TRIM(SUBSTITUTE(AD50,CHAR(160),""))),0),2),
"OK",
ROUND(IFERROR(VALUE(TRIM(SUBSTITUTE(BL50,CHAR(160),""))),0),2)=0,
"Attention : Montant présenté entièrement rejeté.",
ROUND(IFERROR(VALUE(TRIM(SUBSTITUTE(BL50,CHAR(160),""))),0),2)&lt;
ROUND(IFERROR(VALUE(TRIM(SUBSTITUTE(AD50,CHAR(160),""))),0),2),
"Attention : Montant présenté partiellement rejeté.",
TRUE,""
))</f>
        <v/>
      </c>
      <c r="BP50" s="92" t="str">
        <f t="shared" si="43"/>
        <v/>
      </c>
      <c r="BQ50" s="92" t="str">
        <f t="shared" si="44"/>
        <v/>
      </c>
      <c r="BR50" s="92" t="str">
        <f t="shared" si="45"/>
        <v/>
      </c>
    </row>
    <row r="51" spans="1:70" s="4" customFormat="1">
      <c r="A51" s="82">
        <v>43</v>
      </c>
      <c r="B51" s="83"/>
      <c r="C51" s="84"/>
      <c r="D51" s="84"/>
      <c r="E51" s="83"/>
      <c r="F51" s="83"/>
      <c r="G51" s="83"/>
      <c r="H51" s="132"/>
      <c r="I51" s="711"/>
      <c r="J51" s="538"/>
      <c r="K51" s="719"/>
      <c r="L51" s="627"/>
      <c r="M51" s="538"/>
      <c r="N51" s="624"/>
      <c r="O51" s="625"/>
      <c r="P51" s="644" t="str">
        <f t="shared" si="9"/>
        <v/>
      </c>
      <c r="Q51" s="647"/>
      <c r="R51" s="538"/>
      <c r="S51" s="625"/>
      <c r="T51" s="625"/>
      <c r="U51" s="644" t="str">
        <f t="shared" si="10"/>
        <v/>
      </c>
      <c r="V51" s="664"/>
      <c r="W51" s="538"/>
      <c r="X51" s="625"/>
      <c r="Y51" s="625"/>
      <c r="Z51" s="705" t="str">
        <f t="shared" si="11"/>
        <v/>
      </c>
      <c r="AA51" s="87"/>
      <c r="AB51" s="88" t="str" cm="1">
        <f t="array" ref="AB51">IF((_xlfn.IFS(TRIM(SUBSTITUTE(AA51,CHAR(160),""))="Devis 1",IFERROR(VALUE(TRIM(SUBSTITUTE(N51,CHAR(160),""))),0),TRIM(SUBSTITUTE(AA51,CHAR(160),""))="Devis 2",IFERROR(VALUE(TRIM(SUBSTITUTE(S51,CHAR(160),""))),0),TRIM(SUBSTITUTE(AA51,CHAR(160),""))="Devis 3",IFERROR(VALUE(TRIM(SUBSTITUTE(X51,CHAR(160),""))),0),TRUE,0)*IFERROR(VALUE(TRIM(SUBSTITUTE(C51,CHAR(160),""))),0))=0,"",_xlfn.IFS(TRIM(SUBSTITUTE(AA51,CHAR(160),""))="Devis 1",IFERROR(VALUE(TRIM(SUBSTITUTE(N51,CHAR(160),""))),0),TRIM(SUBSTITUTE(AA51,CHAR(160),""))="Devis 2",IFERROR(VALUE(TRIM(SUBSTITUTE(S51,CHAR(160),""))),0),TRIM(SUBSTITUTE(AA51,CHAR(160),""))="Devis 3",IFERROR(VALUE(TRIM(SUBSTITUTE(X51,CHAR(160),""))),0),TRUE,0)*IFERROR(VALUE(TRIM(SUBSTITUTE(C51,CHAR(160),""))),0))</f>
        <v/>
      </c>
      <c r="AC51" s="89" t="str" cm="1">
        <f t="array" ref="AC51">IF(ROUND((_xlfn.IFS(TRIM(SUBSTITUTE(AA51,CHAR(160),""))="Devis 1",IFERROR(VALUE(TRIM(SUBSTITUTE(O51,CHAR(160),""))),0),TRIM(SUBSTITUTE(AA51,CHAR(160),""))="Devis 2",IFERROR(VALUE(TRIM(SUBSTITUTE(T51,CHAR(160),""))),0),TRIM(SUBSTITUTE(AA51,CHAR(160),""))="Devis 3",IFERROR(VALUE(TRIM(SUBSTITUTE(Y51,CHAR(160),""))),0),TRUE,0)*IFERROR(VALUE(TRIM(SUBSTITUTE(C51,CHAR(160),""))),0)),2)=0,IF(AB51&lt;&gt;"",0,""),ROUND((_xlfn.IFS(TRIM(SUBSTITUTE(AA51,CHAR(160),""))="Devis 1",IFERROR(VALUE(TRIM(SUBSTITUTE(O51,CHAR(160),""))),0),TRIM(SUBSTITUTE(AA51,CHAR(160),""))="Devis 2",IFERROR(VALUE(TRIM(SUBSTITUTE(T51,CHAR(160),""))),0),TRIM(SUBSTITUTE(AA51,CHAR(160),""))="Devis 3",IFERROR(VALUE(TRIM(SUBSTITUTE(Y51,CHAR(160),""))),0),TRUE,0)*IFERROR(VALUE(TRIM(SUBSTITUTE(C51,CHAR(160),""))),0)),2))</f>
        <v/>
      </c>
      <c r="AD51" s="90" t="str">
        <f t="shared" si="12"/>
        <v/>
      </c>
      <c r="AE51" s="91"/>
      <c r="AF51" s="148" t="str">
        <f t="shared" si="13"/>
        <v/>
      </c>
      <c r="AG51" s="148" t="str">
        <f t="shared" si="14"/>
        <v/>
      </c>
      <c r="AH51" s="148" t="str">
        <f t="shared" si="15"/>
        <v/>
      </c>
      <c r="AI51" s="148" t="str">
        <f t="shared" si="16"/>
        <v/>
      </c>
      <c r="AJ51" s="148" t="str">
        <f t="shared" si="17"/>
        <v/>
      </c>
      <c r="AK51" s="148" t="str">
        <f t="shared" si="18"/>
        <v/>
      </c>
      <c r="AL51" s="148" t="str">
        <f t="shared" si="19"/>
        <v/>
      </c>
      <c r="AM51" s="148" t="str">
        <f t="shared" si="20"/>
        <v/>
      </c>
      <c r="AN51" s="713" t="str">
        <f t="shared" si="21"/>
        <v/>
      </c>
      <c r="AO51" s="553" t="str">
        <f t="shared" si="22"/>
        <v/>
      </c>
      <c r="AP51" s="548" t="str">
        <f t="shared" si="23"/>
        <v/>
      </c>
      <c r="AQ51" s="539" t="str">
        <f t="shared" si="24"/>
        <v/>
      </c>
      <c r="AR51" s="539" t="str">
        <f t="shared" si="25"/>
        <v/>
      </c>
      <c r="AS51" s="577" t="str">
        <f t="shared" si="26"/>
        <v/>
      </c>
      <c r="AT51" s="644" t="str">
        <f t="shared" si="27"/>
        <v/>
      </c>
      <c r="AU51" s="655" t="str">
        <f t="shared" si="28"/>
        <v/>
      </c>
      <c r="AV51" s="577" t="str">
        <f t="shared" si="29"/>
        <v/>
      </c>
      <c r="AW51" s="577" t="str">
        <f t="shared" si="30"/>
        <v/>
      </c>
      <c r="AX51" s="577" t="str">
        <f t="shared" si="31"/>
        <v/>
      </c>
      <c r="AY51" s="748" t="str">
        <f t="shared" si="32"/>
        <v/>
      </c>
      <c r="AZ51" s="677" t="str">
        <f t="shared" si="33"/>
        <v/>
      </c>
      <c r="BA51" s="577" t="str">
        <f t="shared" si="34"/>
        <v/>
      </c>
      <c r="BB51" s="577" t="str">
        <f t="shared" si="35"/>
        <v/>
      </c>
      <c r="BC51" s="577" t="str">
        <f t="shared" si="36"/>
        <v/>
      </c>
      <c r="BD51" s="678" t="str">
        <f t="shared" si="37"/>
        <v/>
      </c>
      <c r="BE51" s="542" t="str">
        <f t="shared" si="38"/>
        <v/>
      </c>
      <c r="BF51" s="83"/>
      <c r="BG51" s="92" t="str">
        <f t="shared" si="39"/>
        <v/>
      </c>
      <c r="BH51" s="92" t="str">
        <f t="shared" si="40"/>
        <v/>
      </c>
      <c r="BI51" s="93" t="str">
        <f t="shared" si="41"/>
        <v/>
      </c>
      <c r="BJ51" s="93" t="str" cm="1">
        <f t="array" ref="BJ51">IF($AG51="","",
_xlfn.IFS(
$BE51="Devis 1",
IF(ISBLANK(AR51),"",IFERROR(VALUE(TRIM(SUBSTITUTE(AR51,CHAR(160),""))),0)*IFERROR(VALUE(TRIM(SUBSTITUTE($AG51,CHAR(160),""))),0)),
$BE51="Devis 2",
IF(ISBLANK(AW51),"",IFERROR(VALUE(TRIM(SUBSTITUTE(AW51,CHAR(160),""))),0)*IFERROR(VALUE(TRIM(SUBSTITUTE($AG51,CHAR(160),""))),0)),
$BE51="Devis 3",
IF(ISBLANK(BB51),"",IFERROR(VALUE(TRIM(SUBSTITUTE(BB51,CHAR(160),""))),0)*IFERROR(VALUE(TRIM(SUBSTITUTE($AG51,CHAR(160),""))),0)),
TRUE,0
)
)</f>
        <v/>
      </c>
      <c r="BK51" s="93" t="str" cm="1">
        <f t="array" ref="BK51">IF($AG51="","",
_xlfn.IFS(
$BE51="Devis 1",
IF(ISBLANK(AS51),"",IFERROR(VALUE(TRIM(SUBSTITUTE(AS51,CHAR(160),""))),0)*IFERROR(VALUE(TRIM(SUBSTITUTE($AG51,CHAR(160),""))),0)),
$BE51="Devis 2",
IF(ISBLANK(AX51),"",IFERROR(VALUE(TRIM(SUBSTITUTE(AX51,CHAR(160),""))),0)*IFERROR(VALUE(TRIM(SUBSTITUTE($AG51,CHAR(160),""))),0)),
$BE51="Devis 3",
IF(ISBLANK(BC51),"",IFERROR(VALUE(TRIM(SUBSTITUTE(BC51,CHAR(160),""))),0)*IFERROR(VALUE(TRIM(SUBSTITUTE($AG51,CHAR(160),""))),0)),
TRUE,0
)
)</f>
        <v/>
      </c>
      <c r="BL51" s="93" t="str">
        <f t="shared" si="42"/>
        <v/>
      </c>
      <c r="BM51" s="83"/>
      <c r="BN51" s="43" t="str" cm="1">
        <f t="array" ref="BN51">IF(OR(BL51="",BI51="",BJ51="",BG51=""),"",
    _xlfn.IFS(
        (IFERROR(VALUE(TRIM(SUBSTITUTE(BL51,CHAR(160),""))),0)) &gt; (IFERROR(VALUE(TRIM(SUBSTITUTE(BI51,CHAR(160),""))),0)),
        "KO : Le montant retenu TTC est supérieur au montant raisonnable TTC. Merci de revoir la ligne de dépense ou plafonner son montant.",
        (IFERROR(VALUE(TRIM(SUBSTITUTE(BJ51,CHAR(160),""))),0)) &gt; (IFERROR(VALUE(TRIM(SUBSTITUTE(BG51,CHAR(160),""))),0)),
        "Attention : Le montant retenu HT est supérieur au montant HT raisonnable. Merci de revoir la ligne de dépense, plafonner son montant, ou justifier la reventillation HT / TVA.",
ROUND(IFERROR(VALUE(TRIM(SUBSTITUTE(BH51,CHAR(160),""))),0),2)&gt;
ROUND(IFERROR(VALUE(TRIM(SUBSTITUTE(BK51,CHAR(160),""))),0),2),
"Attention : Le montant TVA retenu est supérieur au montant TVA raisonnable. Merci de revoir la ligne de dépense, plafonner son montant, ou justifier la reventillation HT / TVA.",
ROUND(IFERROR(VALUE(TRIM(SUBSTITUTE(BJ51,CHAR(160),""))),0),2)&gt;
ROUND(IFERROR(VALUE(TRIM(SUBSTITUTE(MIN(P51,U51,Z51),CHAR(160),""))),0),2),
"Attention : Le devis retenu n'est pas le moins cher. Une justification de la part du porteur est nécessaire.",
ROUND(IFERROR(VALUE(TRIM(SUBSTITUTE(BJ51,CHAR(160),""))),0),2)=0,
"Attention : montant présenté entièrement écarté",
        (IFERROR(VALUE(TRIM(SUBSTITUTE(BL51,CHAR(160),""))),0))=0,
        "",
        (IFERROR(VALUE(TRIM(SUBSTITUTE(BI51,CHAR(160),""))),0))=(IFERROR(VALUE(TRIM(SUBSTITUTE(BL51,CHAR(160),""))),0)),
        "OK",
        (IFERROR(VALUE(TRIM(SUBSTITUTE(BI51,CHAR(160),""))),0))&gt;(IFERROR(VALUE(TRIM(SUBSTITUTE(BL51,CHAR(160),""))),0)),
        " OK : Montant instruit inférieur au montant raisonnable.",
        TRUE,
        ""
    )
)</f>
        <v/>
      </c>
      <c r="BO51" s="43" t="str" cm="1">
        <f t="array" ref="BO51">IF(OR(BL51="",AD51="",BJ51="",AB51="",BK51="",AC51=""),"",_xlfn.IFS(
ROUND(IFERROR(VALUE(TRIM(SUBSTITUTE(BL51,CHAR(160),""))),0),2)&gt;
ROUND(IFERROR(VALUE(TRIM(SUBSTITUTE(AD51,CHAR(160),""))),0),2),
"KO : Le montant retenu TTC est supérieur au montant présenté TTC. Merci de revoir la ligne de dépense ou plafonner son montant.",
ROUND(IFERROR(VALUE(TRIM(SUBSTITUTE(BJ51,CHAR(160),""))),0),2)&gt;
ROUND(IFERROR(VALUE(TRIM(SUBSTITUTE(AB51,CHAR(160),""))),0),2),
"Attention : Le montant retenu HT est supérieur au montant HT présenté. Merci de revoir la ligne de dépense, plafonner son montant, ou justifier la reventillation HT / TVA.",
ROUND(IFERROR(VALUE(TRIM(SUBSTITUTE(BK51,CHAR(160),""))),0),2)&gt;
ROUND(IFERROR(VALUE(TRIM(SUBSTITUTE(AC51,CHAR(160),""))),0),2),
"Attention : Le montant TVA retenu est supérieur au montant TVA présenté. Merci de revoir la ligne de dépense, plafonner son montant, ou justifier la reventillation HT / TVA.",
ROUND(IFERROR(VALUE(TRIM(SUBSTITUTE(AD51,CHAR(160),""))),0),2)=0,
"",
ROUND(IFERROR(VALUE(TRIM(SUBSTITUTE(BL51,CHAR(160),""))),0),2)=
ROUND(IFERROR(VALUE(TRIM(SUBSTITUTE(AD51,CHAR(160),""))),0),2),
"OK",
ROUND(IFERROR(VALUE(TRIM(SUBSTITUTE(BL51,CHAR(160),""))),0),2)=0,
"Attention : Montant présenté entièrement rejeté.",
ROUND(IFERROR(VALUE(TRIM(SUBSTITUTE(BL51,CHAR(160),""))),0),2)&lt;
ROUND(IFERROR(VALUE(TRIM(SUBSTITUTE(AD51,CHAR(160),""))),0),2),
"Attention : Montant présenté partiellement rejeté.",
TRUE,""
))</f>
        <v/>
      </c>
      <c r="BP51" s="92" t="str">
        <f t="shared" si="43"/>
        <v/>
      </c>
      <c r="BQ51" s="92" t="str">
        <f t="shared" si="44"/>
        <v/>
      </c>
      <c r="BR51" s="92" t="str">
        <f t="shared" si="45"/>
        <v/>
      </c>
    </row>
    <row r="52" spans="1:70" s="4" customFormat="1">
      <c r="A52" s="82">
        <v>44</v>
      </c>
      <c r="B52" s="83"/>
      <c r="C52" s="84"/>
      <c r="D52" s="84"/>
      <c r="E52" s="83"/>
      <c r="F52" s="83"/>
      <c r="G52" s="83"/>
      <c r="H52" s="132"/>
      <c r="I52" s="711"/>
      <c r="J52" s="538"/>
      <c r="K52" s="719"/>
      <c r="L52" s="627"/>
      <c r="M52" s="538"/>
      <c r="N52" s="624"/>
      <c r="O52" s="625"/>
      <c r="P52" s="644" t="str">
        <f t="shared" si="9"/>
        <v/>
      </c>
      <c r="Q52" s="647"/>
      <c r="R52" s="538"/>
      <c r="S52" s="625"/>
      <c r="T52" s="625"/>
      <c r="U52" s="644" t="str">
        <f t="shared" si="10"/>
        <v/>
      </c>
      <c r="V52" s="664"/>
      <c r="W52" s="538"/>
      <c r="X52" s="625"/>
      <c r="Y52" s="625"/>
      <c r="Z52" s="705" t="str">
        <f t="shared" si="11"/>
        <v/>
      </c>
      <c r="AA52" s="87"/>
      <c r="AB52" s="88" t="str" cm="1">
        <f t="array" ref="AB52">IF((_xlfn.IFS(TRIM(SUBSTITUTE(AA52,CHAR(160),""))="Devis 1",IFERROR(VALUE(TRIM(SUBSTITUTE(N52,CHAR(160),""))),0),TRIM(SUBSTITUTE(AA52,CHAR(160),""))="Devis 2",IFERROR(VALUE(TRIM(SUBSTITUTE(S52,CHAR(160),""))),0),TRIM(SUBSTITUTE(AA52,CHAR(160),""))="Devis 3",IFERROR(VALUE(TRIM(SUBSTITUTE(X52,CHAR(160),""))),0),TRUE,0)*IFERROR(VALUE(TRIM(SUBSTITUTE(C52,CHAR(160),""))),0))=0,"",_xlfn.IFS(TRIM(SUBSTITUTE(AA52,CHAR(160),""))="Devis 1",IFERROR(VALUE(TRIM(SUBSTITUTE(N52,CHAR(160),""))),0),TRIM(SUBSTITUTE(AA52,CHAR(160),""))="Devis 2",IFERROR(VALUE(TRIM(SUBSTITUTE(S52,CHAR(160),""))),0),TRIM(SUBSTITUTE(AA52,CHAR(160),""))="Devis 3",IFERROR(VALUE(TRIM(SUBSTITUTE(X52,CHAR(160),""))),0),TRUE,0)*IFERROR(VALUE(TRIM(SUBSTITUTE(C52,CHAR(160),""))),0))</f>
        <v/>
      </c>
      <c r="AC52" s="89" t="str" cm="1">
        <f t="array" ref="AC52">IF(ROUND((_xlfn.IFS(TRIM(SUBSTITUTE(AA52,CHAR(160),""))="Devis 1",IFERROR(VALUE(TRIM(SUBSTITUTE(O52,CHAR(160),""))),0),TRIM(SUBSTITUTE(AA52,CHAR(160),""))="Devis 2",IFERROR(VALUE(TRIM(SUBSTITUTE(T52,CHAR(160),""))),0),TRIM(SUBSTITUTE(AA52,CHAR(160),""))="Devis 3",IFERROR(VALUE(TRIM(SUBSTITUTE(Y52,CHAR(160),""))),0),TRUE,0)*IFERROR(VALUE(TRIM(SUBSTITUTE(C52,CHAR(160),""))),0)),2)=0,IF(AB52&lt;&gt;"",0,""),ROUND((_xlfn.IFS(TRIM(SUBSTITUTE(AA52,CHAR(160),""))="Devis 1",IFERROR(VALUE(TRIM(SUBSTITUTE(O52,CHAR(160),""))),0),TRIM(SUBSTITUTE(AA52,CHAR(160),""))="Devis 2",IFERROR(VALUE(TRIM(SUBSTITUTE(T52,CHAR(160),""))),0),TRIM(SUBSTITUTE(AA52,CHAR(160),""))="Devis 3",IFERROR(VALUE(TRIM(SUBSTITUTE(Y52,CHAR(160),""))),0),TRUE,0)*IFERROR(VALUE(TRIM(SUBSTITUTE(C52,CHAR(160),""))),0)),2))</f>
        <v/>
      </c>
      <c r="AD52" s="90" t="str">
        <f t="shared" si="12"/>
        <v/>
      </c>
      <c r="AE52" s="91"/>
      <c r="AF52" s="148" t="str">
        <f t="shared" si="13"/>
        <v/>
      </c>
      <c r="AG52" s="148" t="str">
        <f t="shared" si="14"/>
        <v/>
      </c>
      <c r="AH52" s="148" t="str">
        <f t="shared" si="15"/>
        <v/>
      </c>
      <c r="AI52" s="148" t="str">
        <f t="shared" si="16"/>
        <v/>
      </c>
      <c r="AJ52" s="148" t="str">
        <f t="shared" si="17"/>
        <v/>
      </c>
      <c r="AK52" s="148" t="str">
        <f t="shared" si="18"/>
        <v/>
      </c>
      <c r="AL52" s="148" t="str">
        <f t="shared" si="19"/>
        <v/>
      </c>
      <c r="AM52" s="148" t="str">
        <f t="shared" si="20"/>
        <v/>
      </c>
      <c r="AN52" s="713" t="str">
        <f t="shared" si="21"/>
        <v/>
      </c>
      <c r="AO52" s="553" t="str">
        <f t="shared" si="22"/>
        <v/>
      </c>
      <c r="AP52" s="548" t="str">
        <f t="shared" si="23"/>
        <v/>
      </c>
      <c r="AQ52" s="539" t="str">
        <f t="shared" si="24"/>
        <v/>
      </c>
      <c r="AR52" s="539" t="str">
        <f t="shared" si="25"/>
        <v/>
      </c>
      <c r="AS52" s="577" t="str">
        <f t="shared" si="26"/>
        <v/>
      </c>
      <c r="AT52" s="644" t="str">
        <f t="shared" si="27"/>
        <v/>
      </c>
      <c r="AU52" s="655" t="str">
        <f t="shared" si="28"/>
        <v/>
      </c>
      <c r="AV52" s="577" t="str">
        <f t="shared" si="29"/>
        <v/>
      </c>
      <c r="AW52" s="577" t="str">
        <f t="shared" si="30"/>
        <v/>
      </c>
      <c r="AX52" s="577" t="str">
        <f t="shared" si="31"/>
        <v/>
      </c>
      <c r="AY52" s="748" t="str">
        <f t="shared" si="32"/>
        <v/>
      </c>
      <c r="AZ52" s="677" t="str">
        <f t="shared" si="33"/>
        <v/>
      </c>
      <c r="BA52" s="577" t="str">
        <f t="shared" si="34"/>
        <v/>
      </c>
      <c r="BB52" s="577" t="str">
        <f t="shared" si="35"/>
        <v/>
      </c>
      <c r="BC52" s="577" t="str">
        <f t="shared" si="36"/>
        <v/>
      </c>
      <c r="BD52" s="678" t="str">
        <f t="shared" si="37"/>
        <v/>
      </c>
      <c r="BE52" s="542" t="str">
        <f t="shared" si="38"/>
        <v/>
      </c>
      <c r="BF52" s="83"/>
      <c r="BG52" s="92" t="str">
        <f t="shared" si="39"/>
        <v/>
      </c>
      <c r="BH52" s="92" t="str">
        <f t="shared" si="40"/>
        <v/>
      </c>
      <c r="BI52" s="93" t="str">
        <f t="shared" si="41"/>
        <v/>
      </c>
      <c r="BJ52" s="93" t="str" cm="1">
        <f t="array" ref="BJ52">IF($AG52="","",
_xlfn.IFS(
$BE52="Devis 1",
IF(ISBLANK(AR52),"",IFERROR(VALUE(TRIM(SUBSTITUTE(AR52,CHAR(160),""))),0)*IFERROR(VALUE(TRIM(SUBSTITUTE($AG52,CHAR(160),""))),0)),
$BE52="Devis 2",
IF(ISBLANK(AW52),"",IFERROR(VALUE(TRIM(SUBSTITUTE(AW52,CHAR(160),""))),0)*IFERROR(VALUE(TRIM(SUBSTITUTE($AG52,CHAR(160),""))),0)),
$BE52="Devis 3",
IF(ISBLANK(BB52),"",IFERROR(VALUE(TRIM(SUBSTITUTE(BB52,CHAR(160),""))),0)*IFERROR(VALUE(TRIM(SUBSTITUTE($AG52,CHAR(160),""))),0)),
TRUE,0
)
)</f>
        <v/>
      </c>
      <c r="BK52" s="93" t="str" cm="1">
        <f t="array" ref="BK52">IF($AG52="","",
_xlfn.IFS(
$BE52="Devis 1",
IF(ISBLANK(AS52),"",IFERROR(VALUE(TRIM(SUBSTITUTE(AS52,CHAR(160),""))),0)*IFERROR(VALUE(TRIM(SUBSTITUTE($AG52,CHAR(160),""))),0)),
$BE52="Devis 2",
IF(ISBLANK(AX52),"",IFERROR(VALUE(TRIM(SUBSTITUTE(AX52,CHAR(160),""))),0)*IFERROR(VALUE(TRIM(SUBSTITUTE($AG52,CHAR(160),""))),0)),
$BE52="Devis 3",
IF(ISBLANK(BC52),"",IFERROR(VALUE(TRIM(SUBSTITUTE(BC52,CHAR(160),""))),0)*IFERROR(VALUE(TRIM(SUBSTITUTE($AG52,CHAR(160),""))),0)),
TRUE,0
)
)</f>
        <v/>
      </c>
      <c r="BL52" s="93" t="str">
        <f t="shared" si="42"/>
        <v/>
      </c>
      <c r="BM52" s="83"/>
      <c r="BN52" s="43" t="str" cm="1">
        <f t="array" ref="BN52">IF(OR(BL52="",BI52="",BJ52="",BG52=""),"",
    _xlfn.IFS(
        (IFERROR(VALUE(TRIM(SUBSTITUTE(BL52,CHAR(160),""))),0)) &gt; (IFERROR(VALUE(TRIM(SUBSTITUTE(BI52,CHAR(160),""))),0)),
        "KO : Le montant retenu TTC est supérieur au montant raisonnable TTC. Merci de revoir la ligne de dépense ou plafonner son montant.",
        (IFERROR(VALUE(TRIM(SUBSTITUTE(BJ52,CHAR(160),""))),0)) &gt; (IFERROR(VALUE(TRIM(SUBSTITUTE(BG52,CHAR(160),""))),0)),
        "Attention : Le montant retenu HT est supérieur au montant HT raisonnable. Merci de revoir la ligne de dépense, plafonner son montant, ou justifier la reventillation HT / TVA.",
ROUND(IFERROR(VALUE(TRIM(SUBSTITUTE(BH52,CHAR(160),""))),0),2)&gt;
ROUND(IFERROR(VALUE(TRIM(SUBSTITUTE(BK52,CHAR(160),""))),0),2),
"Attention : Le montant TVA retenu est supérieur au montant TVA raisonnable. Merci de revoir la ligne de dépense, plafonner son montant, ou justifier la reventillation HT / TVA.",
ROUND(IFERROR(VALUE(TRIM(SUBSTITUTE(BJ52,CHAR(160),""))),0),2)&gt;
ROUND(IFERROR(VALUE(TRIM(SUBSTITUTE(MIN(P52,U52,Z52),CHAR(160),""))),0),2),
"Attention : Le devis retenu n'est pas le moins cher. Une justification de la part du porteur est nécessaire.",
ROUND(IFERROR(VALUE(TRIM(SUBSTITUTE(BJ52,CHAR(160),""))),0),2)=0,
"Attention : montant présenté entièrement écarté",
        (IFERROR(VALUE(TRIM(SUBSTITUTE(BL52,CHAR(160),""))),0))=0,
        "",
        (IFERROR(VALUE(TRIM(SUBSTITUTE(BI52,CHAR(160),""))),0))=(IFERROR(VALUE(TRIM(SUBSTITUTE(BL52,CHAR(160),""))),0)),
        "OK",
        (IFERROR(VALUE(TRIM(SUBSTITUTE(BI52,CHAR(160),""))),0))&gt;(IFERROR(VALUE(TRIM(SUBSTITUTE(BL52,CHAR(160),""))),0)),
        " OK : Montant instruit inférieur au montant raisonnable.",
        TRUE,
        ""
    )
)</f>
        <v/>
      </c>
      <c r="BO52" s="43" t="str" cm="1">
        <f t="array" ref="BO52">IF(OR(BL52="",AD52="",BJ52="",AB52="",BK52="",AC52=""),"",_xlfn.IFS(
ROUND(IFERROR(VALUE(TRIM(SUBSTITUTE(BL52,CHAR(160),""))),0),2)&gt;
ROUND(IFERROR(VALUE(TRIM(SUBSTITUTE(AD52,CHAR(160),""))),0),2),
"KO : Le montant retenu TTC est supérieur au montant présenté TTC. Merci de revoir la ligne de dépense ou plafonner son montant.",
ROUND(IFERROR(VALUE(TRIM(SUBSTITUTE(BJ52,CHAR(160),""))),0),2)&gt;
ROUND(IFERROR(VALUE(TRIM(SUBSTITUTE(AB52,CHAR(160),""))),0),2),
"Attention : Le montant retenu HT est supérieur au montant HT présenté. Merci de revoir la ligne de dépense, plafonner son montant, ou justifier la reventillation HT / TVA.",
ROUND(IFERROR(VALUE(TRIM(SUBSTITUTE(BK52,CHAR(160),""))),0),2)&gt;
ROUND(IFERROR(VALUE(TRIM(SUBSTITUTE(AC52,CHAR(160),""))),0),2),
"Attention : Le montant TVA retenu est supérieur au montant TVA présenté. Merci de revoir la ligne de dépense, plafonner son montant, ou justifier la reventillation HT / TVA.",
ROUND(IFERROR(VALUE(TRIM(SUBSTITUTE(AD52,CHAR(160),""))),0),2)=0,
"",
ROUND(IFERROR(VALUE(TRIM(SUBSTITUTE(BL52,CHAR(160),""))),0),2)=
ROUND(IFERROR(VALUE(TRIM(SUBSTITUTE(AD52,CHAR(160),""))),0),2),
"OK",
ROUND(IFERROR(VALUE(TRIM(SUBSTITUTE(BL52,CHAR(160),""))),0),2)=0,
"Attention : Montant présenté entièrement rejeté.",
ROUND(IFERROR(VALUE(TRIM(SUBSTITUTE(BL52,CHAR(160),""))),0),2)&lt;
ROUND(IFERROR(VALUE(TRIM(SUBSTITUTE(AD52,CHAR(160),""))),0),2),
"Attention : Montant présenté partiellement rejeté.",
TRUE,""
))</f>
        <v/>
      </c>
      <c r="BP52" s="92" t="str">
        <f t="shared" si="43"/>
        <v/>
      </c>
      <c r="BQ52" s="92" t="str">
        <f t="shared" si="44"/>
        <v/>
      </c>
      <c r="BR52" s="92" t="str">
        <f t="shared" si="45"/>
        <v/>
      </c>
    </row>
    <row r="53" spans="1:70" s="4" customFormat="1">
      <c r="A53" s="82">
        <v>45</v>
      </c>
      <c r="B53" s="83"/>
      <c r="C53" s="84"/>
      <c r="D53" s="84"/>
      <c r="E53" s="83"/>
      <c r="F53" s="83"/>
      <c r="G53" s="83"/>
      <c r="H53" s="132"/>
      <c r="I53" s="711"/>
      <c r="J53" s="538"/>
      <c r="K53" s="719"/>
      <c r="L53" s="627"/>
      <c r="M53" s="538"/>
      <c r="N53" s="624"/>
      <c r="O53" s="625"/>
      <c r="P53" s="644" t="str">
        <f t="shared" si="9"/>
        <v/>
      </c>
      <c r="Q53" s="647"/>
      <c r="R53" s="538"/>
      <c r="S53" s="625"/>
      <c r="T53" s="625"/>
      <c r="U53" s="644" t="str">
        <f t="shared" si="10"/>
        <v/>
      </c>
      <c r="V53" s="664"/>
      <c r="W53" s="538"/>
      <c r="X53" s="625"/>
      <c r="Y53" s="625"/>
      <c r="Z53" s="705" t="str">
        <f t="shared" si="11"/>
        <v/>
      </c>
      <c r="AA53" s="87"/>
      <c r="AB53" s="88" t="str" cm="1">
        <f t="array" ref="AB53">IF((_xlfn.IFS(TRIM(SUBSTITUTE(AA53,CHAR(160),""))="Devis 1",IFERROR(VALUE(TRIM(SUBSTITUTE(N53,CHAR(160),""))),0),TRIM(SUBSTITUTE(AA53,CHAR(160),""))="Devis 2",IFERROR(VALUE(TRIM(SUBSTITUTE(S53,CHAR(160),""))),0),TRIM(SUBSTITUTE(AA53,CHAR(160),""))="Devis 3",IFERROR(VALUE(TRIM(SUBSTITUTE(X53,CHAR(160),""))),0),TRUE,0)*IFERROR(VALUE(TRIM(SUBSTITUTE(C53,CHAR(160),""))),0))=0,"",_xlfn.IFS(TRIM(SUBSTITUTE(AA53,CHAR(160),""))="Devis 1",IFERROR(VALUE(TRIM(SUBSTITUTE(N53,CHAR(160),""))),0),TRIM(SUBSTITUTE(AA53,CHAR(160),""))="Devis 2",IFERROR(VALUE(TRIM(SUBSTITUTE(S53,CHAR(160),""))),0),TRIM(SUBSTITUTE(AA53,CHAR(160),""))="Devis 3",IFERROR(VALUE(TRIM(SUBSTITUTE(X53,CHAR(160),""))),0),TRUE,0)*IFERROR(VALUE(TRIM(SUBSTITUTE(C53,CHAR(160),""))),0))</f>
        <v/>
      </c>
      <c r="AC53" s="89" t="str" cm="1">
        <f t="array" ref="AC53">IF(ROUND((_xlfn.IFS(TRIM(SUBSTITUTE(AA53,CHAR(160),""))="Devis 1",IFERROR(VALUE(TRIM(SUBSTITUTE(O53,CHAR(160),""))),0),TRIM(SUBSTITUTE(AA53,CHAR(160),""))="Devis 2",IFERROR(VALUE(TRIM(SUBSTITUTE(T53,CHAR(160),""))),0),TRIM(SUBSTITUTE(AA53,CHAR(160),""))="Devis 3",IFERROR(VALUE(TRIM(SUBSTITUTE(Y53,CHAR(160),""))),0),TRUE,0)*IFERROR(VALUE(TRIM(SUBSTITUTE(C53,CHAR(160),""))),0)),2)=0,IF(AB53&lt;&gt;"",0,""),ROUND((_xlfn.IFS(TRIM(SUBSTITUTE(AA53,CHAR(160),""))="Devis 1",IFERROR(VALUE(TRIM(SUBSTITUTE(O53,CHAR(160),""))),0),TRIM(SUBSTITUTE(AA53,CHAR(160),""))="Devis 2",IFERROR(VALUE(TRIM(SUBSTITUTE(T53,CHAR(160),""))),0),TRIM(SUBSTITUTE(AA53,CHAR(160),""))="Devis 3",IFERROR(VALUE(TRIM(SUBSTITUTE(Y53,CHAR(160),""))),0),TRUE,0)*IFERROR(VALUE(TRIM(SUBSTITUTE(C53,CHAR(160),""))),0)),2))</f>
        <v/>
      </c>
      <c r="AD53" s="90" t="str">
        <f t="shared" si="12"/>
        <v/>
      </c>
      <c r="AE53" s="91"/>
      <c r="AF53" s="148" t="str">
        <f t="shared" si="13"/>
        <v/>
      </c>
      <c r="AG53" s="148" t="str">
        <f t="shared" si="14"/>
        <v/>
      </c>
      <c r="AH53" s="148" t="str">
        <f t="shared" si="15"/>
        <v/>
      </c>
      <c r="AI53" s="148" t="str">
        <f t="shared" si="16"/>
        <v/>
      </c>
      <c r="AJ53" s="148" t="str">
        <f t="shared" si="17"/>
        <v/>
      </c>
      <c r="AK53" s="148" t="str">
        <f t="shared" si="18"/>
        <v/>
      </c>
      <c r="AL53" s="148" t="str">
        <f t="shared" si="19"/>
        <v/>
      </c>
      <c r="AM53" s="148" t="str">
        <f t="shared" si="20"/>
        <v/>
      </c>
      <c r="AN53" s="713" t="str">
        <f t="shared" si="21"/>
        <v/>
      </c>
      <c r="AO53" s="553" t="str">
        <f t="shared" si="22"/>
        <v/>
      </c>
      <c r="AP53" s="548" t="str">
        <f t="shared" si="23"/>
        <v/>
      </c>
      <c r="AQ53" s="539" t="str">
        <f t="shared" si="24"/>
        <v/>
      </c>
      <c r="AR53" s="539" t="str">
        <f t="shared" si="25"/>
        <v/>
      </c>
      <c r="AS53" s="577" t="str">
        <f t="shared" si="26"/>
        <v/>
      </c>
      <c r="AT53" s="644" t="str">
        <f t="shared" si="27"/>
        <v/>
      </c>
      <c r="AU53" s="655" t="str">
        <f t="shared" si="28"/>
        <v/>
      </c>
      <c r="AV53" s="577" t="str">
        <f t="shared" si="29"/>
        <v/>
      </c>
      <c r="AW53" s="577" t="str">
        <f t="shared" si="30"/>
        <v/>
      </c>
      <c r="AX53" s="577" t="str">
        <f t="shared" si="31"/>
        <v/>
      </c>
      <c r="AY53" s="748" t="str">
        <f t="shared" si="32"/>
        <v/>
      </c>
      <c r="AZ53" s="677" t="str">
        <f t="shared" si="33"/>
        <v/>
      </c>
      <c r="BA53" s="577" t="str">
        <f t="shared" si="34"/>
        <v/>
      </c>
      <c r="BB53" s="577" t="str">
        <f t="shared" si="35"/>
        <v/>
      </c>
      <c r="BC53" s="577" t="str">
        <f t="shared" si="36"/>
        <v/>
      </c>
      <c r="BD53" s="678" t="str">
        <f t="shared" si="37"/>
        <v/>
      </c>
      <c r="BE53" s="542" t="str">
        <f t="shared" si="38"/>
        <v/>
      </c>
      <c r="BF53" s="83"/>
      <c r="BG53" s="92" t="str">
        <f t="shared" si="39"/>
        <v/>
      </c>
      <c r="BH53" s="92" t="str">
        <f t="shared" si="40"/>
        <v/>
      </c>
      <c r="BI53" s="93" t="str">
        <f t="shared" si="41"/>
        <v/>
      </c>
      <c r="BJ53" s="93" t="str" cm="1">
        <f t="array" ref="BJ53">IF($AG53="","",
_xlfn.IFS(
$BE53="Devis 1",
IF(ISBLANK(AR53),"",IFERROR(VALUE(TRIM(SUBSTITUTE(AR53,CHAR(160),""))),0)*IFERROR(VALUE(TRIM(SUBSTITUTE($AG53,CHAR(160),""))),0)),
$BE53="Devis 2",
IF(ISBLANK(AW53),"",IFERROR(VALUE(TRIM(SUBSTITUTE(AW53,CHAR(160),""))),0)*IFERROR(VALUE(TRIM(SUBSTITUTE($AG53,CHAR(160),""))),0)),
$BE53="Devis 3",
IF(ISBLANK(BB53),"",IFERROR(VALUE(TRIM(SUBSTITUTE(BB53,CHAR(160),""))),0)*IFERROR(VALUE(TRIM(SUBSTITUTE($AG53,CHAR(160),""))),0)),
TRUE,0
)
)</f>
        <v/>
      </c>
      <c r="BK53" s="93" t="str" cm="1">
        <f t="array" ref="BK53">IF($AG53="","",
_xlfn.IFS(
$BE53="Devis 1",
IF(ISBLANK(AS53),"",IFERROR(VALUE(TRIM(SUBSTITUTE(AS53,CHAR(160),""))),0)*IFERROR(VALUE(TRIM(SUBSTITUTE($AG53,CHAR(160),""))),0)),
$BE53="Devis 2",
IF(ISBLANK(AX53),"",IFERROR(VALUE(TRIM(SUBSTITUTE(AX53,CHAR(160),""))),0)*IFERROR(VALUE(TRIM(SUBSTITUTE($AG53,CHAR(160),""))),0)),
$BE53="Devis 3",
IF(ISBLANK(BC53),"",IFERROR(VALUE(TRIM(SUBSTITUTE(BC53,CHAR(160),""))),0)*IFERROR(VALUE(TRIM(SUBSTITUTE($AG53,CHAR(160),""))),0)),
TRUE,0
)
)</f>
        <v/>
      </c>
      <c r="BL53" s="93" t="str">
        <f t="shared" si="42"/>
        <v/>
      </c>
      <c r="BM53" s="83"/>
      <c r="BN53" s="43" t="str" cm="1">
        <f t="array" ref="BN53">IF(OR(BL53="",BI53="",BJ53="",BG53=""),"",
    _xlfn.IFS(
        (IFERROR(VALUE(TRIM(SUBSTITUTE(BL53,CHAR(160),""))),0)) &gt; (IFERROR(VALUE(TRIM(SUBSTITUTE(BI53,CHAR(160),""))),0)),
        "KO : Le montant retenu TTC est supérieur au montant raisonnable TTC. Merci de revoir la ligne de dépense ou plafonner son montant.",
        (IFERROR(VALUE(TRIM(SUBSTITUTE(BJ53,CHAR(160),""))),0)) &gt; (IFERROR(VALUE(TRIM(SUBSTITUTE(BG53,CHAR(160),""))),0)),
        "Attention : Le montant retenu HT est supérieur au montant HT raisonnable. Merci de revoir la ligne de dépense, plafonner son montant, ou justifier la reventillation HT / TVA.",
ROUND(IFERROR(VALUE(TRIM(SUBSTITUTE(BH53,CHAR(160),""))),0),2)&gt;
ROUND(IFERROR(VALUE(TRIM(SUBSTITUTE(BK53,CHAR(160),""))),0),2),
"Attention : Le montant TVA retenu est supérieur au montant TVA raisonnable. Merci de revoir la ligne de dépense, plafonner son montant, ou justifier la reventillation HT / TVA.",
ROUND(IFERROR(VALUE(TRIM(SUBSTITUTE(BJ53,CHAR(160),""))),0),2)&gt;
ROUND(IFERROR(VALUE(TRIM(SUBSTITUTE(MIN(P53,U53,Z53),CHAR(160),""))),0),2),
"Attention : Le devis retenu n'est pas le moins cher. Une justification de la part du porteur est nécessaire.",
ROUND(IFERROR(VALUE(TRIM(SUBSTITUTE(BJ53,CHAR(160),""))),0),2)=0,
"Attention : montant présenté entièrement écarté",
        (IFERROR(VALUE(TRIM(SUBSTITUTE(BL53,CHAR(160),""))),0))=0,
        "",
        (IFERROR(VALUE(TRIM(SUBSTITUTE(BI53,CHAR(160),""))),0))=(IFERROR(VALUE(TRIM(SUBSTITUTE(BL53,CHAR(160),""))),0)),
        "OK",
        (IFERROR(VALUE(TRIM(SUBSTITUTE(BI53,CHAR(160),""))),0))&gt;(IFERROR(VALUE(TRIM(SUBSTITUTE(BL53,CHAR(160),""))),0)),
        " OK : Montant instruit inférieur au montant raisonnable.",
        TRUE,
        ""
    )
)</f>
        <v/>
      </c>
      <c r="BO53" s="43" t="str" cm="1">
        <f t="array" ref="BO53">IF(OR(BL53="",AD53="",BJ53="",AB53="",BK53="",AC53=""),"",_xlfn.IFS(
ROUND(IFERROR(VALUE(TRIM(SUBSTITUTE(BL53,CHAR(160),""))),0),2)&gt;
ROUND(IFERROR(VALUE(TRIM(SUBSTITUTE(AD53,CHAR(160),""))),0),2),
"KO : Le montant retenu TTC est supérieur au montant présenté TTC. Merci de revoir la ligne de dépense ou plafonner son montant.",
ROUND(IFERROR(VALUE(TRIM(SUBSTITUTE(BJ53,CHAR(160),""))),0),2)&gt;
ROUND(IFERROR(VALUE(TRIM(SUBSTITUTE(AB53,CHAR(160),""))),0),2),
"Attention : Le montant retenu HT est supérieur au montant HT présenté. Merci de revoir la ligne de dépense, plafonner son montant, ou justifier la reventillation HT / TVA.",
ROUND(IFERROR(VALUE(TRIM(SUBSTITUTE(BK53,CHAR(160),""))),0),2)&gt;
ROUND(IFERROR(VALUE(TRIM(SUBSTITUTE(AC53,CHAR(160),""))),0),2),
"Attention : Le montant TVA retenu est supérieur au montant TVA présenté. Merci de revoir la ligne de dépense, plafonner son montant, ou justifier la reventillation HT / TVA.",
ROUND(IFERROR(VALUE(TRIM(SUBSTITUTE(AD53,CHAR(160),""))),0),2)=0,
"",
ROUND(IFERROR(VALUE(TRIM(SUBSTITUTE(BL53,CHAR(160),""))),0),2)=
ROUND(IFERROR(VALUE(TRIM(SUBSTITUTE(AD53,CHAR(160),""))),0),2),
"OK",
ROUND(IFERROR(VALUE(TRIM(SUBSTITUTE(BL53,CHAR(160),""))),0),2)=0,
"Attention : Montant présenté entièrement rejeté.",
ROUND(IFERROR(VALUE(TRIM(SUBSTITUTE(BL53,CHAR(160),""))),0),2)&lt;
ROUND(IFERROR(VALUE(TRIM(SUBSTITUTE(AD53,CHAR(160),""))),0),2),
"Attention : Montant présenté partiellement rejeté.",
TRUE,""
))</f>
        <v/>
      </c>
      <c r="BP53" s="92" t="str">
        <f t="shared" si="43"/>
        <v/>
      </c>
      <c r="BQ53" s="92" t="str">
        <f t="shared" si="44"/>
        <v/>
      </c>
      <c r="BR53" s="92" t="str">
        <f t="shared" si="45"/>
        <v/>
      </c>
    </row>
    <row r="54" spans="1:70" s="4" customFormat="1">
      <c r="A54" s="82">
        <v>46</v>
      </c>
      <c r="B54" s="83"/>
      <c r="C54" s="84"/>
      <c r="D54" s="84"/>
      <c r="E54" s="83"/>
      <c r="F54" s="83"/>
      <c r="G54" s="83"/>
      <c r="H54" s="132"/>
      <c r="I54" s="711"/>
      <c r="J54" s="538"/>
      <c r="K54" s="719"/>
      <c r="L54" s="627"/>
      <c r="M54" s="538"/>
      <c r="N54" s="624"/>
      <c r="O54" s="625"/>
      <c r="P54" s="644" t="str">
        <f t="shared" si="9"/>
        <v/>
      </c>
      <c r="Q54" s="647"/>
      <c r="R54" s="538"/>
      <c r="S54" s="625"/>
      <c r="T54" s="625"/>
      <c r="U54" s="644" t="str">
        <f t="shared" si="10"/>
        <v/>
      </c>
      <c r="V54" s="664"/>
      <c r="W54" s="538"/>
      <c r="X54" s="625"/>
      <c r="Y54" s="625"/>
      <c r="Z54" s="705" t="str">
        <f t="shared" si="11"/>
        <v/>
      </c>
      <c r="AA54" s="87"/>
      <c r="AB54" s="88" t="str" cm="1">
        <f t="array" ref="AB54">IF((_xlfn.IFS(TRIM(SUBSTITUTE(AA54,CHAR(160),""))="Devis 1",IFERROR(VALUE(TRIM(SUBSTITUTE(N54,CHAR(160),""))),0),TRIM(SUBSTITUTE(AA54,CHAR(160),""))="Devis 2",IFERROR(VALUE(TRIM(SUBSTITUTE(S54,CHAR(160),""))),0),TRIM(SUBSTITUTE(AA54,CHAR(160),""))="Devis 3",IFERROR(VALUE(TRIM(SUBSTITUTE(X54,CHAR(160),""))),0),TRUE,0)*IFERROR(VALUE(TRIM(SUBSTITUTE(C54,CHAR(160),""))),0))=0,"",_xlfn.IFS(TRIM(SUBSTITUTE(AA54,CHAR(160),""))="Devis 1",IFERROR(VALUE(TRIM(SUBSTITUTE(N54,CHAR(160),""))),0),TRIM(SUBSTITUTE(AA54,CHAR(160),""))="Devis 2",IFERROR(VALUE(TRIM(SUBSTITUTE(S54,CHAR(160),""))),0),TRIM(SUBSTITUTE(AA54,CHAR(160),""))="Devis 3",IFERROR(VALUE(TRIM(SUBSTITUTE(X54,CHAR(160),""))),0),TRUE,0)*IFERROR(VALUE(TRIM(SUBSTITUTE(C54,CHAR(160),""))),0))</f>
        <v/>
      </c>
      <c r="AC54" s="89" t="str" cm="1">
        <f t="array" ref="AC54">IF(ROUND((_xlfn.IFS(TRIM(SUBSTITUTE(AA54,CHAR(160),""))="Devis 1",IFERROR(VALUE(TRIM(SUBSTITUTE(O54,CHAR(160),""))),0),TRIM(SUBSTITUTE(AA54,CHAR(160),""))="Devis 2",IFERROR(VALUE(TRIM(SUBSTITUTE(T54,CHAR(160),""))),0),TRIM(SUBSTITUTE(AA54,CHAR(160),""))="Devis 3",IFERROR(VALUE(TRIM(SUBSTITUTE(Y54,CHAR(160),""))),0),TRUE,0)*IFERROR(VALUE(TRIM(SUBSTITUTE(C54,CHAR(160),""))),0)),2)=0,IF(AB54&lt;&gt;"",0,""),ROUND((_xlfn.IFS(TRIM(SUBSTITUTE(AA54,CHAR(160),""))="Devis 1",IFERROR(VALUE(TRIM(SUBSTITUTE(O54,CHAR(160),""))),0),TRIM(SUBSTITUTE(AA54,CHAR(160),""))="Devis 2",IFERROR(VALUE(TRIM(SUBSTITUTE(T54,CHAR(160),""))),0),TRIM(SUBSTITUTE(AA54,CHAR(160),""))="Devis 3",IFERROR(VALUE(TRIM(SUBSTITUTE(Y54,CHAR(160),""))),0),TRUE,0)*IFERROR(VALUE(TRIM(SUBSTITUTE(C54,CHAR(160),""))),0)),2))</f>
        <v/>
      </c>
      <c r="AD54" s="90" t="str">
        <f t="shared" si="12"/>
        <v/>
      </c>
      <c r="AE54" s="91"/>
      <c r="AF54" s="148" t="str">
        <f t="shared" si="13"/>
        <v/>
      </c>
      <c r="AG54" s="148" t="str">
        <f t="shared" si="14"/>
        <v/>
      </c>
      <c r="AH54" s="148" t="str">
        <f t="shared" si="15"/>
        <v/>
      </c>
      <c r="AI54" s="148" t="str">
        <f t="shared" si="16"/>
        <v/>
      </c>
      <c r="AJ54" s="148" t="str">
        <f t="shared" si="17"/>
        <v/>
      </c>
      <c r="AK54" s="148" t="str">
        <f t="shared" si="18"/>
        <v/>
      </c>
      <c r="AL54" s="148" t="str">
        <f t="shared" si="19"/>
        <v/>
      </c>
      <c r="AM54" s="148" t="str">
        <f t="shared" si="20"/>
        <v/>
      </c>
      <c r="AN54" s="713" t="str">
        <f t="shared" si="21"/>
        <v/>
      </c>
      <c r="AO54" s="553" t="str">
        <f t="shared" si="22"/>
        <v/>
      </c>
      <c r="AP54" s="548" t="str">
        <f t="shared" si="23"/>
        <v/>
      </c>
      <c r="AQ54" s="539" t="str">
        <f t="shared" si="24"/>
        <v/>
      </c>
      <c r="AR54" s="539" t="str">
        <f t="shared" si="25"/>
        <v/>
      </c>
      <c r="AS54" s="577" t="str">
        <f t="shared" si="26"/>
        <v/>
      </c>
      <c r="AT54" s="644" t="str">
        <f t="shared" si="27"/>
        <v/>
      </c>
      <c r="AU54" s="655" t="str">
        <f t="shared" si="28"/>
        <v/>
      </c>
      <c r="AV54" s="577" t="str">
        <f t="shared" si="29"/>
        <v/>
      </c>
      <c r="AW54" s="577" t="str">
        <f t="shared" si="30"/>
        <v/>
      </c>
      <c r="AX54" s="577" t="str">
        <f t="shared" si="31"/>
        <v/>
      </c>
      <c r="AY54" s="748" t="str">
        <f t="shared" si="32"/>
        <v/>
      </c>
      <c r="AZ54" s="677" t="str">
        <f t="shared" si="33"/>
        <v/>
      </c>
      <c r="BA54" s="577" t="str">
        <f t="shared" si="34"/>
        <v/>
      </c>
      <c r="BB54" s="577" t="str">
        <f t="shared" si="35"/>
        <v/>
      </c>
      <c r="BC54" s="577" t="str">
        <f t="shared" si="36"/>
        <v/>
      </c>
      <c r="BD54" s="678" t="str">
        <f t="shared" si="37"/>
        <v/>
      </c>
      <c r="BE54" s="542" t="str">
        <f t="shared" si="38"/>
        <v/>
      </c>
      <c r="BF54" s="83"/>
      <c r="BG54" s="92" t="str">
        <f t="shared" si="39"/>
        <v/>
      </c>
      <c r="BH54" s="92" t="str">
        <f t="shared" si="40"/>
        <v/>
      </c>
      <c r="BI54" s="93" t="str">
        <f t="shared" si="41"/>
        <v/>
      </c>
      <c r="BJ54" s="93" t="str" cm="1">
        <f t="array" ref="BJ54">IF($AG54="","",
_xlfn.IFS(
$BE54="Devis 1",
IF(ISBLANK(AR54),"",IFERROR(VALUE(TRIM(SUBSTITUTE(AR54,CHAR(160),""))),0)*IFERROR(VALUE(TRIM(SUBSTITUTE($AG54,CHAR(160),""))),0)),
$BE54="Devis 2",
IF(ISBLANK(AW54),"",IFERROR(VALUE(TRIM(SUBSTITUTE(AW54,CHAR(160),""))),0)*IFERROR(VALUE(TRIM(SUBSTITUTE($AG54,CHAR(160),""))),0)),
$BE54="Devis 3",
IF(ISBLANK(BB54),"",IFERROR(VALUE(TRIM(SUBSTITUTE(BB54,CHAR(160),""))),0)*IFERROR(VALUE(TRIM(SUBSTITUTE($AG54,CHAR(160),""))),0)),
TRUE,0
)
)</f>
        <v/>
      </c>
      <c r="BK54" s="93" t="str" cm="1">
        <f t="array" ref="BK54">IF($AG54="","",
_xlfn.IFS(
$BE54="Devis 1",
IF(ISBLANK(AS54),"",IFERROR(VALUE(TRIM(SUBSTITUTE(AS54,CHAR(160),""))),0)*IFERROR(VALUE(TRIM(SUBSTITUTE($AG54,CHAR(160),""))),0)),
$BE54="Devis 2",
IF(ISBLANK(AX54),"",IFERROR(VALUE(TRIM(SUBSTITUTE(AX54,CHAR(160),""))),0)*IFERROR(VALUE(TRIM(SUBSTITUTE($AG54,CHAR(160),""))),0)),
$BE54="Devis 3",
IF(ISBLANK(BC54),"",IFERROR(VALUE(TRIM(SUBSTITUTE(BC54,CHAR(160),""))),0)*IFERROR(VALUE(TRIM(SUBSTITUTE($AG54,CHAR(160),""))),0)),
TRUE,0
)
)</f>
        <v/>
      </c>
      <c r="BL54" s="93" t="str">
        <f t="shared" si="42"/>
        <v/>
      </c>
      <c r="BM54" s="83"/>
      <c r="BN54" s="43" t="str" cm="1">
        <f t="array" ref="BN54">IF(OR(BL54="",BI54="",BJ54="",BG54=""),"",
    _xlfn.IFS(
        (IFERROR(VALUE(TRIM(SUBSTITUTE(BL54,CHAR(160),""))),0)) &gt; (IFERROR(VALUE(TRIM(SUBSTITUTE(BI54,CHAR(160),""))),0)),
        "KO : Le montant retenu TTC est supérieur au montant raisonnable TTC. Merci de revoir la ligne de dépense ou plafonner son montant.",
        (IFERROR(VALUE(TRIM(SUBSTITUTE(BJ54,CHAR(160),""))),0)) &gt; (IFERROR(VALUE(TRIM(SUBSTITUTE(BG54,CHAR(160),""))),0)),
        "Attention : Le montant retenu HT est supérieur au montant HT raisonnable. Merci de revoir la ligne de dépense, plafonner son montant, ou justifier la reventillation HT / TVA.",
ROUND(IFERROR(VALUE(TRIM(SUBSTITUTE(BH54,CHAR(160),""))),0),2)&gt;
ROUND(IFERROR(VALUE(TRIM(SUBSTITUTE(BK54,CHAR(160),""))),0),2),
"Attention : Le montant TVA retenu est supérieur au montant TVA raisonnable. Merci de revoir la ligne de dépense, plafonner son montant, ou justifier la reventillation HT / TVA.",
ROUND(IFERROR(VALUE(TRIM(SUBSTITUTE(BJ54,CHAR(160),""))),0),2)&gt;
ROUND(IFERROR(VALUE(TRIM(SUBSTITUTE(MIN(P54,U54,Z54),CHAR(160),""))),0),2),
"Attention : Le devis retenu n'est pas le moins cher. Une justification de la part du porteur est nécessaire.",
ROUND(IFERROR(VALUE(TRIM(SUBSTITUTE(BJ54,CHAR(160),""))),0),2)=0,
"Attention : montant présenté entièrement écarté",
        (IFERROR(VALUE(TRIM(SUBSTITUTE(BL54,CHAR(160),""))),0))=0,
        "",
        (IFERROR(VALUE(TRIM(SUBSTITUTE(BI54,CHAR(160),""))),0))=(IFERROR(VALUE(TRIM(SUBSTITUTE(BL54,CHAR(160),""))),0)),
        "OK",
        (IFERROR(VALUE(TRIM(SUBSTITUTE(BI54,CHAR(160),""))),0))&gt;(IFERROR(VALUE(TRIM(SUBSTITUTE(BL54,CHAR(160),""))),0)),
        " OK : Montant instruit inférieur au montant raisonnable.",
        TRUE,
        ""
    )
)</f>
        <v/>
      </c>
      <c r="BO54" s="43" t="str" cm="1">
        <f t="array" ref="BO54">IF(OR(BL54="",AD54="",BJ54="",AB54="",BK54="",AC54=""),"",_xlfn.IFS(
ROUND(IFERROR(VALUE(TRIM(SUBSTITUTE(BL54,CHAR(160),""))),0),2)&gt;
ROUND(IFERROR(VALUE(TRIM(SUBSTITUTE(AD54,CHAR(160),""))),0),2),
"KO : Le montant retenu TTC est supérieur au montant présenté TTC. Merci de revoir la ligne de dépense ou plafonner son montant.",
ROUND(IFERROR(VALUE(TRIM(SUBSTITUTE(BJ54,CHAR(160),""))),0),2)&gt;
ROUND(IFERROR(VALUE(TRIM(SUBSTITUTE(AB54,CHAR(160),""))),0),2),
"Attention : Le montant retenu HT est supérieur au montant HT présenté. Merci de revoir la ligne de dépense, plafonner son montant, ou justifier la reventillation HT / TVA.",
ROUND(IFERROR(VALUE(TRIM(SUBSTITUTE(BK54,CHAR(160),""))),0),2)&gt;
ROUND(IFERROR(VALUE(TRIM(SUBSTITUTE(AC54,CHAR(160),""))),0),2),
"Attention : Le montant TVA retenu est supérieur au montant TVA présenté. Merci de revoir la ligne de dépense, plafonner son montant, ou justifier la reventillation HT / TVA.",
ROUND(IFERROR(VALUE(TRIM(SUBSTITUTE(AD54,CHAR(160),""))),0),2)=0,
"",
ROUND(IFERROR(VALUE(TRIM(SUBSTITUTE(BL54,CHAR(160),""))),0),2)=
ROUND(IFERROR(VALUE(TRIM(SUBSTITUTE(AD54,CHAR(160),""))),0),2),
"OK",
ROUND(IFERROR(VALUE(TRIM(SUBSTITUTE(BL54,CHAR(160),""))),0),2)=0,
"Attention : Montant présenté entièrement rejeté.",
ROUND(IFERROR(VALUE(TRIM(SUBSTITUTE(BL54,CHAR(160),""))),0),2)&lt;
ROUND(IFERROR(VALUE(TRIM(SUBSTITUTE(AD54,CHAR(160),""))),0),2),
"Attention : Montant présenté partiellement rejeté.",
TRUE,""
))</f>
        <v/>
      </c>
      <c r="BP54" s="92" t="str">
        <f t="shared" si="43"/>
        <v/>
      </c>
      <c r="BQ54" s="92" t="str">
        <f t="shared" si="44"/>
        <v/>
      </c>
      <c r="BR54" s="92" t="str">
        <f t="shared" si="45"/>
        <v/>
      </c>
    </row>
    <row r="55" spans="1:70" s="4" customFormat="1">
      <c r="A55" s="82">
        <v>47</v>
      </c>
      <c r="B55" s="83"/>
      <c r="C55" s="84"/>
      <c r="D55" s="84"/>
      <c r="E55" s="83"/>
      <c r="F55" s="83"/>
      <c r="G55" s="83"/>
      <c r="H55" s="132"/>
      <c r="I55" s="711"/>
      <c r="J55" s="538"/>
      <c r="K55" s="719"/>
      <c r="L55" s="627"/>
      <c r="M55" s="538"/>
      <c r="N55" s="624"/>
      <c r="O55" s="625"/>
      <c r="P55" s="644" t="str">
        <f t="shared" si="9"/>
        <v/>
      </c>
      <c r="Q55" s="647"/>
      <c r="R55" s="538"/>
      <c r="S55" s="625"/>
      <c r="T55" s="625"/>
      <c r="U55" s="644" t="str">
        <f t="shared" si="10"/>
        <v/>
      </c>
      <c r="V55" s="664"/>
      <c r="W55" s="538"/>
      <c r="X55" s="625"/>
      <c r="Y55" s="625"/>
      <c r="Z55" s="705" t="str">
        <f t="shared" si="11"/>
        <v/>
      </c>
      <c r="AA55" s="87"/>
      <c r="AB55" s="88" t="str" cm="1">
        <f t="array" ref="AB55">IF((_xlfn.IFS(TRIM(SUBSTITUTE(AA55,CHAR(160),""))="Devis 1",IFERROR(VALUE(TRIM(SUBSTITUTE(N55,CHAR(160),""))),0),TRIM(SUBSTITUTE(AA55,CHAR(160),""))="Devis 2",IFERROR(VALUE(TRIM(SUBSTITUTE(S55,CHAR(160),""))),0),TRIM(SUBSTITUTE(AA55,CHAR(160),""))="Devis 3",IFERROR(VALUE(TRIM(SUBSTITUTE(X55,CHAR(160),""))),0),TRUE,0)*IFERROR(VALUE(TRIM(SUBSTITUTE(C55,CHAR(160),""))),0))=0,"",_xlfn.IFS(TRIM(SUBSTITUTE(AA55,CHAR(160),""))="Devis 1",IFERROR(VALUE(TRIM(SUBSTITUTE(N55,CHAR(160),""))),0),TRIM(SUBSTITUTE(AA55,CHAR(160),""))="Devis 2",IFERROR(VALUE(TRIM(SUBSTITUTE(S55,CHAR(160),""))),0),TRIM(SUBSTITUTE(AA55,CHAR(160),""))="Devis 3",IFERROR(VALUE(TRIM(SUBSTITUTE(X55,CHAR(160),""))),0),TRUE,0)*IFERROR(VALUE(TRIM(SUBSTITUTE(C55,CHAR(160),""))),0))</f>
        <v/>
      </c>
      <c r="AC55" s="89" t="str" cm="1">
        <f t="array" ref="AC55">IF(ROUND((_xlfn.IFS(TRIM(SUBSTITUTE(AA55,CHAR(160),""))="Devis 1",IFERROR(VALUE(TRIM(SUBSTITUTE(O55,CHAR(160),""))),0),TRIM(SUBSTITUTE(AA55,CHAR(160),""))="Devis 2",IFERROR(VALUE(TRIM(SUBSTITUTE(T55,CHAR(160),""))),0),TRIM(SUBSTITUTE(AA55,CHAR(160),""))="Devis 3",IFERROR(VALUE(TRIM(SUBSTITUTE(Y55,CHAR(160),""))),0),TRUE,0)*IFERROR(VALUE(TRIM(SUBSTITUTE(C55,CHAR(160),""))),0)),2)=0,IF(AB55&lt;&gt;"",0,""),ROUND((_xlfn.IFS(TRIM(SUBSTITUTE(AA55,CHAR(160),""))="Devis 1",IFERROR(VALUE(TRIM(SUBSTITUTE(O55,CHAR(160),""))),0),TRIM(SUBSTITUTE(AA55,CHAR(160),""))="Devis 2",IFERROR(VALUE(TRIM(SUBSTITUTE(T55,CHAR(160),""))),0),TRIM(SUBSTITUTE(AA55,CHAR(160),""))="Devis 3",IFERROR(VALUE(TRIM(SUBSTITUTE(Y55,CHAR(160),""))),0),TRUE,0)*IFERROR(VALUE(TRIM(SUBSTITUTE(C55,CHAR(160),""))),0)),2))</f>
        <v/>
      </c>
      <c r="AD55" s="90" t="str">
        <f t="shared" si="12"/>
        <v/>
      </c>
      <c r="AE55" s="91"/>
      <c r="AF55" s="148" t="str">
        <f t="shared" si="13"/>
        <v/>
      </c>
      <c r="AG55" s="148" t="str">
        <f t="shared" si="14"/>
        <v/>
      </c>
      <c r="AH55" s="148" t="str">
        <f t="shared" si="15"/>
        <v/>
      </c>
      <c r="AI55" s="148" t="str">
        <f t="shared" si="16"/>
        <v/>
      </c>
      <c r="AJ55" s="148" t="str">
        <f t="shared" si="17"/>
        <v/>
      </c>
      <c r="AK55" s="148" t="str">
        <f t="shared" si="18"/>
        <v/>
      </c>
      <c r="AL55" s="148" t="str">
        <f t="shared" si="19"/>
        <v/>
      </c>
      <c r="AM55" s="148" t="str">
        <f t="shared" si="20"/>
        <v/>
      </c>
      <c r="AN55" s="713" t="str">
        <f t="shared" si="21"/>
        <v/>
      </c>
      <c r="AO55" s="553" t="str">
        <f t="shared" si="22"/>
        <v/>
      </c>
      <c r="AP55" s="548" t="str">
        <f t="shared" si="23"/>
        <v/>
      </c>
      <c r="AQ55" s="539" t="str">
        <f t="shared" si="24"/>
        <v/>
      </c>
      <c r="AR55" s="539" t="str">
        <f t="shared" si="25"/>
        <v/>
      </c>
      <c r="AS55" s="577" t="str">
        <f t="shared" si="26"/>
        <v/>
      </c>
      <c r="AT55" s="644" t="str">
        <f t="shared" si="27"/>
        <v/>
      </c>
      <c r="AU55" s="655" t="str">
        <f t="shared" si="28"/>
        <v/>
      </c>
      <c r="AV55" s="577" t="str">
        <f t="shared" si="29"/>
        <v/>
      </c>
      <c r="AW55" s="577" t="str">
        <f t="shared" si="30"/>
        <v/>
      </c>
      <c r="AX55" s="577" t="str">
        <f t="shared" si="31"/>
        <v/>
      </c>
      <c r="AY55" s="748" t="str">
        <f t="shared" si="32"/>
        <v/>
      </c>
      <c r="AZ55" s="677" t="str">
        <f t="shared" si="33"/>
        <v/>
      </c>
      <c r="BA55" s="577" t="str">
        <f t="shared" si="34"/>
        <v/>
      </c>
      <c r="BB55" s="577" t="str">
        <f t="shared" si="35"/>
        <v/>
      </c>
      <c r="BC55" s="577" t="str">
        <f t="shared" si="36"/>
        <v/>
      </c>
      <c r="BD55" s="678" t="str">
        <f t="shared" si="37"/>
        <v/>
      </c>
      <c r="BE55" s="542" t="str">
        <f t="shared" si="38"/>
        <v/>
      </c>
      <c r="BF55" s="83"/>
      <c r="BG55" s="92" t="str">
        <f t="shared" si="39"/>
        <v/>
      </c>
      <c r="BH55" s="92" t="str">
        <f t="shared" si="40"/>
        <v/>
      </c>
      <c r="BI55" s="93" t="str">
        <f t="shared" si="41"/>
        <v/>
      </c>
      <c r="BJ55" s="93" t="str" cm="1">
        <f t="array" ref="BJ55">IF($AG55="","",
_xlfn.IFS(
$BE55="Devis 1",
IF(ISBLANK(AR55),"",IFERROR(VALUE(TRIM(SUBSTITUTE(AR55,CHAR(160),""))),0)*IFERROR(VALUE(TRIM(SUBSTITUTE($AG55,CHAR(160),""))),0)),
$BE55="Devis 2",
IF(ISBLANK(AW55),"",IFERROR(VALUE(TRIM(SUBSTITUTE(AW55,CHAR(160),""))),0)*IFERROR(VALUE(TRIM(SUBSTITUTE($AG55,CHAR(160),""))),0)),
$BE55="Devis 3",
IF(ISBLANK(BB55),"",IFERROR(VALUE(TRIM(SUBSTITUTE(BB55,CHAR(160),""))),0)*IFERROR(VALUE(TRIM(SUBSTITUTE($AG55,CHAR(160),""))),0)),
TRUE,0
)
)</f>
        <v/>
      </c>
      <c r="BK55" s="93" t="str" cm="1">
        <f t="array" ref="BK55">IF($AG55="","",
_xlfn.IFS(
$BE55="Devis 1",
IF(ISBLANK(AS55),"",IFERROR(VALUE(TRIM(SUBSTITUTE(AS55,CHAR(160),""))),0)*IFERROR(VALUE(TRIM(SUBSTITUTE($AG55,CHAR(160),""))),0)),
$BE55="Devis 2",
IF(ISBLANK(AX55),"",IFERROR(VALUE(TRIM(SUBSTITUTE(AX55,CHAR(160),""))),0)*IFERROR(VALUE(TRIM(SUBSTITUTE($AG55,CHAR(160),""))),0)),
$BE55="Devis 3",
IF(ISBLANK(BC55),"",IFERROR(VALUE(TRIM(SUBSTITUTE(BC55,CHAR(160),""))),0)*IFERROR(VALUE(TRIM(SUBSTITUTE($AG55,CHAR(160),""))),0)),
TRUE,0
)
)</f>
        <v/>
      </c>
      <c r="BL55" s="93" t="str">
        <f t="shared" si="42"/>
        <v/>
      </c>
      <c r="BM55" s="83"/>
      <c r="BN55" s="43" t="str" cm="1">
        <f t="array" ref="BN55">IF(OR(BL55="",BI55="",BJ55="",BG55=""),"",
    _xlfn.IFS(
        (IFERROR(VALUE(TRIM(SUBSTITUTE(BL55,CHAR(160),""))),0)) &gt; (IFERROR(VALUE(TRIM(SUBSTITUTE(BI55,CHAR(160),""))),0)),
        "KO : Le montant retenu TTC est supérieur au montant raisonnable TTC. Merci de revoir la ligne de dépense ou plafonner son montant.",
        (IFERROR(VALUE(TRIM(SUBSTITUTE(BJ55,CHAR(160),""))),0)) &gt; (IFERROR(VALUE(TRIM(SUBSTITUTE(BG55,CHAR(160),""))),0)),
        "Attention : Le montant retenu HT est supérieur au montant HT raisonnable. Merci de revoir la ligne de dépense, plafonner son montant, ou justifier la reventillation HT / TVA.",
ROUND(IFERROR(VALUE(TRIM(SUBSTITUTE(BH55,CHAR(160),""))),0),2)&gt;
ROUND(IFERROR(VALUE(TRIM(SUBSTITUTE(BK55,CHAR(160),""))),0),2),
"Attention : Le montant TVA retenu est supérieur au montant TVA raisonnable. Merci de revoir la ligne de dépense, plafonner son montant, ou justifier la reventillation HT / TVA.",
ROUND(IFERROR(VALUE(TRIM(SUBSTITUTE(BJ55,CHAR(160),""))),0),2)&gt;
ROUND(IFERROR(VALUE(TRIM(SUBSTITUTE(MIN(P55,U55,Z55),CHAR(160),""))),0),2),
"Attention : Le devis retenu n'est pas le moins cher. Une justification de la part du porteur est nécessaire.",
ROUND(IFERROR(VALUE(TRIM(SUBSTITUTE(BJ55,CHAR(160),""))),0),2)=0,
"Attention : montant présenté entièrement écarté",
        (IFERROR(VALUE(TRIM(SUBSTITUTE(BL55,CHAR(160),""))),0))=0,
        "",
        (IFERROR(VALUE(TRIM(SUBSTITUTE(BI55,CHAR(160),""))),0))=(IFERROR(VALUE(TRIM(SUBSTITUTE(BL55,CHAR(160),""))),0)),
        "OK",
        (IFERROR(VALUE(TRIM(SUBSTITUTE(BI55,CHAR(160),""))),0))&gt;(IFERROR(VALUE(TRIM(SUBSTITUTE(BL55,CHAR(160),""))),0)),
        " OK : Montant instruit inférieur au montant raisonnable.",
        TRUE,
        ""
    )
)</f>
        <v/>
      </c>
      <c r="BO55" s="43" t="str" cm="1">
        <f t="array" ref="BO55">IF(OR(BL55="",AD55="",BJ55="",AB55="",BK55="",AC55=""),"",_xlfn.IFS(
ROUND(IFERROR(VALUE(TRIM(SUBSTITUTE(BL55,CHAR(160),""))),0),2)&gt;
ROUND(IFERROR(VALUE(TRIM(SUBSTITUTE(AD55,CHAR(160),""))),0),2),
"KO : Le montant retenu TTC est supérieur au montant présenté TTC. Merci de revoir la ligne de dépense ou plafonner son montant.",
ROUND(IFERROR(VALUE(TRIM(SUBSTITUTE(BJ55,CHAR(160),""))),0),2)&gt;
ROUND(IFERROR(VALUE(TRIM(SUBSTITUTE(AB55,CHAR(160),""))),0),2),
"Attention : Le montant retenu HT est supérieur au montant HT présenté. Merci de revoir la ligne de dépense, plafonner son montant, ou justifier la reventillation HT / TVA.",
ROUND(IFERROR(VALUE(TRIM(SUBSTITUTE(BK55,CHAR(160),""))),0),2)&gt;
ROUND(IFERROR(VALUE(TRIM(SUBSTITUTE(AC55,CHAR(160),""))),0),2),
"Attention : Le montant TVA retenu est supérieur au montant TVA présenté. Merci de revoir la ligne de dépense, plafonner son montant, ou justifier la reventillation HT / TVA.",
ROUND(IFERROR(VALUE(TRIM(SUBSTITUTE(AD55,CHAR(160),""))),0),2)=0,
"",
ROUND(IFERROR(VALUE(TRIM(SUBSTITUTE(BL55,CHAR(160),""))),0),2)=
ROUND(IFERROR(VALUE(TRIM(SUBSTITUTE(AD55,CHAR(160),""))),0),2),
"OK",
ROUND(IFERROR(VALUE(TRIM(SUBSTITUTE(BL55,CHAR(160),""))),0),2)=0,
"Attention : Montant présenté entièrement rejeté.",
ROUND(IFERROR(VALUE(TRIM(SUBSTITUTE(BL55,CHAR(160),""))),0),2)&lt;
ROUND(IFERROR(VALUE(TRIM(SUBSTITUTE(AD55,CHAR(160),""))),0),2),
"Attention : Montant présenté partiellement rejeté.",
TRUE,""
))</f>
        <v/>
      </c>
      <c r="BP55" s="92" t="str">
        <f t="shared" si="43"/>
        <v/>
      </c>
      <c r="BQ55" s="92" t="str">
        <f t="shared" si="44"/>
        <v/>
      </c>
      <c r="BR55" s="92" t="str">
        <f t="shared" si="45"/>
        <v/>
      </c>
    </row>
    <row r="56" spans="1:70" s="4" customFormat="1">
      <c r="A56" s="82">
        <v>48</v>
      </c>
      <c r="B56" s="83"/>
      <c r="C56" s="84"/>
      <c r="D56" s="84"/>
      <c r="E56" s="83"/>
      <c r="F56" s="83"/>
      <c r="G56" s="83"/>
      <c r="H56" s="132"/>
      <c r="I56" s="711"/>
      <c r="J56" s="538"/>
      <c r="K56" s="719"/>
      <c r="L56" s="627"/>
      <c r="M56" s="538"/>
      <c r="N56" s="624"/>
      <c r="O56" s="625"/>
      <c r="P56" s="644" t="str">
        <f t="shared" si="9"/>
        <v/>
      </c>
      <c r="Q56" s="647"/>
      <c r="R56" s="538"/>
      <c r="S56" s="625"/>
      <c r="T56" s="625"/>
      <c r="U56" s="644" t="str">
        <f t="shared" si="10"/>
        <v/>
      </c>
      <c r="V56" s="664"/>
      <c r="W56" s="538"/>
      <c r="X56" s="625"/>
      <c r="Y56" s="625"/>
      <c r="Z56" s="705" t="str">
        <f t="shared" si="11"/>
        <v/>
      </c>
      <c r="AA56" s="87"/>
      <c r="AB56" s="88" t="str" cm="1">
        <f t="array" ref="AB56">IF((_xlfn.IFS(TRIM(SUBSTITUTE(AA56,CHAR(160),""))="Devis 1",IFERROR(VALUE(TRIM(SUBSTITUTE(N56,CHAR(160),""))),0),TRIM(SUBSTITUTE(AA56,CHAR(160),""))="Devis 2",IFERROR(VALUE(TRIM(SUBSTITUTE(S56,CHAR(160),""))),0),TRIM(SUBSTITUTE(AA56,CHAR(160),""))="Devis 3",IFERROR(VALUE(TRIM(SUBSTITUTE(X56,CHAR(160),""))),0),TRUE,0)*IFERROR(VALUE(TRIM(SUBSTITUTE(C56,CHAR(160),""))),0))=0,"",_xlfn.IFS(TRIM(SUBSTITUTE(AA56,CHAR(160),""))="Devis 1",IFERROR(VALUE(TRIM(SUBSTITUTE(N56,CHAR(160),""))),0),TRIM(SUBSTITUTE(AA56,CHAR(160),""))="Devis 2",IFERROR(VALUE(TRIM(SUBSTITUTE(S56,CHAR(160),""))),0),TRIM(SUBSTITUTE(AA56,CHAR(160),""))="Devis 3",IFERROR(VALUE(TRIM(SUBSTITUTE(X56,CHAR(160),""))),0),TRUE,0)*IFERROR(VALUE(TRIM(SUBSTITUTE(C56,CHAR(160),""))),0))</f>
        <v/>
      </c>
      <c r="AC56" s="89" t="str" cm="1">
        <f t="array" ref="AC56">IF(ROUND((_xlfn.IFS(TRIM(SUBSTITUTE(AA56,CHAR(160),""))="Devis 1",IFERROR(VALUE(TRIM(SUBSTITUTE(O56,CHAR(160),""))),0),TRIM(SUBSTITUTE(AA56,CHAR(160),""))="Devis 2",IFERROR(VALUE(TRIM(SUBSTITUTE(T56,CHAR(160),""))),0),TRIM(SUBSTITUTE(AA56,CHAR(160),""))="Devis 3",IFERROR(VALUE(TRIM(SUBSTITUTE(Y56,CHAR(160),""))),0),TRUE,0)*IFERROR(VALUE(TRIM(SUBSTITUTE(C56,CHAR(160),""))),0)),2)=0,IF(AB56&lt;&gt;"",0,""),ROUND((_xlfn.IFS(TRIM(SUBSTITUTE(AA56,CHAR(160),""))="Devis 1",IFERROR(VALUE(TRIM(SUBSTITUTE(O56,CHAR(160),""))),0),TRIM(SUBSTITUTE(AA56,CHAR(160),""))="Devis 2",IFERROR(VALUE(TRIM(SUBSTITUTE(T56,CHAR(160),""))),0),TRIM(SUBSTITUTE(AA56,CHAR(160),""))="Devis 3",IFERROR(VALUE(TRIM(SUBSTITUTE(Y56,CHAR(160),""))),0),TRUE,0)*IFERROR(VALUE(TRIM(SUBSTITUTE(C56,CHAR(160),""))),0)),2))</f>
        <v/>
      </c>
      <c r="AD56" s="90" t="str">
        <f t="shared" si="12"/>
        <v/>
      </c>
      <c r="AE56" s="91"/>
      <c r="AF56" s="148" t="str">
        <f t="shared" si="13"/>
        <v/>
      </c>
      <c r="AG56" s="148" t="str">
        <f t="shared" si="14"/>
        <v/>
      </c>
      <c r="AH56" s="148" t="str">
        <f t="shared" si="15"/>
        <v/>
      </c>
      <c r="AI56" s="148" t="str">
        <f t="shared" si="16"/>
        <v/>
      </c>
      <c r="AJ56" s="148" t="str">
        <f t="shared" si="17"/>
        <v/>
      </c>
      <c r="AK56" s="148" t="str">
        <f t="shared" si="18"/>
        <v/>
      </c>
      <c r="AL56" s="148" t="str">
        <f t="shared" si="19"/>
        <v/>
      </c>
      <c r="AM56" s="148" t="str">
        <f t="shared" si="20"/>
        <v/>
      </c>
      <c r="AN56" s="713" t="str">
        <f t="shared" si="21"/>
        <v/>
      </c>
      <c r="AO56" s="553" t="str">
        <f t="shared" si="22"/>
        <v/>
      </c>
      <c r="AP56" s="548" t="str">
        <f t="shared" si="23"/>
        <v/>
      </c>
      <c r="AQ56" s="539" t="str">
        <f t="shared" si="24"/>
        <v/>
      </c>
      <c r="AR56" s="539" t="str">
        <f t="shared" si="25"/>
        <v/>
      </c>
      <c r="AS56" s="577" t="str">
        <f t="shared" si="26"/>
        <v/>
      </c>
      <c r="AT56" s="644" t="str">
        <f t="shared" si="27"/>
        <v/>
      </c>
      <c r="AU56" s="655" t="str">
        <f t="shared" si="28"/>
        <v/>
      </c>
      <c r="AV56" s="577" t="str">
        <f t="shared" si="29"/>
        <v/>
      </c>
      <c r="AW56" s="577" t="str">
        <f t="shared" si="30"/>
        <v/>
      </c>
      <c r="AX56" s="577" t="str">
        <f t="shared" si="31"/>
        <v/>
      </c>
      <c r="AY56" s="748" t="str">
        <f t="shared" si="32"/>
        <v/>
      </c>
      <c r="AZ56" s="677" t="str">
        <f t="shared" si="33"/>
        <v/>
      </c>
      <c r="BA56" s="577" t="str">
        <f t="shared" si="34"/>
        <v/>
      </c>
      <c r="BB56" s="577" t="str">
        <f t="shared" si="35"/>
        <v/>
      </c>
      <c r="BC56" s="577" t="str">
        <f t="shared" si="36"/>
        <v/>
      </c>
      <c r="BD56" s="678" t="str">
        <f t="shared" si="37"/>
        <v/>
      </c>
      <c r="BE56" s="542" t="str">
        <f t="shared" si="38"/>
        <v/>
      </c>
      <c r="BF56" s="83"/>
      <c r="BG56" s="92" t="str">
        <f t="shared" si="39"/>
        <v/>
      </c>
      <c r="BH56" s="92" t="str">
        <f t="shared" si="40"/>
        <v/>
      </c>
      <c r="BI56" s="93" t="str">
        <f t="shared" si="41"/>
        <v/>
      </c>
      <c r="BJ56" s="93" t="str" cm="1">
        <f t="array" ref="BJ56">IF($AG56="","",
_xlfn.IFS(
$BE56="Devis 1",
IF(ISBLANK(AR56),"",IFERROR(VALUE(TRIM(SUBSTITUTE(AR56,CHAR(160),""))),0)*IFERROR(VALUE(TRIM(SUBSTITUTE($AG56,CHAR(160),""))),0)),
$BE56="Devis 2",
IF(ISBLANK(AW56),"",IFERROR(VALUE(TRIM(SUBSTITUTE(AW56,CHAR(160),""))),0)*IFERROR(VALUE(TRIM(SUBSTITUTE($AG56,CHAR(160),""))),0)),
$BE56="Devis 3",
IF(ISBLANK(BB56),"",IFERROR(VALUE(TRIM(SUBSTITUTE(BB56,CHAR(160),""))),0)*IFERROR(VALUE(TRIM(SUBSTITUTE($AG56,CHAR(160),""))),0)),
TRUE,0
)
)</f>
        <v/>
      </c>
      <c r="BK56" s="93" t="str" cm="1">
        <f t="array" ref="BK56">IF($AG56="","",
_xlfn.IFS(
$BE56="Devis 1",
IF(ISBLANK(AS56),"",IFERROR(VALUE(TRIM(SUBSTITUTE(AS56,CHAR(160),""))),0)*IFERROR(VALUE(TRIM(SUBSTITUTE($AG56,CHAR(160),""))),0)),
$BE56="Devis 2",
IF(ISBLANK(AX56),"",IFERROR(VALUE(TRIM(SUBSTITUTE(AX56,CHAR(160),""))),0)*IFERROR(VALUE(TRIM(SUBSTITUTE($AG56,CHAR(160),""))),0)),
$BE56="Devis 3",
IF(ISBLANK(BC56),"",IFERROR(VALUE(TRIM(SUBSTITUTE(BC56,CHAR(160),""))),0)*IFERROR(VALUE(TRIM(SUBSTITUTE($AG56,CHAR(160),""))),0)),
TRUE,0
)
)</f>
        <v/>
      </c>
      <c r="BL56" s="93" t="str">
        <f t="shared" si="42"/>
        <v/>
      </c>
      <c r="BM56" s="83"/>
      <c r="BN56" s="43" t="str" cm="1">
        <f t="array" ref="BN56">IF(OR(BL56="",BI56="",BJ56="",BG56=""),"",
    _xlfn.IFS(
        (IFERROR(VALUE(TRIM(SUBSTITUTE(BL56,CHAR(160),""))),0)) &gt; (IFERROR(VALUE(TRIM(SUBSTITUTE(BI56,CHAR(160),""))),0)),
        "KO : Le montant retenu TTC est supérieur au montant raisonnable TTC. Merci de revoir la ligne de dépense ou plafonner son montant.",
        (IFERROR(VALUE(TRIM(SUBSTITUTE(BJ56,CHAR(160),""))),0)) &gt; (IFERROR(VALUE(TRIM(SUBSTITUTE(BG56,CHAR(160),""))),0)),
        "Attention : Le montant retenu HT est supérieur au montant HT raisonnable. Merci de revoir la ligne de dépense, plafonner son montant, ou justifier la reventillation HT / TVA.",
ROUND(IFERROR(VALUE(TRIM(SUBSTITUTE(BH56,CHAR(160),""))),0),2)&gt;
ROUND(IFERROR(VALUE(TRIM(SUBSTITUTE(BK56,CHAR(160),""))),0),2),
"Attention : Le montant TVA retenu est supérieur au montant TVA raisonnable. Merci de revoir la ligne de dépense, plafonner son montant, ou justifier la reventillation HT / TVA.",
ROUND(IFERROR(VALUE(TRIM(SUBSTITUTE(BJ56,CHAR(160),""))),0),2)&gt;
ROUND(IFERROR(VALUE(TRIM(SUBSTITUTE(MIN(P56,U56,Z56),CHAR(160),""))),0),2),
"Attention : Le devis retenu n'est pas le moins cher. Une justification de la part du porteur est nécessaire.",
ROUND(IFERROR(VALUE(TRIM(SUBSTITUTE(BJ56,CHAR(160),""))),0),2)=0,
"Attention : montant présenté entièrement écarté",
        (IFERROR(VALUE(TRIM(SUBSTITUTE(BL56,CHAR(160),""))),0))=0,
        "",
        (IFERROR(VALUE(TRIM(SUBSTITUTE(BI56,CHAR(160),""))),0))=(IFERROR(VALUE(TRIM(SUBSTITUTE(BL56,CHAR(160),""))),0)),
        "OK",
        (IFERROR(VALUE(TRIM(SUBSTITUTE(BI56,CHAR(160),""))),0))&gt;(IFERROR(VALUE(TRIM(SUBSTITUTE(BL56,CHAR(160),""))),0)),
        " OK : Montant instruit inférieur au montant raisonnable.",
        TRUE,
        ""
    )
)</f>
        <v/>
      </c>
      <c r="BO56" s="43" t="str" cm="1">
        <f t="array" ref="BO56">IF(OR(BL56="",AD56="",BJ56="",AB56="",BK56="",AC56=""),"",_xlfn.IFS(
ROUND(IFERROR(VALUE(TRIM(SUBSTITUTE(BL56,CHAR(160),""))),0),2)&gt;
ROUND(IFERROR(VALUE(TRIM(SUBSTITUTE(AD56,CHAR(160),""))),0),2),
"KO : Le montant retenu TTC est supérieur au montant présenté TTC. Merci de revoir la ligne de dépense ou plafonner son montant.",
ROUND(IFERROR(VALUE(TRIM(SUBSTITUTE(BJ56,CHAR(160),""))),0),2)&gt;
ROUND(IFERROR(VALUE(TRIM(SUBSTITUTE(AB56,CHAR(160),""))),0),2),
"Attention : Le montant retenu HT est supérieur au montant HT présenté. Merci de revoir la ligne de dépense, plafonner son montant, ou justifier la reventillation HT / TVA.",
ROUND(IFERROR(VALUE(TRIM(SUBSTITUTE(BK56,CHAR(160),""))),0),2)&gt;
ROUND(IFERROR(VALUE(TRIM(SUBSTITUTE(AC56,CHAR(160),""))),0),2),
"Attention : Le montant TVA retenu est supérieur au montant TVA présenté. Merci de revoir la ligne de dépense, plafonner son montant, ou justifier la reventillation HT / TVA.",
ROUND(IFERROR(VALUE(TRIM(SUBSTITUTE(AD56,CHAR(160),""))),0),2)=0,
"",
ROUND(IFERROR(VALUE(TRIM(SUBSTITUTE(BL56,CHAR(160),""))),0),2)=
ROUND(IFERROR(VALUE(TRIM(SUBSTITUTE(AD56,CHAR(160),""))),0),2),
"OK",
ROUND(IFERROR(VALUE(TRIM(SUBSTITUTE(BL56,CHAR(160),""))),0),2)=0,
"Attention : Montant présenté entièrement rejeté.",
ROUND(IFERROR(VALUE(TRIM(SUBSTITUTE(BL56,CHAR(160),""))),0),2)&lt;
ROUND(IFERROR(VALUE(TRIM(SUBSTITUTE(AD56,CHAR(160),""))),0),2),
"Attention : Montant présenté partiellement rejeté.",
TRUE,""
))</f>
        <v/>
      </c>
      <c r="BP56" s="92" t="str">
        <f t="shared" si="43"/>
        <v/>
      </c>
      <c r="BQ56" s="92" t="str">
        <f t="shared" si="44"/>
        <v/>
      </c>
      <c r="BR56" s="92" t="str">
        <f t="shared" si="45"/>
        <v/>
      </c>
    </row>
    <row r="57" spans="1:70" s="4" customFormat="1">
      <c r="A57" s="82">
        <v>49</v>
      </c>
      <c r="B57" s="83"/>
      <c r="C57" s="84"/>
      <c r="D57" s="84"/>
      <c r="E57" s="83"/>
      <c r="F57" s="83"/>
      <c r="G57" s="83"/>
      <c r="H57" s="132"/>
      <c r="I57" s="711"/>
      <c r="J57" s="538"/>
      <c r="K57" s="719"/>
      <c r="L57" s="627"/>
      <c r="M57" s="538"/>
      <c r="N57" s="624"/>
      <c r="O57" s="625"/>
      <c r="P57" s="644" t="str">
        <f t="shared" si="9"/>
        <v/>
      </c>
      <c r="Q57" s="647"/>
      <c r="R57" s="538"/>
      <c r="S57" s="625"/>
      <c r="T57" s="625"/>
      <c r="U57" s="644" t="str">
        <f t="shared" si="10"/>
        <v/>
      </c>
      <c r="V57" s="664"/>
      <c r="W57" s="538"/>
      <c r="X57" s="625"/>
      <c r="Y57" s="625"/>
      <c r="Z57" s="705" t="str">
        <f t="shared" si="11"/>
        <v/>
      </c>
      <c r="AA57" s="87"/>
      <c r="AB57" s="88" t="str" cm="1">
        <f t="array" ref="AB57">IF((_xlfn.IFS(TRIM(SUBSTITUTE(AA57,CHAR(160),""))="Devis 1",IFERROR(VALUE(TRIM(SUBSTITUTE(N57,CHAR(160),""))),0),TRIM(SUBSTITUTE(AA57,CHAR(160),""))="Devis 2",IFERROR(VALUE(TRIM(SUBSTITUTE(S57,CHAR(160),""))),0),TRIM(SUBSTITUTE(AA57,CHAR(160),""))="Devis 3",IFERROR(VALUE(TRIM(SUBSTITUTE(X57,CHAR(160),""))),0),TRUE,0)*IFERROR(VALUE(TRIM(SUBSTITUTE(C57,CHAR(160),""))),0))=0,"",_xlfn.IFS(TRIM(SUBSTITUTE(AA57,CHAR(160),""))="Devis 1",IFERROR(VALUE(TRIM(SUBSTITUTE(N57,CHAR(160),""))),0),TRIM(SUBSTITUTE(AA57,CHAR(160),""))="Devis 2",IFERROR(VALUE(TRIM(SUBSTITUTE(S57,CHAR(160),""))),0),TRIM(SUBSTITUTE(AA57,CHAR(160),""))="Devis 3",IFERROR(VALUE(TRIM(SUBSTITUTE(X57,CHAR(160),""))),0),TRUE,0)*IFERROR(VALUE(TRIM(SUBSTITUTE(C57,CHAR(160),""))),0))</f>
        <v/>
      </c>
      <c r="AC57" s="89" t="str" cm="1">
        <f t="array" ref="AC57">IF(ROUND((_xlfn.IFS(TRIM(SUBSTITUTE(AA57,CHAR(160),""))="Devis 1",IFERROR(VALUE(TRIM(SUBSTITUTE(O57,CHAR(160),""))),0),TRIM(SUBSTITUTE(AA57,CHAR(160),""))="Devis 2",IFERROR(VALUE(TRIM(SUBSTITUTE(T57,CHAR(160),""))),0),TRIM(SUBSTITUTE(AA57,CHAR(160),""))="Devis 3",IFERROR(VALUE(TRIM(SUBSTITUTE(Y57,CHAR(160),""))),0),TRUE,0)*IFERROR(VALUE(TRIM(SUBSTITUTE(C57,CHAR(160),""))),0)),2)=0,IF(AB57&lt;&gt;"",0,""),ROUND((_xlfn.IFS(TRIM(SUBSTITUTE(AA57,CHAR(160),""))="Devis 1",IFERROR(VALUE(TRIM(SUBSTITUTE(O57,CHAR(160),""))),0),TRIM(SUBSTITUTE(AA57,CHAR(160),""))="Devis 2",IFERROR(VALUE(TRIM(SUBSTITUTE(T57,CHAR(160),""))),0),TRIM(SUBSTITUTE(AA57,CHAR(160),""))="Devis 3",IFERROR(VALUE(TRIM(SUBSTITUTE(Y57,CHAR(160),""))),0),TRUE,0)*IFERROR(VALUE(TRIM(SUBSTITUTE(C57,CHAR(160),""))),0)),2))</f>
        <v/>
      </c>
      <c r="AD57" s="90" t="str">
        <f t="shared" si="12"/>
        <v/>
      </c>
      <c r="AE57" s="91"/>
      <c r="AF57" s="148" t="str">
        <f t="shared" si="13"/>
        <v/>
      </c>
      <c r="AG57" s="148" t="str">
        <f t="shared" si="14"/>
        <v/>
      </c>
      <c r="AH57" s="148" t="str">
        <f t="shared" si="15"/>
        <v/>
      </c>
      <c r="AI57" s="148" t="str">
        <f t="shared" si="16"/>
        <v/>
      </c>
      <c r="AJ57" s="148" t="str">
        <f t="shared" si="17"/>
        <v/>
      </c>
      <c r="AK57" s="148" t="str">
        <f t="shared" si="18"/>
        <v/>
      </c>
      <c r="AL57" s="148" t="str">
        <f t="shared" si="19"/>
        <v/>
      </c>
      <c r="AM57" s="148" t="str">
        <f t="shared" si="20"/>
        <v/>
      </c>
      <c r="AN57" s="713" t="str">
        <f t="shared" si="21"/>
        <v/>
      </c>
      <c r="AO57" s="553" t="str">
        <f t="shared" si="22"/>
        <v/>
      </c>
      <c r="AP57" s="548" t="str">
        <f t="shared" si="23"/>
        <v/>
      </c>
      <c r="AQ57" s="539" t="str">
        <f t="shared" si="24"/>
        <v/>
      </c>
      <c r="AR57" s="539" t="str">
        <f t="shared" si="25"/>
        <v/>
      </c>
      <c r="AS57" s="577" t="str">
        <f t="shared" si="26"/>
        <v/>
      </c>
      <c r="AT57" s="644" t="str">
        <f t="shared" si="27"/>
        <v/>
      </c>
      <c r="AU57" s="655" t="str">
        <f t="shared" si="28"/>
        <v/>
      </c>
      <c r="AV57" s="577" t="str">
        <f t="shared" si="29"/>
        <v/>
      </c>
      <c r="AW57" s="577" t="str">
        <f t="shared" si="30"/>
        <v/>
      </c>
      <c r="AX57" s="577" t="str">
        <f t="shared" si="31"/>
        <v/>
      </c>
      <c r="AY57" s="748" t="str">
        <f t="shared" si="32"/>
        <v/>
      </c>
      <c r="AZ57" s="677" t="str">
        <f t="shared" si="33"/>
        <v/>
      </c>
      <c r="BA57" s="577" t="str">
        <f t="shared" si="34"/>
        <v/>
      </c>
      <c r="BB57" s="577" t="str">
        <f t="shared" si="35"/>
        <v/>
      </c>
      <c r="BC57" s="577" t="str">
        <f t="shared" si="36"/>
        <v/>
      </c>
      <c r="BD57" s="678" t="str">
        <f t="shared" si="37"/>
        <v/>
      </c>
      <c r="BE57" s="542" t="str">
        <f t="shared" si="38"/>
        <v/>
      </c>
      <c r="BF57" s="83"/>
      <c r="BG57" s="92" t="str">
        <f t="shared" si="39"/>
        <v/>
      </c>
      <c r="BH57" s="92" t="str">
        <f t="shared" si="40"/>
        <v/>
      </c>
      <c r="BI57" s="93" t="str">
        <f t="shared" si="41"/>
        <v/>
      </c>
      <c r="BJ57" s="93" t="str" cm="1">
        <f t="array" ref="BJ57">IF($AG57="","",
_xlfn.IFS(
$BE57="Devis 1",
IF(ISBLANK(AR57),"",IFERROR(VALUE(TRIM(SUBSTITUTE(AR57,CHAR(160),""))),0)*IFERROR(VALUE(TRIM(SUBSTITUTE($AG57,CHAR(160),""))),0)),
$BE57="Devis 2",
IF(ISBLANK(AW57),"",IFERROR(VALUE(TRIM(SUBSTITUTE(AW57,CHAR(160),""))),0)*IFERROR(VALUE(TRIM(SUBSTITUTE($AG57,CHAR(160),""))),0)),
$BE57="Devis 3",
IF(ISBLANK(BB57),"",IFERROR(VALUE(TRIM(SUBSTITUTE(BB57,CHAR(160),""))),0)*IFERROR(VALUE(TRIM(SUBSTITUTE($AG57,CHAR(160),""))),0)),
TRUE,0
)
)</f>
        <v/>
      </c>
      <c r="BK57" s="93" t="str" cm="1">
        <f t="array" ref="BK57">IF($AG57="","",
_xlfn.IFS(
$BE57="Devis 1",
IF(ISBLANK(AS57),"",IFERROR(VALUE(TRIM(SUBSTITUTE(AS57,CHAR(160),""))),0)*IFERROR(VALUE(TRIM(SUBSTITUTE($AG57,CHAR(160),""))),0)),
$BE57="Devis 2",
IF(ISBLANK(AX57),"",IFERROR(VALUE(TRIM(SUBSTITUTE(AX57,CHAR(160),""))),0)*IFERROR(VALUE(TRIM(SUBSTITUTE($AG57,CHAR(160),""))),0)),
$BE57="Devis 3",
IF(ISBLANK(BC57),"",IFERROR(VALUE(TRIM(SUBSTITUTE(BC57,CHAR(160),""))),0)*IFERROR(VALUE(TRIM(SUBSTITUTE($AG57,CHAR(160),""))),0)),
TRUE,0
)
)</f>
        <v/>
      </c>
      <c r="BL57" s="93" t="str">
        <f t="shared" si="42"/>
        <v/>
      </c>
      <c r="BM57" s="83"/>
      <c r="BN57" s="43" t="str" cm="1">
        <f t="array" ref="BN57">IF(OR(BL57="",BI57="",BJ57="",BG57=""),"",
    _xlfn.IFS(
        (IFERROR(VALUE(TRIM(SUBSTITUTE(BL57,CHAR(160),""))),0)) &gt; (IFERROR(VALUE(TRIM(SUBSTITUTE(BI57,CHAR(160),""))),0)),
        "KO : Le montant retenu TTC est supérieur au montant raisonnable TTC. Merci de revoir la ligne de dépense ou plafonner son montant.",
        (IFERROR(VALUE(TRIM(SUBSTITUTE(BJ57,CHAR(160),""))),0)) &gt; (IFERROR(VALUE(TRIM(SUBSTITUTE(BG57,CHAR(160),""))),0)),
        "Attention : Le montant retenu HT est supérieur au montant HT raisonnable. Merci de revoir la ligne de dépense, plafonner son montant, ou justifier la reventillation HT / TVA.",
ROUND(IFERROR(VALUE(TRIM(SUBSTITUTE(BH57,CHAR(160),""))),0),2)&gt;
ROUND(IFERROR(VALUE(TRIM(SUBSTITUTE(BK57,CHAR(160),""))),0),2),
"Attention : Le montant TVA retenu est supérieur au montant TVA raisonnable. Merci de revoir la ligne de dépense, plafonner son montant, ou justifier la reventillation HT / TVA.",
ROUND(IFERROR(VALUE(TRIM(SUBSTITUTE(BJ57,CHAR(160),""))),0),2)&gt;
ROUND(IFERROR(VALUE(TRIM(SUBSTITUTE(MIN(P57,U57,Z57),CHAR(160),""))),0),2),
"Attention : Le devis retenu n'est pas le moins cher. Une justification de la part du porteur est nécessaire.",
ROUND(IFERROR(VALUE(TRIM(SUBSTITUTE(BJ57,CHAR(160),""))),0),2)=0,
"Attention : montant présenté entièrement écarté",
        (IFERROR(VALUE(TRIM(SUBSTITUTE(BL57,CHAR(160),""))),0))=0,
        "",
        (IFERROR(VALUE(TRIM(SUBSTITUTE(BI57,CHAR(160),""))),0))=(IFERROR(VALUE(TRIM(SUBSTITUTE(BL57,CHAR(160),""))),0)),
        "OK",
        (IFERROR(VALUE(TRIM(SUBSTITUTE(BI57,CHAR(160),""))),0))&gt;(IFERROR(VALUE(TRIM(SUBSTITUTE(BL57,CHAR(160),""))),0)),
        " OK : Montant instruit inférieur au montant raisonnable.",
        TRUE,
        ""
    )
)</f>
        <v/>
      </c>
      <c r="BO57" s="43" t="str" cm="1">
        <f t="array" ref="BO57">IF(OR(BL57="",AD57="",BJ57="",AB57="",BK57="",AC57=""),"",_xlfn.IFS(
ROUND(IFERROR(VALUE(TRIM(SUBSTITUTE(BL57,CHAR(160),""))),0),2)&gt;
ROUND(IFERROR(VALUE(TRIM(SUBSTITUTE(AD57,CHAR(160),""))),0),2),
"KO : Le montant retenu TTC est supérieur au montant présenté TTC. Merci de revoir la ligne de dépense ou plafonner son montant.",
ROUND(IFERROR(VALUE(TRIM(SUBSTITUTE(BJ57,CHAR(160),""))),0),2)&gt;
ROUND(IFERROR(VALUE(TRIM(SUBSTITUTE(AB57,CHAR(160),""))),0),2),
"Attention : Le montant retenu HT est supérieur au montant HT présenté. Merci de revoir la ligne de dépense, plafonner son montant, ou justifier la reventillation HT / TVA.",
ROUND(IFERROR(VALUE(TRIM(SUBSTITUTE(BK57,CHAR(160),""))),0),2)&gt;
ROUND(IFERROR(VALUE(TRIM(SUBSTITUTE(AC57,CHAR(160),""))),0),2),
"Attention : Le montant TVA retenu est supérieur au montant TVA présenté. Merci de revoir la ligne de dépense, plafonner son montant, ou justifier la reventillation HT / TVA.",
ROUND(IFERROR(VALUE(TRIM(SUBSTITUTE(AD57,CHAR(160),""))),0),2)=0,
"",
ROUND(IFERROR(VALUE(TRIM(SUBSTITUTE(BL57,CHAR(160),""))),0),2)=
ROUND(IFERROR(VALUE(TRIM(SUBSTITUTE(AD57,CHAR(160),""))),0),2),
"OK",
ROUND(IFERROR(VALUE(TRIM(SUBSTITUTE(BL57,CHAR(160),""))),0),2)=0,
"Attention : Montant présenté entièrement rejeté.",
ROUND(IFERROR(VALUE(TRIM(SUBSTITUTE(BL57,CHAR(160),""))),0),2)&lt;
ROUND(IFERROR(VALUE(TRIM(SUBSTITUTE(AD57,CHAR(160),""))),0),2),
"Attention : Montant présenté partiellement rejeté.",
TRUE,""
))</f>
        <v/>
      </c>
      <c r="BP57" s="92" t="str">
        <f t="shared" si="43"/>
        <v/>
      </c>
      <c r="BQ57" s="92" t="str">
        <f t="shared" si="44"/>
        <v/>
      </c>
      <c r="BR57" s="92" t="str">
        <f t="shared" si="45"/>
        <v/>
      </c>
    </row>
    <row r="58" spans="1:70" s="4" customFormat="1">
      <c r="A58" s="82">
        <v>50</v>
      </c>
      <c r="B58" s="83"/>
      <c r="C58" s="84"/>
      <c r="D58" s="84"/>
      <c r="E58" s="83"/>
      <c r="F58" s="83"/>
      <c r="G58" s="83"/>
      <c r="H58" s="132"/>
      <c r="I58" s="711"/>
      <c r="J58" s="538"/>
      <c r="K58" s="719"/>
      <c r="L58" s="627"/>
      <c r="M58" s="538"/>
      <c r="N58" s="624"/>
      <c r="O58" s="625"/>
      <c r="P58" s="644" t="str">
        <f t="shared" si="9"/>
        <v/>
      </c>
      <c r="Q58" s="647"/>
      <c r="R58" s="538"/>
      <c r="S58" s="625"/>
      <c r="T58" s="625"/>
      <c r="U58" s="644" t="str">
        <f t="shared" si="10"/>
        <v/>
      </c>
      <c r="V58" s="664"/>
      <c r="W58" s="538"/>
      <c r="X58" s="625"/>
      <c r="Y58" s="625"/>
      <c r="Z58" s="705" t="str">
        <f t="shared" si="11"/>
        <v/>
      </c>
      <c r="AA58" s="87"/>
      <c r="AB58" s="88" t="str" cm="1">
        <f t="array" ref="AB58">IF((_xlfn.IFS(TRIM(SUBSTITUTE(AA58,CHAR(160),""))="Devis 1",IFERROR(VALUE(TRIM(SUBSTITUTE(N58,CHAR(160),""))),0),TRIM(SUBSTITUTE(AA58,CHAR(160),""))="Devis 2",IFERROR(VALUE(TRIM(SUBSTITUTE(S58,CHAR(160),""))),0),TRIM(SUBSTITUTE(AA58,CHAR(160),""))="Devis 3",IFERROR(VALUE(TRIM(SUBSTITUTE(X58,CHAR(160),""))),0),TRUE,0)*IFERROR(VALUE(TRIM(SUBSTITUTE(C58,CHAR(160),""))),0))=0,"",_xlfn.IFS(TRIM(SUBSTITUTE(AA58,CHAR(160),""))="Devis 1",IFERROR(VALUE(TRIM(SUBSTITUTE(N58,CHAR(160),""))),0),TRIM(SUBSTITUTE(AA58,CHAR(160),""))="Devis 2",IFERROR(VALUE(TRIM(SUBSTITUTE(S58,CHAR(160),""))),0),TRIM(SUBSTITUTE(AA58,CHAR(160),""))="Devis 3",IFERROR(VALUE(TRIM(SUBSTITUTE(X58,CHAR(160),""))),0),TRUE,0)*IFERROR(VALUE(TRIM(SUBSTITUTE(C58,CHAR(160),""))),0))</f>
        <v/>
      </c>
      <c r="AC58" s="89" t="str" cm="1">
        <f t="array" ref="AC58">IF(ROUND((_xlfn.IFS(TRIM(SUBSTITUTE(AA58,CHAR(160),""))="Devis 1",IFERROR(VALUE(TRIM(SUBSTITUTE(O58,CHAR(160),""))),0),TRIM(SUBSTITUTE(AA58,CHAR(160),""))="Devis 2",IFERROR(VALUE(TRIM(SUBSTITUTE(T58,CHAR(160),""))),0),TRIM(SUBSTITUTE(AA58,CHAR(160),""))="Devis 3",IFERROR(VALUE(TRIM(SUBSTITUTE(Y58,CHAR(160),""))),0),TRUE,0)*IFERROR(VALUE(TRIM(SUBSTITUTE(C58,CHAR(160),""))),0)),2)=0,IF(AB58&lt;&gt;"",0,""),ROUND((_xlfn.IFS(TRIM(SUBSTITUTE(AA58,CHAR(160),""))="Devis 1",IFERROR(VALUE(TRIM(SUBSTITUTE(O58,CHAR(160),""))),0),TRIM(SUBSTITUTE(AA58,CHAR(160),""))="Devis 2",IFERROR(VALUE(TRIM(SUBSTITUTE(T58,CHAR(160),""))),0),TRIM(SUBSTITUTE(AA58,CHAR(160),""))="Devis 3",IFERROR(VALUE(TRIM(SUBSTITUTE(Y58,CHAR(160),""))),0),TRUE,0)*IFERROR(VALUE(TRIM(SUBSTITUTE(C58,CHAR(160),""))),0)),2))</f>
        <v/>
      </c>
      <c r="AD58" s="90" t="str">
        <f t="shared" si="12"/>
        <v/>
      </c>
      <c r="AE58" s="91"/>
      <c r="AF58" s="148" t="str">
        <f t="shared" si="13"/>
        <v/>
      </c>
      <c r="AG58" s="148" t="str">
        <f t="shared" si="14"/>
        <v/>
      </c>
      <c r="AH58" s="148" t="str">
        <f t="shared" si="15"/>
        <v/>
      </c>
      <c r="AI58" s="148" t="str">
        <f t="shared" si="16"/>
        <v/>
      </c>
      <c r="AJ58" s="148" t="str">
        <f t="shared" si="17"/>
        <v/>
      </c>
      <c r="AK58" s="148" t="str">
        <f t="shared" si="18"/>
        <v/>
      </c>
      <c r="AL58" s="148" t="str">
        <f t="shared" si="19"/>
        <v/>
      </c>
      <c r="AM58" s="148" t="str">
        <f t="shared" si="20"/>
        <v/>
      </c>
      <c r="AN58" s="713" t="str">
        <f t="shared" si="21"/>
        <v/>
      </c>
      <c r="AO58" s="553" t="str">
        <f t="shared" si="22"/>
        <v/>
      </c>
      <c r="AP58" s="548" t="str">
        <f t="shared" si="23"/>
        <v/>
      </c>
      <c r="AQ58" s="539" t="str">
        <f t="shared" si="24"/>
        <v/>
      </c>
      <c r="AR58" s="539" t="str">
        <f t="shared" si="25"/>
        <v/>
      </c>
      <c r="AS58" s="577" t="str">
        <f t="shared" si="26"/>
        <v/>
      </c>
      <c r="AT58" s="644" t="str">
        <f t="shared" si="27"/>
        <v/>
      </c>
      <c r="AU58" s="655" t="str">
        <f t="shared" si="28"/>
        <v/>
      </c>
      <c r="AV58" s="577" t="str">
        <f t="shared" si="29"/>
        <v/>
      </c>
      <c r="AW58" s="577" t="str">
        <f t="shared" si="30"/>
        <v/>
      </c>
      <c r="AX58" s="577" t="str">
        <f t="shared" si="31"/>
        <v/>
      </c>
      <c r="AY58" s="748" t="str">
        <f t="shared" si="32"/>
        <v/>
      </c>
      <c r="AZ58" s="677" t="str">
        <f t="shared" si="33"/>
        <v/>
      </c>
      <c r="BA58" s="577" t="str">
        <f t="shared" si="34"/>
        <v/>
      </c>
      <c r="BB58" s="577" t="str">
        <f t="shared" si="35"/>
        <v/>
      </c>
      <c r="BC58" s="577" t="str">
        <f t="shared" si="36"/>
        <v/>
      </c>
      <c r="BD58" s="678" t="str">
        <f t="shared" si="37"/>
        <v/>
      </c>
      <c r="BE58" s="542" t="str">
        <f t="shared" si="38"/>
        <v/>
      </c>
      <c r="BF58" s="83"/>
      <c r="BG58" s="92" t="str">
        <f t="shared" si="39"/>
        <v/>
      </c>
      <c r="BH58" s="92" t="str">
        <f t="shared" si="40"/>
        <v/>
      </c>
      <c r="BI58" s="93" t="str">
        <f t="shared" si="41"/>
        <v/>
      </c>
      <c r="BJ58" s="93" t="str" cm="1">
        <f t="array" ref="BJ58">IF($AG58="","",
_xlfn.IFS(
$BE58="Devis 1",
IF(ISBLANK(AR58),"",IFERROR(VALUE(TRIM(SUBSTITUTE(AR58,CHAR(160),""))),0)*IFERROR(VALUE(TRIM(SUBSTITUTE($AG58,CHAR(160),""))),0)),
$BE58="Devis 2",
IF(ISBLANK(AW58),"",IFERROR(VALUE(TRIM(SUBSTITUTE(AW58,CHAR(160),""))),0)*IFERROR(VALUE(TRIM(SUBSTITUTE($AG58,CHAR(160),""))),0)),
$BE58="Devis 3",
IF(ISBLANK(BB58),"",IFERROR(VALUE(TRIM(SUBSTITUTE(BB58,CHAR(160),""))),0)*IFERROR(VALUE(TRIM(SUBSTITUTE($AG58,CHAR(160),""))),0)),
TRUE,0
)
)</f>
        <v/>
      </c>
      <c r="BK58" s="93" t="str" cm="1">
        <f t="array" ref="BK58">IF($AG58="","",
_xlfn.IFS(
$BE58="Devis 1",
IF(ISBLANK(AS58),"",IFERROR(VALUE(TRIM(SUBSTITUTE(AS58,CHAR(160),""))),0)*IFERROR(VALUE(TRIM(SUBSTITUTE($AG58,CHAR(160),""))),0)),
$BE58="Devis 2",
IF(ISBLANK(AX58),"",IFERROR(VALUE(TRIM(SUBSTITUTE(AX58,CHAR(160),""))),0)*IFERROR(VALUE(TRIM(SUBSTITUTE($AG58,CHAR(160),""))),0)),
$BE58="Devis 3",
IF(ISBLANK(BC58),"",IFERROR(VALUE(TRIM(SUBSTITUTE(BC58,CHAR(160),""))),0)*IFERROR(VALUE(TRIM(SUBSTITUTE($AG58,CHAR(160),""))),0)),
TRUE,0
)
)</f>
        <v/>
      </c>
      <c r="BL58" s="93" t="str">
        <f t="shared" si="42"/>
        <v/>
      </c>
      <c r="BM58" s="83"/>
      <c r="BN58" s="43" t="str" cm="1">
        <f t="array" ref="BN58">IF(OR(BL58="",BI58="",BJ58="",BG58=""),"",
    _xlfn.IFS(
        (IFERROR(VALUE(TRIM(SUBSTITUTE(BL58,CHAR(160),""))),0)) &gt; (IFERROR(VALUE(TRIM(SUBSTITUTE(BI58,CHAR(160),""))),0)),
        "KO : Le montant retenu TTC est supérieur au montant raisonnable TTC. Merci de revoir la ligne de dépense ou plafonner son montant.",
        (IFERROR(VALUE(TRIM(SUBSTITUTE(BJ58,CHAR(160),""))),0)) &gt; (IFERROR(VALUE(TRIM(SUBSTITUTE(BG58,CHAR(160),""))),0)),
        "Attention : Le montant retenu HT est supérieur au montant HT raisonnable. Merci de revoir la ligne de dépense, plafonner son montant, ou justifier la reventillation HT / TVA.",
ROUND(IFERROR(VALUE(TRIM(SUBSTITUTE(BH58,CHAR(160),""))),0),2)&gt;
ROUND(IFERROR(VALUE(TRIM(SUBSTITUTE(BK58,CHAR(160),""))),0),2),
"Attention : Le montant TVA retenu est supérieur au montant TVA raisonnable. Merci de revoir la ligne de dépense, plafonner son montant, ou justifier la reventillation HT / TVA.",
ROUND(IFERROR(VALUE(TRIM(SUBSTITUTE(BJ58,CHAR(160),""))),0),2)&gt;
ROUND(IFERROR(VALUE(TRIM(SUBSTITUTE(MIN(P58,U58,Z58),CHAR(160),""))),0),2),
"Attention : Le devis retenu n'est pas le moins cher. Une justification de la part du porteur est nécessaire.",
ROUND(IFERROR(VALUE(TRIM(SUBSTITUTE(BJ58,CHAR(160),""))),0),2)=0,
"Attention : montant présenté entièrement écarté",
        (IFERROR(VALUE(TRIM(SUBSTITUTE(BL58,CHAR(160),""))),0))=0,
        "",
        (IFERROR(VALUE(TRIM(SUBSTITUTE(BI58,CHAR(160),""))),0))=(IFERROR(VALUE(TRIM(SUBSTITUTE(BL58,CHAR(160),""))),0)),
        "OK",
        (IFERROR(VALUE(TRIM(SUBSTITUTE(BI58,CHAR(160),""))),0))&gt;(IFERROR(VALUE(TRIM(SUBSTITUTE(BL58,CHAR(160),""))),0)),
        " OK : Montant instruit inférieur au montant raisonnable.",
        TRUE,
        ""
    )
)</f>
        <v/>
      </c>
      <c r="BO58" s="43" t="str" cm="1">
        <f t="array" ref="BO58">IF(OR(BL58="",AD58="",BJ58="",AB58="",BK58="",AC58=""),"",_xlfn.IFS(
ROUND(IFERROR(VALUE(TRIM(SUBSTITUTE(BL58,CHAR(160),""))),0),2)&gt;
ROUND(IFERROR(VALUE(TRIM(SUBSTITUTE(AD58,CHAR(160),""))),0),2),
"KO : Le montant retenu TTC est supérieur au montant présenté TTC. Merci de revoir la ligne de dépense ou plafonner son montant.",
ROUND(IFERROR(VALUE(TRIM(SUBSTITUTE(BJ58,CHAR(160),""))),0),2)&gt;
ROUND(IFERROR(VALUE(TRIM(SUBSTITUTE(AB58,CHAR(160),""))),0),2),
"Attention : Le montant retenu HT est supérieur au montant HT présenté. Merci de revoir la ligne de dépense, plafonner son montant, ou justifier la reventillation HT / TVA.",
ROUND(IFERROR(VALUE(TRIM(SUBSTITUTE(BK58,CHAR(160),""))),0),2)&gt;
ROUND(IFERROR(VALUE(TRIM(SUBSTITUTE(AC58,CHAR(160),""))),0),2),
"Attention : Le montant TVA retenu est supérieur au montant TVA présenté. Merci de revoir la ligne de dépense, plafonner son montant, ou justifier la reventillation HT / TVA.",
ROUND(IFERROR(VALUE(TRIM(SUBSTITUTE(AD58,CHAR(160),""))),0),2)=0,
"",
ROUND(IFERROR(VALUE(TRIM(SUBSTITUTE(BL58,CHAR(160),""))),0),2)=
ROUND(IFERROR(VALUE(TRIM(SUBSTITUTE(AD58,CHAR(160),""))),0),2),
"OK",
ROUND(IFERROR(VALUE(TRIM(SUBSTITUTE(BL58,CHAR(160),""))),0),2)=0,
"Attention : Montant présenté entièrement rejeté.",
ROUND(IFERROR(VALUE(TRIM(SUBSTITUTE(BL58,CHAR(160),""))),0),2)&lt;
ROUND(IFERROR(VALUE(TRIM(SUBSTITUTE(AD58,CHAR(160),""))),0),2),
"Attention : Montant présenté partiellement rejeté.",
TRUE,""
))</f>
        <v/>
      </c>
      <c r="BP58" s="92" t="str">
        <f t="shared" si="43"/>
        <v/>
      </c>
      <c r="BQ58" s="92" t="str">
        <f t="shared" si="44"/>
        <v/>
      </c>
      <c r="BR58" s="92" t="str">
        <f t="shared" si="45"/>
        <v/>
      </c>
    </row>
    <row r="59" spans="1:70" s="4" customFormat="1">
      <c r="A59" s="82">
        <v>51</v>
      </c>
      <c r="B59" s="83"/>
      <c r="C59" s="84"/>
      <c r="D59" s="84"/>
      <c r="E59" s="83"/>
      <c r="F59" s="83"/>
      <c r="G59" s="83"/>
      <c r="H59" s="132"/>
      <c r="I59" s="711"/>
      <c r="J59" s="538"/>
      <c r="K59" s="719"/>
      <c r="L59" s="627"/>
      <c r="M59" s="538"/>
      <c r="N59" s="624"/>
      <c r="O59" s="625"/>
      <c r="P59" s="644" t="str">
        <f t="shared" si="9"/>
        <v/>
      </c>
      <c r="Q59" s="647"/>
      <c r="R59" s="538"/>
      <c r="S59" s="625"/>
      <c r="T59" s="625"/>
      <c r="U59" s="644" t="str">
        <f t="shared" si="10"/>
        <v/>
      </c>
      <c r="V59" s="664"/>
      <c r="W59" s="538"/>
      <c r="X59" s="625"/>
      <c r="Y59" s="625"/>
      <c r="Z59" s="705" t="str">
        <f t="shared" si="11"/>
        <v/>
      </c>
      <c r="AA59" s="87"/>
      <c r="AB59" s="88" t="str" cm="1">
        <f t="array" ref="AB59">IF((_xlfn.IFS(TRIM(SUBSTITUTE(AA59,CHAR(160),""))="Devis 1",IFERROR(VALUE(TRIM(SUBSTITUTE(N59,CHAR(160),""))),0),TRIM(SUBSTITUTE(AA59,CHAR(160),""))="Devis 2",IFERROR(VALUE(TRIM(SUBSTITUTE(S59,CHAR(160),""))),0),TRIM(SUBSTITUTE(AA59,CHAR(160),""))="Devis 3",IFERROR(VALUE(TRIM(SUBSTITUTE(X59,CHAR(160),""))),0),TRUE,0)*IFERROR(VALUE(TRIM(SUBSTITUTE(C59,CHAR(160),""))),0))=0,"",_xlfn.IFS(TRIM(SUBSTITUTE(AA59,CHAR(160),""))="Devis 1",IFERROR(VALUE(TRIM(SUBSTITUTE(N59,CHAR(160),""))),0),TRIM(SUBSTITUTE(AA59,CHAR(160),""))="Devis 2",IFERROR(VALUE(TRIM(SUBSTITUTE(S59,CHAR(160),""))),0),TRIM(SUBSTITUTE(AA59,CHAR(160),""))="Devis 3",IFERROR(VALUE(TRIM(SUBSTITUTE(X59,CHAR(160),""))),0),TRUE,0)*IFERROR(VALUE(TRIM(SUBSTITUTE(C59,CHAR(160),""))),0))</f>
        <v/>
      </c>
      <c r="AC59" s="89" t="str" cm="1">
        <f t="array" ref="AC59">IF(ROUND((_xlfn.IFS(TRIM(SUBSTITUTE(AA59,CHAR(160),""))="Devis 1",IFERROR(VALUE(TRIM(SUBSTITUTE(O59,CHAR(160),""))),0),TRIM(SUBSTITUTE(AA59,CHAR(160),""))="Devis 2",IFERROR(VALUE(TRIM(SUBSTITUTE(T59,CHAR(160),""))),0),TRIM(SUBSTITUTE(AA59,CHAR(160),""))="Devis 3",IFERROR(VALUE(TRIM(SUBSTITUTE(Y59,CHAR(160),""))),0),TRUE,0)*IFERROR(VALUE(TRIM(SUBSTITUTE(C59,CHAR(160),""))),0)),2)=0,IF(AB59&lt;&gt;"",0,""),ROUND((_xlfn.IFS(TRIM(SUBSTITUTE(AA59,CHAR(160),""))="Devis 1",IFERROR(VALUE(TRIM(SUBSTITUTE(O59,CHAR(160),""))),0),TRIM(SUBSTITUTE(AA59,CHAR(160),""))="Devis 2",IFERROR(VALUE(TRIM(SUBSTITUTE(T59,CHAR(160),""))),0),TRIM(SUBSTITUTE(AA59,CHAR(160),""))="Devis 3",IFERROR(VALUE(TRIM(SUBSTITUTE(Y59,CHAR(160),""))),0),TRUE,0)*IFERROR(VALUE(TRIM(SUBSTITUTE(C59,CHAR(160),""))),0)),2))</f>
        <v/>
      </c>
      <c r="AD59" s="90" t="str">
        <f t="shared" si="12"/>
        <v/>
      </c>
      <c r="AE59" s="91"/>
      <c r="AF59" s="148" t="str">
        <f t="shared" si="13"/>
        <v/>
      </c>
      <c r="AG59" s="148" t="str">
        <f t="shared" si="14"/>
        <v/>
      </c>
      <c r="AH59" s="148" t="str">
        <f t="shared" si="15"/>
        <v/>
      </c>
      <c r="AI59" s="148" t="str">
        <f t="shared" si="16"/>
        <v/>
      </c>
      <c r="AJ59" s="148" t="str">
        <f t="shared" si="17"/>
        <v/>
      </c>
      <c r="AK59" s="148" t="str">
        <f t="shared" si="18"/>
        <v/>
      </c>
      <c r="AL59" s="148" t="str">
        <f t="shared" si="19"/>
        <v/>
      </c>
      <c r="AM59" s="148" t="str">
        <f t="shared" si="20"/>
        <v/>
      </c>
      <c r="AN59" s="713" t="str">
        <f t="shared" si="21"/>
        <v/>
      </c>
      <c r="AO59" s="553" t="str">
        <f t="shared" si="22"/>
        <v/>
      </c>
      <c r="AP59" s="548" t="str">
        <f t="shared" si="23"/>
        <v/>
      </c>
      <c r="AQ59" s="539" t="str">
        <f t="shared" si="24"/>
        <v/>
      </c>
      <c r="AR59" s="539" t="str">
        <f t="shared" si="25"/>
        <v/>
      </c>
      <c r="AS59" s="577" t="str">
        <f t="shared" si="26"/>
        <v/>
      </c>
      <c r="AT59" s="644" t="str">
        <f t="shared" si="27"/>
        <v/>
      </c>
      <c r="AU59" s="655" t="str">
        <f t="shared" si="28"/>
        <v/>
      </c>
      <c r="AV59" s="577" t="str">
        <f t="shared" si="29"/>
        <v/>
      </c>
      <c r="AW59" s="577" t="str">
        <f t="shared" si="30"/>
        <v/>
      </c>
      <c r="AX59" s="577" t="str">
        <f t="shared" si="31"/>
        <v/>
      </c>
      <c r="AY59" s="748" t="str">
        <f t="shared" si="32"/>
        <v/>
      </c>
      <c r="AZ59" s="677" t="str">
        <f t="shared" si="33"/>
        <v/>
      </c>
      <c r="BA59" s="577" t="str">
        <f t="shared" si="34"/>
        <v/>
      </c>
      <c r="BB59" s="577" t="str">
        <f t="shared" si="35"/>
        <v/>
      </c>
      <c r="BC59" s="577" t="str">
        <f t="shared" si="36"/>
        <v/>
      </c>
      <c r="BD59" s="678" t="str">
        <f t="shared" si="37"/>
        <v/>
      </c>
      <c r="BE59" s="542" t="str">
        <f t="shared" si="38"/>
        <v/>
      </c>
      <c r="BF59" s="83"/>
      <c r="BG59" s="92" t="str">
        <f t="shared" si="39"/>
        <v/>
      </c>
      <c r="BH59" s="92" t="str">
        <f t="shared" si="40"/>
        <v/>
      </c>
      <c r="BI59" s="93" t="str">
        <f t="shared" si="41"/>
        <v/>
      </c>
      <c r="BJ59" s="93" t="str" cm="1">
        <f t="array" ref="BJ59">IF($AG59="","",
_xlfn.IFS(
$BE59="Devis 1",
IF(ISBLANK(AR59),"",IFERROR(VALUE(TRIM(SUBSTITUTE(AR59,CHAR(160),""))),0)*IFERROR(VALUE(TRIM(SUBSTITUTE($AG59,CHAR(160),""))),0)),
$BE59="Devis 2",
IF(ISBLANK(AW59),"",IFERROR(VALUE(TRIM(SUBSTITUTE(AW59,CHAR(160),""))),0)*IFERROR(VALUE(TRIM(SUBSTITUTE($AG59,CHAR(160),""))),0)),
$BE59="Devis 3",
IF(ISBLANK(BB59),"",IFERROR(VALUE(TRIM(SUBSTITUTE(BB59,CHAR(160),""))),0)*IFERROR(VALUE(TRIM(SUBSTITUTE($AG59,CHAR(160),""))),0)),
TRUE,0
)
)</f>
        <v/>
      </c>
      <c r="BK59" s="93" t="str" cm="1">
        <f t="array" ref="BK59">IF($AG59="","",
_xlfn.IFS(
$BE59="Devis 1",
IF(ISBLANK(AS59),"",IFERROR(VALUE(TRIM(SUBSTITUTE(AS59,CHAR(160),""))),0)*IFERROR(VALUE(TRIM(SUBSTITUTE($AG59,CHAR(160),""))),0)),
$BE59="Devis 2",
IF(ISBLANK(AX59),"",IFERROR(VALUE(TRIM(SUBSTITUTE(AX59,CHAR(160),""))),0)*IFERROR(VALUE(TRIM(SUBSTITUTE($AG59,CHAR(160),""))),0)),
$BE59="Devis 3",
IF(ISBLANK(BC59),"",IFERROR(VALUE(TRIM(SUBSTITUTE(BC59,CHAR(160),""))),0)*IFERROR(VALUE(TRIM(SUBSTITUTE($AG59,CHAR(160),""))),0)),
TRUE,0
)
)</f>
        <v/>
      </c>
      <c r="BL59" s="93" t="str">
        <f t="shared" si="42"/>
        <v/>
      </c>
      <c r="BM59" s="83"/>
      <c r="BN59" s="43" t="str" cm="1">
        <f t="array" ref="BN59">IF(OR(BL59="",BI59="",BJ59="",BG59=""),"",
    _xlfn.IFS(
        (IFERROR(VALUE(TRIM(SUBSTITUTE(BL59,CHAR(160),""))),0)) &gt; (IFERROR(VALUE(TRIM(SUBSTITUTE(BI59,CHAR(160),""))),0)),
        "KO : Le montant retenu TTC est supérieur au montant raisonnable TTC. Merci de revoir la ligne de dépense ou plafonner son montant.",
        (IFERROR(VALUE(TRIM(SUBSTITUTE(BJ59,CHAR(160),""))),0)) &gt; (IFERROR(VALUE(TRIM(SUBSTITUTE(BG59,CHAR(160),""))),0)),
        "Attention : Le montant retenu HT est supérieur au montant HT raisonnable. Merci de revoir la ligne de dépense, plafonner son montant, ou justifier la reventillation HT / TVA.",
ROUND(IFERROR(VALUE(TRIM(SUBSTITUTE(BH59,CHAR(160),""))),0),2)&gt;
ROUND(IFERROR(VALUE(TRIM(SUBSTITUTE(BK59,CHAR(160),""))),0),2),
"Attention : Le montant TVA retenu est supérieur au montant TVA raisonnable. Merci de revoir la ligne de dépense, plafonner son montant, ou justifier la reventillation HT / TVA.",
ROUND(IFERROR(VALUE(TRIM(SUBSTITUTE(BJ59,CHAR(160),""))),0),2)&gt;
ROUND(IFERROR(VALUE(TRIM(SUBSTITUTE(MIN(P59,U59,Z59),CHAR(160),""))),0),2),
"Attention : Le devis retenu n'est pas le moins cher. Une justification de la part du porteur est nécessaire.",
ROUND(IFERROR(VALUE(TRIM(SUBSTITUTE(BJ59,CHAR(160),""))),0),2)=0,
"Attention : montant présenté entièrement écarté",
        (IFERROR(VALUE(TRIM(SUBSTITUTE(BL59,CHAR(160),""))),0))=0,
        "",
        (IFERROR(VALUE(TRIM(SUBSTITUTE(BI59,CHAR(160),""))),0))=(IFERROR(VALUE(TRIM(SUBSTITUTE(BL59,CHAR(160),""))),0)),
        "OK",
        (IFERROR(VALUE(TRIM(SUBSTITUTE(BI59,CHAR(160),""))),0))&gt;(IFERROR(VALUE(TRIM(SUBSTITUTE(BL59,CHAR(160),""))),0)),
        " OK : Montant instruit inférieur au montant raisonnable.",
        TRUE,
        ""
    )
)</f>
        <v/>
      </c>
      <c r="BO59" s="43" t="str" cm="1">
        <f t="array" ref="BO59">IF(OR(BL59="",AD59="",BJ59="",AB59="",BK59="",AC59=""),"",_xlfn.IFS(
ROUND(IFERROR(VALUE(TRIM(SUBSTITUTE(BL59,CHAR(160),""))),0),2)&gt;
ROUND(IFERROR(VALUE(TRIM(SUBSTITUTE(AD59,CHAR(160),""))),0),2),
"KO : Le montant retenu TTC est supérieur au montant présenté TTC. Merci de revoir la ligne de dépense ou plafonner son montant.",
ROUND(IFERROR(VALUE(TRIM(SUBSTITUTE(BJ59,CHAR(160),""))),0),2)&gt;
ROUND(IFERROR(VALUE(TRIM(SUBSTITUTE(AB59,CHAR(160),""))),0),2),
"Attention : Le montant retenu HT est supérieur au montant HT présenté. Merci de revoir la ligne de dépense, plafonner son montant, ou justifier la reventillation HT / TVA.",
ROUND(IFERROR(VALUE(TRIM(SUBSTITUTE(BK59,CHAR(160),""))),0),2)&gt;
ROUND(IFERROR(VALUE(TRIM(SUBSTITUTE(AC59,CHAR(160),""))),0),2),
"Attention : Le montant TVA retenu est supérieur au montant TVA présenté. Merci de revoir la ligne de dépense, plafonner son montant, ou justifier la reventillation HT / TVA.",
ROUND(IFERROR(VALUE(TRIM(SUBSTITUTE(AD59,CHAR(160),""))),0),2)=0,
"",
ROUND(IFERROR(VALUE(TRIM(SUBSTITUTE(BL59,CHAR(160),""))),0),2)=
ROUND(IFERROR(VALUE(TRIM(SUBSTITUTE(AD59,CHAR(160),""))),0),2),
"OK",
ROUND(IFERROR(VALUE(TRIM(SUBSTITUTE(BL59,CHAR(160),""))),0),2)=0,
"Attention : Montant présenté entièrement rejeté.",
ROUND(IFERROR(VALUE(TRIM(SUBSTITUTE(BL59,CHAR(160),""))),0),2)&lt;
ROUND(IFERROR(VALUE(TRIM(SUBSTITUTE(AD59,CHAR(160),""))),0),2),
"Attention : Montant présenté partiellement rejeté.",
TRUE,""
))</f>
        <v/>
      </c>
      <c r="BP59" s="92" t="str">
        <f t="shared" si="43"/>
        <v/>
      </c>
      <c r="BQ59" s="92" t="str">
        <f t="shared" si="44"/>
        <v/>
      </c>
      <c r="BR59" s="92" t="str">
        <f t="shared" si="45"/>
        <v/>
      </c>
    </row>
    <row r="60" spans="1:70" s="4" customFormat="1">
      <c r="A60" s="82">
        <v>52</v>
      </c>
      <c r="B60" s="83"/>
      <c r="C60" s="84"/>
      <c r="D60" s="84"/>
      <c r="E60" s="83"/>
      <c r="F60" s="83"/>
      <c r="G60" s="83"/>
      <c r="H60" s="132"/>
      <c r="I60" s="711"/>
      <c r="J60" s="538"/>
      <c r="K60" s="719"/>
      <c r="L60" s="627"/>
      <c r="M60" s="538"/>
      <c r="N60" s="624"/>
      <c r="O60" s="625"/>
      <c r="P60" s="644" t="str">
        <f t="shared" si="9"/>
        <v/>
      </c>
      <c r="Q60" s="647"/>
      <c r="R60" s="538"/>
      <c r="S60" s="625"/>
      <c r="T60" s="625"/>
      <c r="U60" s="644" t="str">
        <f t="shared" si="10"/>
        <v/>
      </c>
      <c r="V60" s="664"/>
      <c r="W60" s="538"/>
      <c r="X60" s="625"/>
      <c r="Y60" s="625"/>
      <c r="Z60" s="705" t="str">
        <f t="shared" si="11"/>
        <v/>
      </c>
      <c r="AA60" s="87"/>
      <c r="AB60" s="88" t="str" cm="1">
        <f t="array" ref="AB60">IF((_xlfn.IFS(TRIM(SUBSTITUTE(AA60,CHAR(160),""))="Devis 1",IFERROR(VALUE(TRIM(SUBSTITUTE(N60,CHAR(160),""))),0),TRIM(SUBSTITUTE(AA60,CHAR(160),""))="Devis 2",IFERROR(VALUE(TRIM(SUBSTITUTE(S60,CHAR(160),""))),0),TRIM(SUBSTITUTE(AA60,CHAR(160),""))="Devis 3",IFERROR(VALUE(TRIM(SUBSTITUTE(X60,CHAR(160),""))),0),TRUE,0)*IFERROR(VALUE(TRIM(SUBSTITUTE(C60,CHAR(160),""))),0))=0,"",_xlfn.IFS(TRIM(SUBSTITUTE(AA60,CHAR(160),""))="Devis 1",IFERROR(VALUE(TRIM(SUBSTITUTE(N60,CHAR(160),""))),0),TRIM(SUBSTITUTE(AA60,CHAR(160),""))="Devis 2",IFERROR(VALUE(TRIM(SUBSTITUTE(S60,CHAR(160),""))),0),TRIM(SUBSTITUTE(AA60,CHAR(160),""))="Devis 3",IFERROR(VALUE(TRIM(SUBSTITUTE(X60,CHAR(160),""))),0),TRUE,0)*IFERROR(VALUE(TRIM(SUBSTITUTE(C60,CHAR(160),""))),0))</f>
        <v/>
      </c>
      <c r="AC60" s="89" t="str" cm="1">
        <f t="array" ref="AC60">IF(ROUND((_xlfn.IFS(TRIM(SUBSTITUTE(AA60,CHAR(160),""))="Devis 1",IFERROR(VALUE(TRIM(SUBSTITUTE(O60,CHAR(160),""))),0),TRIM(SUBSTITUTE(AA60,CHAR(160),""))="Devis 2",IFERROR(VALUE(TRIM(SUBSTITUTE(T60,CHAR(160),""))),0),TRIM(SUBSTITUTE(AA60,CHAR(160),""))="Devis 3",IFERROR(VALUE(TRIM(SUBSTITUTE(Y60,CHAR(160),""))),0),TRUE,0)*IFERROR(VALUE(TRIM(SUBSTITUTE(C60,CHAR(160),""))),0)),2)=0,IF(AB60&lt;&gt;"",0,""),ROUND((_xlfn.IFS(TRIM(SUBSTITUTE(AA60,CHAR(160),""))="Devis 1",IFERROR(VALUE(TRIM(SUBSTITUTE(O60,CHAR(160),""))),0),TRIM(SUBSTITUTE(AA60,CHAR(160),""))="Devis 2",IFERROR(VALUE(TRIM(SUBSTITUTE(T60,CHAR(160),""))),0),TRIM(SUBSTITUTE(AA60,CHAR(160),""))="Devis 3",IFERROR(VALUE(TRIM(SUBSTITUTE(Y60,CHAR(160),""))),0),TRUE,0)*IFERROR(VALUE(TRIM(SUBSTITUTE(C60,CHAR(160),""))),0)),2))</f>
        <v/>
      </c>
      <c r="AD60" s="90" t="str">
        <f t="shared" si="12"/>
        <v/>
      </c>
      <c r="AE60" s="91"/>
      <c r="AF60" s="148" t="str">
        <f t="shared" si="13"/>
        <v/>
      </c>
      <c r="AG60" s="148" t="str">
        <f t="shared" si="14"/>
        <v/>
      </c>
      <c r="AH60" s="148" t="str">
        <f t="shared" si="15"/>
        <v/>
      </c>
      <c r="AI60" s="148" t="str">
        <f t="shared" si="16"/>
        <v/>
      </c>
      <c r="AJ60" s="148" t="str">
        <f t="shared" si="17"/>
        <v/>
      </c>
      <c r="AK60" s="148" t="str">
        <f t="shared" si="18"/>
        <v/>
      </c>
      <c r="AL60" s="148" t="str">
        <f t="shared" si="19"/>
        <v/>
      </c>
      <c r="AM60" s="148" t="str">
        <f t="shared" si="20"/>
        <v/>
      </c>
      <c r="AN60" s="713" t="str">
        <f t="shared" si="21"/>
        <v/>
      </c>
      <c r="AO60" s="553" t="str">
        <f t="shared" si="22"/>
        <v/>
      </c>
      <c r="AP60" s="548" t="str">
        <f t="shared" si="23"/>
        <v/>
      </c>
      <c r="AQ60" s="539" t="str">
        <f t="shared" si="24"/>
        <v/>
      </c>
      <c r="AR60" s="539" t="str">
        <f t="shared" si="25"/>
        <v/>
      </c>
      <c r="AS60" s="577" t="str">
        <f t="shared" si="26"/>
        <v/>
      </c>
      <c r="AT60" s="644" t="str">
        <f t="shared" si="27"/>
        <v/>
      </c>
      <c r="AU60" s="655" t="str">
        <f t="shared" si="28"/>
        <v/>
      </c>
      <c r="AV60" s="577" t="str">
        <f t="shared" si="29"/>
        <v/>
      </c>
      <c r="AW60" s="577" t="str">
        <f t="shared" si="30"/>
        <v/>
      </c>
      <c r="AX60" s="577" t="str">
        <f t="shared" si="31"/>
        <v/>
      </c>
      <c r="AY60" s="748" t="str">
        <f t="shared" si="32"/>
        <v/>
      </c>
      <c r="AZ60" s="677" t="str">
        <f t="shared" si="33"/>
        <v/>
      </c>
      <c r="BA60" s="577" t="str">
        <f t="shared" si="34"/>
        <v/>
      </c>
      <c r="BB60" s="577" t="str">
        <f t="shared" si="35"/>
        <v/>
      </c>
      <c r="BC60" s="577" t="str">
        <f t="shared" si="36"/>
        <v/>
      </c>
      <c r="BD60" s="678" t="str">
        <f t="shared" si="37"/>
        <v/>
      </c>
      <c r="BE60" s="542" t="str">
        <f t="shared" si="38"/>
        <v/>
      </c>
      <c r="BF60" s="83"/>
      <c r="BG60" s="92" t="str">
        <f t="shared" si="39"/>
        <v/>
      </c>
      <c r="BH60" s="92" t="str">
        <f t="shared" si="40"/>
        <v/>
      </c>
      <c r="BI60" s="93" t="str">
        <f t="shared" si="41"/>
        <v/>
      </c>
      <c r="BJ60" s="93" t="str" cm="1">
        <f t="array" ref="BJ60">IF($AG60="","",
_xlfn.IFS(
$BE60="Devis 1",
IF(ISBLANK(AR60),"",IFERROR(VALUE(TRIM(SUBSTITUTE(AR60,CHAR(160),""))),0)*IFERROR(VALUE(TRIM(SUBSTITUTE($AG60,CHAR(160),""))),0)),
$BE60="Devis 2",
IF(ISBLANK(AW60),"",IFERROR(VALUE(TRIM(SUBSTITUTE(AW60,CHAR(160),""))),0)*IFERROR(VALUE(TRIM(SUBSTITUTE($AG60,CHAR(160),""))),0)),
$BE60="Devis 3",
IF(ISBLANK(BB60),"",IFERROR(VALUE(TRIM(SUBSTITUTE(BB60,CHAR(160),""))),0)*IFERROR(VALUE(TRIM(SUBSTITUTE($AG60,CHAR(160),""))),0)),
TRUE,0
)
)</f>
        <v/>
      </c>
      <c r="BK60" s="93" t="str" cm="1">
        <f t="array" ref="BK60">IF($AG60="","",
_xlfn.IFS(
$BE60="Devis 1",
IF(ISBLANK(AS60),"",IFERROR(VALUE(TRIM(SUBSTITUTE(AS60,CHAR(160),""))),0)*IFERROR(VALUE(TRIM(SUBSTITUTE($AG60,CHAR(160),""))),0)),
$BE60="Devis 2",
IF(ISBLANK(AX60),"",IFERROR(VALUE(TRIM(SUBSTITUTE(AX60,CHAR(160),""))),0)*IFERROR(VALUE(TRIM(SUBSTITUTE($AG60,CHAR(160),""))),0)),
$BE60="Devis 3",
IF(ISBLANK(BC60),"",IFERROR(VALUE(TRIM(SUBSTITUTE(BC60,CHAR(160),""))),0)*IFERROR(VALUE(TRIM(SUBSTITUTE($AG60,CHAR(160),""))),0)),
TRUE,0
)
)</f>
        <v/>
      </c>
      <c r="BL60" s="93" t="str">
        <f t="shared" si="42"/>
        <v/>
      </c>
      <c r="BM60" s="83"/>
      <c r="BN60" s="43" t="str" cm="1">
        <f t="array" ref="BN60">IF(OR(BL60="",BI60="",BJ60="",BG60=""),"",
    _xlfn.IFS(
        (IFERROR(VALUE(TRIM(SUBSTITUTE(BL60,CHAR(160),""))),0)) &gt; (IFERROR(VALUE(TRIM(SUBSTITUTE(BI60,CHAR(160),""))),0)),
        "KO : Le montant retenu TTC est supérieur au montant raisonnable TTC. Merci de revoir la ligne de dépense ou plafonner son montant.",
        (IFERROR(VALUE(TRIM(SUBSTITUTE(BJ60,CHAR(160),""))),0)) &gt; (IFERROR(VALUE(TRIM(SUBSTITUTE(BG60,CHAR(160),""))),0)),
        "Attention : Le montant retenu HT est supérieur au montant HT raisonnable. Merci de revoir la ligne de dépense, plafonner son montant, ou justifier la reventillation HT / TVA.",
ROUND(IFERROR(VALUE(TRIM(SUBSTITUTE(BH60,CHAR(160),""))),0),2)&gt;
ROUND(IFERROR(VALUE(TRIM(SUBSTITUTE(BK60,CHAR(160),""))),0),2),
"Attention : Le montant TVA retenu est supérieur au montant TVA raisonnable. Merci de revoir la ligne de dépense, plafonner son montant, ou justifier la reventillation HT / TVA.",
ROUND(IFERROR(VALUE(TRIM(SUBSTITUTE(BJ60,CHAR(160),""))),0),2)&gt;
ROUND(IFERROR(VALUE(TRIM(SUBSTITUTE(MIN(P60,U60,Z60),CHAR(160),""))),0),2),
"Attention : Le devis retenu n'est pas le moins cher. Une justification de la part du porteur est nécessaire.",
ROUND(IFERROR(VALUE(TRIM(SUBSTITUTE(BJ60,CHAR(160),""))),0),2)=0,
"Attention : montant présenté entièrement écarté",
        (IFERROR(VALUE(TRIM(SUBSTITUTE(BL60,CHAR(160),""))),0))=0,
        "",
        (IFERROR(VALUE(TRIM(SUBSTITUTE(BI60,CHAR(160),""))),0))=(IFERROR(VALUE(TRIM(SUBSTITUTE(BL60,CHAR(160),""))),0)),
        "OK",
        (IFERROR(VALUE(TRIM(SUBSTITUTE(BI60,CHAR(160),""))),0))&gt;(IFERROR(VALUE(TRIM(SUBSTITUTE(BL60,CHAR(160),""))),0)),
        " OK : Montant instruit inférieur au montant raisonnable.",
        TRUE,
        ""
    )
)</f>
        <v/>
      </c>
      <c r="BO60" s="43" t="str" cm="1">
        <f t="array" ref="BO60">IF(OR(BL60="",AD60="",BJ60="",AB60="",BK60="",AC60=""),"",_xlfn.IFS(
ROUND(IFERROR(VALUE(TRIM(SUBSTITUTE(BL60,CHAR(160),""))),0),2)&gt;
ROUND(IFERROR(VALUE(TRIM(SUBSTITUTE(AD60,CHAR(160),""))),0),2),
"KO : Le montant retenu TTC est supérieur au montant présenté TTC. Merci de revoir la ligne de dépense ou plafonner son montant.",
ROUND(IFERROR(VALUE(TRIM(SUBSTITUTE(BJ60,CHAR(160),""))),0),2)&gt;
ROUND(IFERROR(VALUE(TRIM(SUBSTITUTE(AB60,CHAR(160),""))),0),2),
"Attention : Le montant retenu HT est supérieur au montant HT présenté. Merci de revoir la ligne de dépense, plafonner son montant, ou justifier la reventillation HT / TVA.",
ROUND(IFERROR(VALUE(TRIM(SUBSTITUTE(BK60,CHAR(160),""))),0),2)&gt;
ROUND(IFERROR(VALUE(TRIM(SUBSTITUTE(AC60,CHAR(160),""))),0),2),
"Attention : Le montant TVA retenu est supérieur au montant TVA présenté. Merci de revoir la ligne de dépense, plafonner son montant, ou justifier la reventillation HT / TVA.",
ROUND(IFERROR(VALUE(TRIM(SUBSTITUTE(AD60,CHAR(160),""))),0),2)=0,
"",
ROUND(IFERROR(VALUE(TRIM(SUBSTITUTE(BL60,CHAR(160),""))),0),2)=
ROUND(IFERROR(VALUE(TRIM(SUBSTITUTE(AD60,CHAR(160),""))),0),2),
"OK",
ROUND(IFERROR(VALUE(TRIM(SUBSTITUTE(BL60,CHAR(160),""))),0),2)=0,
"Attention : Montant présenté entièrement rejeté.",
ROUND(IFERROR(VALUE(TRIM(SUBSTITUTE(BL60,CHAR(160),""))),0),2)&lt;
ROUND(IFERROR(VALUE(TRIM(SUBSTITUTE(AD60,CHAR(160),""))),0),2),
"Attention : Montant présenté partiellement rejeté.",
TRUE,""
))</f>
        <v/>
      </c>
      <c r="BP60" s="92" t="str">
        <f t="shared" si="43"/>
        <v/>
      </c>
      <c r="BQ60" s="92" t="str">
        <f t="shared" si="44"/>
        <v/>
      </c>
      <c r="BR60" s="92" t="str">
        <f t="shared" si="45"/>
        <v/>
      </c>
    </row>
    <row r="61" spans="1:70" s="4" customFormat="1">
      <c r="A61" s="82">
        <v>53</v>
      </c>
      <c r="B61" s="83"/>
      <c r="C61" s="84"/>
      <c r="D61" s="84"/>
      <c r="E61" s="83"/>
      <c r="F61" s="83"/>
      <c r="G61" s="83"/>
      <c r="H61" s="132"/>
      <c r="I61" s="711"/>
      <c r="J61" s="538"/>
      <c r="K61" s="719"/>
      <c r="L61" s="627"/>
      <c r="M61" s="538"/>
      <c r="N61" s="624"/>
      <c r="O61" s="625"/>
      <c r="P61" s="644" t="str">
        <f t="shared" si="9"/>
        <v/>
      </c>
      <c r="Q61" s="647"/>
      <c r="R61" s="538"/>
      <c r="S61" s="625"/>
      <c r="T61" s="625"/>
      <c r="U61" s="644" t="str">
        <f t="shared" si="10"/>
        <v/>
      </c>
      <c r="V61" s="664"/>
      <c r="W61" s="538"/>
      <c r="X61" s="625"/>
      <c r="Y61" s="625"/>
      <c r="Z61" s="705" t="str">
        <f t="shared" si="11"/>
        <v/>
      </c>
      <c r="AA61" s="87"/>
      <c r="AB61" s="88" t="str" cm="1">
        <f t="array" ref="AB61">IF((_xlfn.IFS(TRIM(SUBSTITUTE(AA61,CHAR(160),""))="Devis 1",IFERROR(VALUE(TRIM(SUBSTITUTE(N61,CHAR(160),""))),0),TRIM(SUBSTITUTE(AA61,CHAR(160),""))="Devis 2",IFERROR(VALUE(TRIM(SUBSTITUTE(S61,CHAR(160),""))),0),TRIM(SUBSTITUTE(AA61,CHAR(160),""))="Devis 3",IFERROR(VALUE(TRIM(SUBSTITUTE(X61,CHAR(160),""))),0),TRUE,0)*IFERROR(VALUE(TRIM(SUBSTITUTE(C61,CHAR(160),""))),0))=0,"",_xlfn.IFS(TRIM(SUBSTITUTE(AA61,CHAR(160),""))="Devis 1",IFERROR(VALUE(TRIM(SUBSTITUTE(N61,CHAR(160),""))),0),TRIM(SUBSTITUTE(AA61,CHAR(160),""))="Devis 2",IFERROR(VALUE(TRIM(SUBSTITUTE(S61,CHAR(160),""))),0),TRIM(SUBSTITUTE(AA61,CHAR(160),""))="Devis 3",IFERROR(VALUE(TRIM(SUBSTITUTE(X61,CHAR(160),""))),0),TRUE,0)*IFERROR(VALUE(TRIM(SUBSTITUTE(C61,CHAR(160),""))),0))</f>
        <v/>
      </c>
      <c r="AC61" s="89" t="str" cm="1">
        <f t="array" ref="AC61">IF(ROUND((_xlfn.IFS(TRIM(SUBSTITUTE(AA61,CHAR(160),""))="Devis 1",IFERROR(VALUE(TRIM(SUBSTITUTE(O61,CHAR(160),""))),0),TRIM(SUBSTITUTE(AA61,CHAR(160),""))="Devis 2",IFERROR(VALUE(TRIM(SUBSTITUTE(T61,CHAR(160),""))),0),TRIM(SUBSTITUTE(AA61,CHAR(160),""))="Devis 3",IFERROR(VALUE(TRIM(SUBSTITUTE(Y61,CHAR(160),""))),0),TRUE,0)*IFERROR(VALUE(TRIM(SUBSTITUTE(C61,CHAR(160),""))),0)),2)=0,IF(AB61&lt;&gt;"",0,""),ROUND((_xlfn.IFS(TRIM(SUBSTITUTE(AA61,CHAR(160),""))="Devis 1",IFERROR(VALUE(TRIM(SUBSTITUTE(O61,CHAR(160),""))),0),TRIM(SUBSTITUTE(AA61,CHAR(160),""))="Devis 2",IFERROR(VALUE(TRIM(SUBSTITUTE(T61,CHAR(160),""))),0),TRIM(SUBSTITUTE(AA61,CHAR(160),""))="Devis 3",IFERROR(VALUE(TRIM(SUBSTITUTE(Y61,CHAR(160),""))),0),TRUE,0)*IFERROR(VALUE(TRIM(SUBSTITUTE(C61,CHAR(160),""))),0)),2))</f>
        <v/>
      </c>
      <c r="AD61" s="90" t="str">
        <f t="shared" si="12"/>
        <v/>
      </c>
      <c r="AE61" s="91"/>
      <c r="AF61" s="148" t="str">
        <f t="shared" si="13"/>
        <v/>
      </c>
      <c r="AG61" s="148" t="str">
        <f t="shared" si="14"/>
        <v/>
      </c>
      <c r="AH61" s="148" t="str">
        <f t="shared" si="15"/>
        <v/>
      </c>
      <c r="AI61" s="148" t="str">
        <f t="shared" si="16"/>
        <v/>
      </c>
      <c r="AJ61" s="148" t="str">
        <f t="shared" si="17"/>
        <v/>
      </c>
      <c r="AK61" s="148" t="str">
        <f t="shared" si="18"/>
        <v/>
      </c>
      <c r="AL61" s="148" t="str">
        <f t="shared" si="19"/>
        <v/>
      </c>
      <c r="AM61" s="148" t="str">
        <f t="shared" si="20"/>
        <v/>
      </c>
      <c r="AN61" s="759" t="str">
        <f t="shared" si="21"/>
        <v/>
      </c>
      <c r="AO61" s="553" t="str">
        <f t="shared" si="22"/>
        <v/>
      </c>
      <c r="AP61" s="548" t="str">
        <f t="shared" si="23"/>
        <v/>
      </c>
      <c r="AQ61" s="539" t="str">
        <f t="shared" si="24"/>
        <v/>
      </c>
      <c r="AR61" s="539" t="str">
        <f t="shared" si="25"/>
        <v/>
      </c>
      <c r="AS61" s="577" t="str">
        <f t="shared" si="26"/>
        <v/>
      </c>
      <c r="AT61" s="644" t="str">
        <f t="shared" si="27"/>
        <v/>
      </c>
      <c r="AU61" s="655" t="str">
        <f t="shared" si="28"/>
        <v/>
      </c>
      <c r="AV61" s="577" t="str">
        <f t="shared" si="29"/>
        <v/>
      </c>
      <c r="AW61" s="577" t="str">
        <f t="shared" si="30"/>
        <v/>
      </c>
      <c r="AX61" s="577" t="str">
        <f t="shared" si="31"/>
        <v/>
      </c>
      <c r="AY61" s="748" t="str">
        <f t="shared" si="32"/>
        <v/>
      </c>
      <c r="AZ61" s="677" t="str">
        <f t="shared" si="33"/>
        <v/>
      </c>
      <c r="BA61" s="577" t="str">
        <f t="shared" si="34"/>
        <v/>
      </c>
      <c r="BB61" s="577" t="str">
        <f t="shared" si="35"/>
        <v/>
      </c>
      <c r="BC61" s="577" t="str">
        <f t="shared" si="36"/>
        <v/>
      </c>
      <c r="BD61" s="678" t="str">
        <f t="shared" si="37"/>
        <v/>
      </c>
      <c r="BE61" s="542" t="str">
        <f t="shared" si="38"/>
        <v/>
      </c>
      <c r="BF61" s="83"/>
      <c r="BG61" s="92" t="str">
        <f t="shared" si="39"/>
        <v/>
      </c>
      <c r="BH61" s="92" t="str">
        <f t="shared" si="40"/>
        <v/>
      </c>
      <c r="BI61" s="93" t="str">
        <f t="shared" si="41"/>
        <v/>
      </c>
      <c r="BJ61" s="93" t="str" cm="1">
        <f t="array" ref="BJ61">IF($AG61="","",
_xlfn.IFS(
$BE61="Devis 1",
IF(ISBLANK(AR61),"",IFERROR(VALUE(TRIM(SUBSTITUTE(AR61,CHAR(160),""))),0)*IFERROR(VALUE(TRIM(SUBSTITUTE($AG61,CHAR(160),""))),0)),
$BE61="Devis 2",
IF(ISBLANK(AW61),"",IFERROR(VALUE(TRIM(SUBSTITUTE(AW61,CHAR(160),""))),0)*IFERROR(VALUE(TRIM(SUBSTITUTE($AG61,CHAR(160),""))),0)),
$BE61="Devis 3",
IF(ISBLANK(BB61),"",IFERROR(VALUE(TRIM(SUBSTITUTE(BB61,CHAR(160),""))),0)*IFERROR(VALUE(TRIM(SUBSTITUTE($AG61,CHAR(160),""))),0)),
TRUE,0
)
)</f>
        <v/>
      </c>
      <c r="BK61" s="93" t="str" cm="1">
        <f t="array" ref="BK61">IF($AG61="","",
_xlfn.IFS(
$BE61="Devis 1",
IF(ISBLANK(AS61),"",IFERROR(VALUE(TRIM(SUBSTITUTE(AS61,CHAR(160),""))),0)*IFERROR(VALUE(TRIM(SUBSTITUTE($AG61,CHAR(160),""))),0)),
$BE61="Devis 2",
IF(ISBLANK(AX61),"",IFERROR(VALUE(TRIM(SUBSTITUTE(AX61,CHAR(160),""))),0)*IFERROR(VALUE(TRIM(SUBSTITUTE($AG61,CHAR(160),""))),0)),
$BE61="Devis 3",
IF(ISBLANK(BC61),"",IFERROR(VALUE(TRIM(SUBSTITUTE(BC61,CHAR(160),""))),0)*IFERROR(VALUE(TRIM(SUBSTITUTE($AG61,CHAR(160),""))),0)),
TRUE,0
)
)</f>
        <v/>
      </c>
      <c r="BL61" s="93" t="str">
        <f t="shared" si="42"/>
        <v/>
      </c>
      <c r="BM61" s="83"/>
      <c r="BN61" s="43" t="str" cm="1">
        <f t="array" ref="BN61">IF(OR(BL61="",BI61="",BJ61="",BG61=""),"",
    _xlfn.IFS(
        (IFERROR(VALUE(TRIM(SUBSTITUTE(BL61,CHAR(160),""))),0)) &gt; (IFERROR(VALUE(TRIM(SUBSTITUTE(BI61,CHAR(160),""))),0)),
        "KO : Le montant retenu TTC est supérieur au montant raisonnable TTC. Merci de revoir la ligne de dépense ou plafonner son montant.",
        (IFERROR(VALUE(TRIM(SUBSTITUTE(BJ61,CHAR(160),""))),0)) &gt; (IFERROR(VALUE(TRIM(SUBSTITUTE(BG61,CHAR(160),""))),0)),
        "Attention : Le montant retenu HT est supérieur au montant HT raisonnable. Merci de revoir la ligne de dépense, plafonner son montant, ou justifier la reventillation HT / TVA.",
ROUND(IFERROR(VALUE(TRIM(SUBSTITUTE(BH61,CHAR(160),""))),0),2)&gt;
ROUND(IFERROR(VALUE(TRIM(SUBSTITUTE(BK61,CHAR(160),""))),0),2),
"Attention : Le montant TVA retenu est supérieur au montant TVA raisonnable. Merci de revoir la ligne de dépense, plafonner son montant, ou justifier la reventillation HT / TVA.",
ROUND(IFERROR(VALUE(TRIM(SUBSTITUTE(BJ61,CHAR(160),""))),0),2)&gt;
ROUND(IFERROR(VALUE(TRIM(SUBSTITUTE(MIN(P61,U61,Z61),CHAR(160),""))),0),2),
"Attention : Le devis retenu n'est pas le moins cher. Une justification de la part du porteur est nécessaire.",
ROUND(IFERROR(VALUE(TRIM(SUBSTITUTE(BJ61,CHAR(160),""))),0),2)=0,
"Attention : montant présenté entièrement écarté",
        (IFERROR(VALUE(TRIM(SUBSTITUTE(BL61,CHAR(160),""))),0))=0,
        "",
        (IFERROR(VALUE(TRIM(SUBSTITUTE(BI61,CHAR(160),""))),0))=(IFERROR(VALUE(TRIM(SUBSTITUTE(BL61,CHAR(160),""))),0)),
        "OK",
        (IFERROR(VALUE(TRIM(SUBSTITUTE(BI61,CHAR(160),""))),0))&gt;(IFERROR(VALUE(TRIM(SUBSTITUTE(BL61,CHAR(160),""))),0)),
        " OK : Montant instruit inférieur au montant raisonnable.",
        TRUE,
        ""
    )
)</f>
        <v/>
      </c>
      <c r="BO61" s="43" t="str" cm="1">
        <f t="array" ref="BO61">IF(OR(BL61="",AD61="",BJ61="",AB61="",BK61="",AC61=""),"",_xlfn.IFS(
ROUND(IFERROR(VALUE(TRIM(SUBSTITUTE(BL61,CHAR(160),""))),0),2)&gt;
ROUND(IFERROR(VALUE(TRIM(SUBSTITUTE(AD61,CHAR(160),""))),0),2),
"KO : Le montant retenu TTC est supérieur au montant présenté TTC. Merci de revoir la ligne de dépense ou plafonner son montant.",
ROUND(IFERROR(VALUE(TRIM(SUBSTITUTE(BJ61,CHAR(160),""))),0),2)&gt;
ROUND(IFERROR(VALUE(TRIM(SUBSTITUTE(AB61,CHAR(160),""))),0),2),
"Attention : Le montant retenu HT est supérieur au montant HT présenté. Merci de revoir la ligne de dépense, plafonner son montant, ou justifier la reventillation HT / TVA.",
ROUND(IFERROR(VALUE(TRIM(SUBSTITUTE(BK61,CHAR(160),""))),0),2)&gt;
ROUND(IFERROR(VALUE(TRIM(SUBSTITUTE(AC61,CHAR(160),""))),0),2),
"Attention : Le montant TVA retenu est supérieur au montant TVA présenté. Merci de revoir la ligne de dépense, plafonner son montant, ou justifier la reventillation HT / TVA.",
ROUND(IFERROR(VALUE(TRIM(SUBSTITUTE(AD61,CHAR(160),""))),0),2)=0,
"",
ROUND(IFERROR(VALUE(TRIM(SUBSTITUTE(BL61,CHAR(160),""))),0),2)=
ROUND(IFERROR(VALUE(TRIM(SUBSTITUTE(AD61,CHAR(160),""))),0),2),
"OK",
ROUND(IFERROR(VALUE(TRIM(SUBSTITUTE(BL61,CHAR(160),""))),0),2)=0,
"Attention : Montant présenté entièrement rejeté.",
ROUND(IFERROR(VALUE(TRIM(SUBSTITUTE(BL61,CHAR(160),""))),0),2)&lt;
ROUND(IFERROR(VALUE(TRIM(SUBSTITUTE(AD61,CHAR(160),""))),0),2),
"Attention : Montant présenté partiellement rejeté.",
TRUE,""
))</f>
        <v/>
      </c>
      <c r="BP61" s="92" t="str">
        <f t="shared" si="43"/>
        <v/>
      </c>
      <c r="BQ61" s="92" t="str">
        <f t="shared" si="44"/>
        <v/>
      </c>
      <c r="BR61" s="92" t="str">
        <f t="shared" si="45"/>
        <v/>
      </c>
    </row>
    <row r="62" spans="1:70" s="4" customFormat="1">
      <c r="A62" s="82">
        <v>54</v>
      </c>
      <c r="B62" s="83"/>
      <c r="C62" s="84"/>
      <c r="D62" s="84"/>
      <c r="E62" s="83"/>
      <c r="F62" s="83"/>
      <c r="G62" s="83"/>
      <c r="H62" s="132"/>
      <c r="I62" s="711"/>
      <c r="J62" s="538"/>
      <c r="K62" s="719"/>
      <c r="L62" s="627"/>
      <c r="M62" s="538"/>
      <c r="N62" s="624"/>
      <c r="O62" s="625"/>
      <c r="P62" s="644" t="str">
        <f t="shared" si="9"/>
        <v/>
      </c>
      <c r="Q62" s="647"/>
      <c r="R62" s="538"/>
      <c r="S62" s="625"/>
      <c r="T62" s="625"/>
      <c r="U62" s="644" t="str">
        <f t="shared" si="10"/>
        <v/>
      </c>
      <c r="V62" s="664"/>
      <c r="W62" s="538"/>
      <c r="X62" s="625"/>
      <c r="Y62" s="625"/>
      <c r="Z62" s="705" t="str">
        <f t="shared" si="11"/>
        <v/>
      </c>
      <c r="AA62" s="87"/>
      <c r="AB62" s="88" t="str" cm="1">
        <f t="array" ref="AB62">IF((_xlfn.IFS(TRIM(SUBSTITUTE(AA62,CHAR(160),""))="Devis 1",IFERROR(VALUE(TRIM(SUBSTITUTE(N62,CHAR(160),""))),0),TRIM(SUBSTITUTE(AA62,CHAR(160),""))="Devis 2",IFERROR(VALUE(TRIM(SUBSTITUTE(S62,CHAR(160),""))),0),TRIM(SUBSTITUTE(AA62,CHAR(160),""))="Devis 3",IFERROR(VALUE(TRIM(SUBSTITUTE(X62,CHAR(160),""))),0),TRUE,0)*IFERROR(VALUE(TRIM(SUBSTITUTE(C62,CHAR(160),""))),0))=0,"",_xlfn.IFS(TRIM(SUBSTITUTE(AA62,CHAR(160),""))="Devis 1",IFERROR(VALUE(TRIM(SUBSTITUTE(N62,CHAR(160),""))),0),TRIM(SUBSTITUTE(AA62,CHAR(160),""))="Devis 2",IFERROR(VALUE(TRIM(SUBSTITUTE(S62,CHAR(160),""))),0),TRIM(SUBSTITUTE(AA62,CHAR(160),""))="Devis 3",IFERROR(VALUE(TRIM(SUBSTITUTE(X62,CHAR(160),""))),0),TRUE,0)*IFERROR(VALUE(TRIM(SUBSTITUTE(C62,CHAR(160),""))),0))</f>
        <v/>
      </c>
      <c r="AC62" s="89" t="str" cm="1">
        <f t="array" ref="AC62">IF(ROUND((_xlfn.IFS(TRIM(SUBSTITUTE(AA62,CHAR(160),""))="Devis 1",IFERROR(VALUE(TRIM(SUBSTITUTE(O62,CHAR(160),""))),0),TRIM(SUBSTITUTE(AA62,CHAR(160),""))="Devis 2",IFERROR(VALUE(TRIM(SUBSTITUTE(T62,CHAR(160),""))),0),TRIM(SUBSTITUTE(AA62,CHAR(160),""))="Devis 3",IFERROR(VALUE(TRIM(SUBSTITUTE(Y62,CHAR(160),""))),0),TRUE,0)*IFERROR(VALUE(TRIM(SUBSTITUTE(C62,CHAR(160),""))),0)),2)=0,IF(AB62&lt;&gt;"",0,""),ROUND((_xlfn.IFS(TRIM(SUBSTITUTE(AA62,CHAR(160),""))="Devis 1",IFERROR(VALUE(TRIM(SUBSTITUTE(O62,CHAR(160),""))),0),TRIM(SUBSTITUTE(AA62,CHAR(160),""))="Devis 2",IFERROR(VALUE(TRIM(SUBSTITUTE(T62,CHAR(160),""))),0),TRIM(SUBSTITUTE(AA62,CHAR(160),""))="Devis 3",IFERROR(VALUE(TRIM(SUBSTITUTE(Y62,CHAR(160),""))),0),TRUE,0)*IFERROR(VALUE(TRIM(SUBSTITUTE(C62,CHAR(160),""))),0)),2))</f>
        <v/>
      </c>
      <c r="AD62" s="90" t="str">
        <f t="shared" si="12"/>
        <v/>
      </c>
      <c r="AE62" s="91"/>
      <c r="AF62" s="148" t="str">
        <f t="shared" si="13"/>
        <v/>
      </c>
      <c r="AG62" s="148" t="str">
        <f t="shared" si="14"/>
        <v/>
      </c>
      <c r="AH62" s="148" t="str">
        <f t="shared" si="15"/>
        <v/>
      </c>
      <c r="AI62" s="148" t="str">
        <f t="shared" si="16"/>
        <v/>
      </c>
      <c r="AJ62" s="148" t="str">
        <f t="shared" si="17"/>
        <v/>
      </c>
      <c r="AK62" s="148" t="str">
        <f t="shared" si="18"/>
        <v/>
      </c>
      <c r="AL62" s="148" t="str">
        <f t="shared" si="19"/>
        <v/>
      </c>
      <c r="AM62" s="713" t="str">
        <f t="shared" si="20"/>
        <v/>
      </c>
      <c r="AN62" s="539" t="str">
        <f t="shared" si="21"/>
        <v/>
      </c>
      <c r="AO62" s="154" t="str">
        <f t="shared" si="22"/>
        <v/>
      </c>
      <c r="AP62" s="548" t="str">
        <f t="shared" si="23"/>
        <v/>
      </c>
      <c r="AQ62" s="539" t="str">
        <f t="shared" si="24"/>
        <v/>
      </c>
      <c r="AR62" s="539" t="str">
        <f t="shared" si="25"/>
        <v/>
      </c>
      <c r="AS62" s="577" t="str">
        <f t="shared" si="26"/>
        <v/>
      </c>
      <c r="AT62" s="644" t="str">
        <f t="shared" si="27"/>
        <v/>
      </c>
      <c r="AU62" s="655" t="str">
        <f t="shared" si="28"/>
        <v/>
      </c>
      <c r="AV62" s="577" t="str">
        <f t="shared" si="29"/>
        <v/>
      </c>
      <c r="AW62" s="577" t="str">
        <f t="shared" si="30"/>
        <v/>
      </c>
      <c r="AX62" s="577" t="str">
        <f t="shared" si="31"/>
        <v/>
      </c>
      <c r="AY62" s="748" t="str">
        <f t="shared" si="32"/>
        <v/>
      </c>
      <c r="AZ62" s="677" t="str">
        <f t="shared" si="33"/>
        <v/>
      </c>
      <c r="BA62" s="577" t="str">
        <f t="shared" si="34"/>
        <v/>
      </c>
      <c r="BB62" s="577" t="str">
        <f t="shared" si="35"/>
        <v/>
      </c>
      <c r="BC62" s="577" t="str">
        <f t="shared" si="36"/>
        <v/>
      </c>
      <c r="BD62" s="678" t="str">
        <f t="shared" si="37"/>
        <v/>
      </c>
      <c r="BE62" s="542" t="str">
        <f t="shared" si="38"/>
        <v/>
      </c>
      <c r="BF62" s="83"/>
      <c r="BG62" s="92" t="str">
        <f t="shared" si="39"/>
        <v/>
      </c>
      <c r="BH62" s="92" t="str">
        <f t="shared" si="40"/>
        <v/>
      </c>
      <c r="BI62" s="93" t="str">
        <f t="shared" si="41"/>
        <v/>
      </c>
      <c r="BJ62" s="93" t="str" cm="1">
        <f t="array" ref="BJ62">IF($AG62="","",
_xlfn.IFS(
$BE62="Devis 1",
IF(ISBLANK(AR62),"",IFERROR(VALUE(TRIM(SUBSTITUTE(AR62,CHAR(160),""))),0)*IFERROR(VALUE(TRIM(SUBSTITUTE($AG62,CHAR(160),""))),0)),
$BE62="Devis 2",
IF(ISBLANK(AW62),"",IFERROR(VALUE(TRIM(SUBSTITUTE(AW62,CHAR(160),""))),0)*IFERROR(VALUE(TRIM(SUBSTITUTE($AG62,CHAR(160),""))),0)),
$BE62="Devis 3",
IF(ISBLANK(BB62),"",IFERROR(VALUE(TRIM(SUBSTITUTE(BB62,CHAR(160),""))),0)*IFERROR(VALUE(TRIM(SUBSTITUTE($AG62,CHAR(160),""))),0)),
TRUE,0
)
)</f>
        <v/>
      </c>
      <c r="BK62" s="93" t="str" cm="1">
        <f t="array" ref="BK62">IF($AG62="","",
_xlfn.IFS(
$BE62="Devis 1",
IF(ISBLANK(AS62),"",IFERROR(VALUE(TRIM(SUBSTITUTE(AS62,CHAR(160),""))),0)*IFERROR(VALUE(TRIM(SUBSTITUTE($AG62,CHAR(160),""))),0)),
$BE62="Devis 2",
IF(ISBLANK(AX62),"",IFERROR(VALUE(TRIM(SUBSTITUTE(AX62,CHAR(160),""))),0)*IFERROR(VALUE(TRIM(SUBSTITUTE($AG62,CHAR(160),""))),0)),
$BE62="Devis 3",
IF(ISBLANK(BC62),"",IFERROR(VALUE(TRIM(SUBSTITUTE(BC62,CHAR(160),""))),0)*IFERROR(VALUE(TRIM(SUBSTITUTE($AG62,CHAR(160),""))),0)),
TRUE,0
)
)</f>
        <v/>
      </c>
      <c r="BL62" s="93" t="str">
        <f t="shared" si="42"/>
        <v/>
      </c>
      <c r="BM62" s="83"/>
      <c r="BN62" s="43" t="str" cm="1">
        <f t="array" ref="BN62">IF(OR(BL62="",BI62="",BJ62="",BG62=""),"",
    _xlfn.IFS(
        (IFERROR(VALUE(TRIM(SUBSTITUTE(BL62,CHAR(160),""))),0)) &gt; (IFERROR(VALUE(TRIM(SUBSTITUTE(BI62,CHAR(160),""))),0)),
        "KO : Le montant retenu TTC est supérieur au montant raisonnable TTC. Merci de revoir la ligne de dépense ou plafonner son montant.",
        (IFERROR(VALUE(TRIM(SUBSTITUTE(BJ62,CHAR(160),""))),0)) &gt; (IFERROR(VALUE(TRIM(SUBSTITUTE(BG62,CHAR(160),""))),0)),
        "Attention : Le montant retenu HT est supérieur au montant HT raisonnable. Merci de revoir la ligne de dépense, plafonner son montant, ou justifier la reventillation HT / TVA.",
ROUND(IFERROR(VALUE(TRIM(SUBSTITUTE(BH62,CHAR(160),""))),0),2)&gt;
ROUND(IFERROR(VALUE(TRIM(SUBSTITUTE(BK62,CHAR(160),""))),0),2),
"Attention : Le montant TVA retenu est supérieur au montant TVA raisonnable. Merci de revoir la ligne de dépense, plafonner son montant, ou justifier la reventillation HT / TVA.",
ROUND(IFERROR(VALUE(TRIM(SUBSTITUTE(BJ62,CHAR(160),""))),0),2)&gt;
ROUND(IFERROR(VALUE(TRIM(SUBSTITUTE(MIN(P62,U62,Z62),CHAR(160),""))),0),2),
"Attention : Le devis retenu n'est pas le moins cher. Une justification de la part du porteur est nécessaire.",
ROUND(IFERROR(VALUE(TRIM(SUBSTITUTE(BJ62,CHAR(160),""))),0),2)=0,
"Attention : montant présenté entièrement écarté",
        (IFERROR(VALUE(TRIM(SUBSTITUTE(BL62,CHAR(160),""))),0))=0,
        "",
        (IFERROR(VALUE(TRIM(SUBSTITUTE(BI62,CHAR(160),""))),0))=(IFERROR(VALUE(TRIM(SUBSTITUTE(BL62,CHAR(160),""))),0)),
        "OK",
        (IFERROR(VALUE(TRIM(SUBSTITUTE(BI62,CHAR(160),""))),0))&gt;(IFERROR(VALUE(TRIM(SUBSTITUTE(BL62,CHAR(160),""))),0)),
        " OK : Montant instruit inférieur au montant raisonnable.",
        TRUE,
        ""
    )
)</f>
        <v/>
      </c>
      <c r="BO62" s="43" t="str" cm="1">
        <f t="array" ref="BO62">IF(OR(BL62="",AD62="",BJ62="",AB62="",BK62="",AC62=""),"",_xlfn.IFS(
ROUND(IFERROR(VALUE(TRIM(SUBSTITUTE(BL62,CHAR(160),""))),0),2)&gt;
ROUND(IFERROR(VALUE(TRIM(SUBSTITUTE(AD62,CHAR(160),""))),0),2),
"KO : Le montant retenu TTC est supérieur au montant présenté TTC. Merci de revoir la ligne de dépense ou plafonner son montant.",
ROUND(IFERROR(VALUE(TRIM(SUBSTITUTE(BJ62,CHAR(160),""))),0),2)&gt;
ROUND(IFERROR(VALUE(TRIM(SUBSTITUTE(AB62,CHAR(160),""))),0),2),
"Attention : Le montant retenu HT est supérieur au montant HT présenté. Merci de revoir la ligne de dépense, plafonner son montant, ou justifier la reventillation HT / TVA.",
ROUND(IFERROR(VALUE(TRIM(SUBSTITUTE(BK62,CHAR(160),""))),0),2)&gt;
ROUND(IFERROR(VALUE(TRIM(SUBSTITUTE(AC62,CHAR(160),""))),0),2),
"Attention : Le montant TVA retenu est supérieur au montant TVA présenté. Merci de revoir la ligne de dépense, plafonner son montant, ou justifier la reventillation HT / TVA.",
ROUND(IFERROR(VALUE(TRIM(SUBSTITUTE(AD62,CHAR(160),""))),0),2)=0,
"",
ROUND(IFERROR(VALUE(TRIM(SUBSTITUTE(BL62,CHAR(160),""))),0),2)=
ROUND(IFERROR(VALUE(TRIM(SUBSTITUTE(AD62,CHAR(160),""))),0),2),
"OK",
ROUND(IFERROR(VALUE(TRIM(SUBSTITUTE(BL62,CHAR(160),""))),0),2)=0,
"Attention : Montant présenté entièrement rejeté.",
ROUND(IFERROR(VALUE(TRIM(SUBSTITUTE(BL62,CHAR(160),""))),0),2)&lt;
ROUND(IFERROR(VALUE(TRIM(SUBSTITUTE(AD62,CHAR(160),""))),0),2),
"Attention : Montant présenté partiellement rejeté.",
TRUE,""
))</f>
        <v/>
      </c>
      <c r="BP62" s="92" t="str">
        <f t="shared" si="43"/>
        <v/>
      </c>
      <c r="BQ62" s="92" t="str">
        <f t="shared" si="44"/>
        <v/>
      </c>
      <c r="BR62" s="92" t="str">
        <f t="shared" si="45"/>
        <v/>
      </c>
    </row>
    <row r="63" spans="1:70" s="4" customFormat="1">
      <c r="A63" s="82">
        <v>55</v>
      </c>
      <c r="B63" s="83"/>
      <c r="C63" s="84"/>
      <c r="D63" s="84"/>
      <c r="E63" s="83"/>
      <c r="F63" s="83"/>
      <c r="G63" s="83"/>
      <c r="H63" s="132"/>
      <c r="I63" s="711"/>
      <c r="J63" s="538"/>
      <c r="K63" s="719"/>
      <c r="L63" s="627"/>
      <c r="M63" s="538"/>
      <c r="N63" s="624"/>
      <c r="O63" s="625"/>
      <c r="P63" s="644" t="str">
        <f t="shared" si="9"/>
        <v/>
      </c>
      <c r="Q63" s="647"/>
      <c r="R63" s="538"/>
      <c r="S63" s="625"/>
      <c r="T63" s="625"/>
      <c r="U63" s="644" t="str">
        <f t="shared" si="10"/>
        <v/>
      </c>
      <c r="V63" s="664"/>
      <c r="W63" s="538"/>
      <c r="X63" s="625"/>
      <c r="Y63" s="625"/>
      <c r="Z63" s="705" t="str">
        <f t="shared" si="11"/>
        <v/>
      </c>
      <c r="AA63" s="87"/>
      <c r="AB63" s="88" t="str" cm="1">
        <f t="array" ref="AB63">IF((_xlfn.IFS(TRIM(SUBSTITUTE(AA63,CHAR(160),""))="Devis 1",IFERROR(VALUE(TRIM(SUBSTITUTE(N63,CHAR(160),""))),0),TRIM(SUBSTITUTE(AA63,CHAR(160),""))="Devis 2",IFERROR(VALUE(TRIM(SUBSTITUTE(S63,CHAR(160),""))),0),TRIM(SUBSTITUTE(AA63,CHAR(160),""))="Devis 3",IFERROR(VALUE(TRIM(SUBSTITUTE(X63,CHAR(160),""))),0),TRUE,0)*IFERROR(VALUE(TRIM(SUBSTITUTE(C63,CHAR(160),""))),0))=0,"",_xlfn.IFS(TRIM(SUBSTITUTE(AA63,CHAR(160),""))="Devis 1",IFERROR(VALUE(TRIM(SUBSTITUTE(N63,CHAR(160),""))),0),TRIM(SUBSTITUTE(AA63,CHAR(160),""))="Devis 2",IFERROR(VALUE(TRIM(SUBSTITUTE(S63,CHAR(160),""))),0),TRIM(SUBSTITUTE(AA63,CHAR(160),""))="Devis 3",IFERROR(VALUE(TRIM(SUBSTITUTE(X63,CHAR(160),""))),0),TRUE,0)*IFERROR(VALUE(TRIM(SUBSTITUTE(C63,CHAR(160),""))),0))</f>
        <v/>
      </c>
      <c r="AC63" s="89" t="str" cm="1">
        <f t="array" ref="AC63">IF(ROUND((_xlfn.IFS(TRIM(SUBSTITUTE(AA63,CHAR(160),""))="Devis 1",IFERROR(VALUE(TRIM(SUBSTITUTE(O63,CHAR(160),""))),0),TRIM(SUBSTITUTE(AA63,CHAR(160),""))="Devis 2",IFERROR(VALUE(TRIM(SUBSTITUTE(T63,CHAR(160),""))),0),TRIM(SUBSTITUTE(AA63,CHAR(160),""))="Devis 3",IFERROR(VALUE(TRIM(SUBSTITUTE(Y63,CHAR(160),""))),0),TRUE,0)*IFERROR(VALUE(TRIM(SUBSTITUTE(C63,CHAR(160),""))),0)),2)=0,IF(AB63&lt;&gt;"",0,""),ROUND((_xlfn.IFS(TRIM(SUBSTITUTE(AA63,CHAR(160),""))="Devis 1",IFERROR(VALUE(TRIM(SUBSTITUTE(O63,CHAR(160),""))),0),TRIM(SUBSTITUTE(AA63,CHAR(160),""))="Devis 2",IFERROR(VALUE(TRIM(SUBSTITUTE(T63,CHAR(160),""))),0),TRIM(SUBSTITUTE(AA63,CHAR(160),""))="Devis 3",IFERROR(VALUE(TRIM(SUBSTITUTE(Y63,CHAR(160),""))),0),TRUE,0)*IFERROR(VALUE(TRIM(SUBSTITUTE(C63,CHAR(160),""))),0)),2))</f>
        <v/>
      </c>
      <c r="AD63" s="90" t="str">
        <f t="shared" si="12"/>
        <v/>
      </c>
      <c r="AE63" s="91"/>
      <c r="AF63" s="148" t="str">
        <f t="shared" si="13"/>
        <v/>
      </c>
      <c r="AG63" s="148" t="str">
        <f t="shared" si="14"/>
        <v/>
      </c>
      <c r="AH63" s="148" t="str">
        <f t="shared" si="15"/>
        <v/>
      </c>
      <c r="AI63" s="148" t="str">
        <f t="shared" si="16"/>
        <v/>
      </c>
      <c r="AJ63" s="148" t="str">
        <f t="shared" si="17"/>
        <v/>
      </c>
      <c r="AK63" s="148" t="str">
        <f t="shared" si="18"/>
        <v/>
      </c>
      <c r="AL63" s="148" t="str">
        <f t="shared" si="19"/>
        <v/>
      </c>
      <c r="AM63" s="148" t="str">
        <f t="shared" si="20"/>
        <v/>
      </c>
      <c r="AN63" s="760" t="str">
        <f t="shared" si="21"/>
        <v/>
      </c>
      <c r="AO63" s="553" t="str">
        <f t="shared" si="22"/>
        <v/>
      </c>
      <c r="AP63" s="548" t="str">
        <f t="shared" si="23"/>
        <v/>
      </c>
      <c r="AQ63" s="539" t="str">
        <f t="shared" si="24"/>
        <v/>
      </c>
      <c r="AR63" s="539" t="str">
        <f t="shared" si="25"/>
        <v/>
      </c>
      <c r="AS63" s="577" t="str">
        <f t="shared" si="26"/>
        <v/>
      </c>
      <c r="AT63" s="644" t="str">
        <f t="shared" si="27"/>
        <v/>
      </c>
      <c r="AU63" s="655" t="str">
        <f t="shared" si="28"/>
        <v/>
      </c>
      <c r="AV63" s="577" t="str">
        <f t="shared" si="29"/>
        <v/>
      </c>
      <c r="AW63" s="577" t="str">
        <f t="shared" si="30"/>
        <v/>
      </c>
      <c r="AX63" s="577" t="str">
        <f t="shared" si="31"/>
        <v/>
      </c>
      <c r="AY63" s="748" t="str">
        <f t="shared" si="32"/>
        <v/>
      </c>
      <c r="AZ63" s="677" t="str">
        <f t="shared" si="33"/>
        <v/>
      </c>
      <c r="BA63" s="577" t="str">
        <f t="shared" si="34"/>
        <v/>
      </c>
      <c r="BB63" s="577" t="str">
        <f t="shared" si="35"/>
        <v/>
      </c>
      <c r="BC63" s="577" t="str">
        <f t="shared" si="36"/>
        <v/>
      </c>
      <c r="BD63" s="678" t="str">
        <f t="shared" si="37"/>
        <v/>
      </c>
      <c r="BE63" s="542" t="str">
        <f t="shared" si="38"/>
        <v/>
      </c>
      <c r="BF63" s="83"/>
      <c r="BG63" s="92" t="str">
        <f t="shared" si="39"/>
        <v/>
      </c>
      <c r="BH63" s="92" t="str">
        <f t="shared" si="40"/>
        <v/>
      </c>
      <c r="BI63" s="93" t="str">
        <f t="shared" si="41"/>
        <v/>
      </c>
      <c r="BJ63" s="93" t="str" cm="1">
        <f t="array" ref="BJ63">IF($AG63="","",
_xlfn.IFS(
$BE63="Devis 1",
IF(ISBLANK(AR63),"",IFERROR(VALUE(TRIM(SUBSTITUTE(AR63,CHAR(160),""))),0)*IFERROR(VALUE(TRIM(SUBSTITUTE($AG63,CHAR(160),""))),0)),
$BE63="Devis 2",
IF(ISBLANK(AW63),"",IFERROR(VALUE(TRIM(SUBSTITUTE(AW63,CHAR(160),""))),0)*IFERROR(VALUE(TRIM(SUBSTITUTE($AG63,CHAR(160),""))),0)),
$BE63="Devis 3",
IF(ISBLANK(BB63),"",IFERROR(VALUE(TRIM(SUBSTITUTE(BB63,CHAR(160),""))),0)*IFERROR(VALUE(TRIM(SUBSTITUTE($AG63,CHAR(160),""))),0)),
TRUE,0
)
)</f>
        <v/>
      </c>
      <c r="BK63" s="93" t="str" cm="1">
        <f t="array" ref="BK63">IF($AG63="","",
_xlfn.IFS(
$BE63="Devis 1",
IF(ISBLANK(AS63),"",IFERROR(VALUE(TRIM(SUBSTITUTE(AS63,CHAR(160),""))),0)*IFERROR(VALUE(TRIM(SUBSTITUTE($AG63,CHAR(160),""))),0)),
$BE63="Devis 2",
IF(ISBLANK(AX63),"",IFERROR(VALUE(TRIM(SUBSTITUTE(AX63,CHAR(160),""))),0)*IFERROR(VALUE(TRIM(SUBSTITUTE($AG63,CHAR(160),""))),0)),
$BE63="Devis 3",
IF(ISBLANK(BC63),"",IFERROR(VALUE(TRIM(SUBSTITUTE(BC63,CHAR(160),""))),0)*IFERROR(VALUE(TRIM(SUBSTITUTE($AG63,CHAR(160),""))),0)),
TRUE,0
)
)</f>
        <v/>
      </c>
      <c r="BL63" s="93" t="str">
        <f t="shared" si="42"/>
        <v/>
      </c>
      <c r="BM63" s="83"/>
      <c r="BN63" s="43" t="str" cm="1">
        <f t="array" ref="BN63">IF(OR(BL63="",BI63="",BJ63="",BG63=""),"",
    _xlfn.IFS(
        (IFERROR(VALUE(TRIM(SUBSTITUTE(BL63,CHAR(160),""))),0)) &gt; (IFERROR(VALUE(TRIM(SUBSTITUTE(BI63,CHAR(160),""))),0)),
        "KO : Le montant retenu TTC est supérieur au montant raisonnable TTC. Merci de revoir la ligne de dépense ou plafonner son montant.",
        (IFERROR(VALUE(TRIM(SUBSTITUTE(BJ63,CHAR(160),""))),0)) &gt; (IFERROR(VALUE(TRIM(SUBSTITUTE(BG63,CHAR(160),""))),0)),
        "Attention : Le montant retenu HT est supérieur au montant HT raisonnable. Merci de revoir la ligne de dépense, plafonner son montant, ou justifier la reventillation HT / TVA.",
ROUND(IFERROR(VALUE(TRIM(SUBSTITUTE(BH63,CHAR(160),""))),0),2)&gt;
ROUND(IFERROR(VALUE(TRIM(SUBSTITUTE(BK63,CHAR(160),""))),0),2),
"Attention : Le montant TVA retenu est supérieur au montant TVA raisonnable. Merci de revoir la ligne de dépense, plafonner son montant, ou justifier la reventillation HT / TVA.",
ROUND(IFERROR(VALUE(TRIM(SUBSTITUTE(BJ63,CHAR(160),""))),0),2)&gt;
ROUND(IFERROR(VALUE(TRIM(SUBSTITUTE(MIN(P63,U63,Z63),CHAR(160),""))),0),2),
"Attention : Le devis retenu n'est pas le moins cher. Une justification de la part du porteur est nécessaire.",
ROUND(IFERROR(VALUE(TRIM(SUBSTITUTE(BJ63,CHAR(160),""))),0),2)=0,
"Attention : montant présenté entièrement écarté",
        (IFERROR(VALUE(TRIM(SUBSTITUTE(BL63,CHAR(160),""))),0))=0,
        "",
        (IFERROR(VALUE(TRIM(SUBSTITUTE(BI63,CHAR(160),""))),0))=(IFERROR(VALUE(TRIM(SUBSTITUTE(BL63,CHAR(160),""))),0)),
        "OK",
        (IFERROR(VALUE(TRIM(SUBSTITUTE(BI63,CHAR(160),""))),0))&gt;(IFERROR(VALUE(TRIM(SUBSTITUTE(BL63,CHAR(160),""))),0)),
        " OK : Montant instruit inférieur au montant raisonnable.",
        TRUE,
        ""
    )
)</f>
        <v/>
      </c>
      <c r="BO63" s="43" t="str" cm="1">
        <f t="array" ref="BO63">IF(OR(BL63="",AD63="",BJ63="",AB63="",BK63="",AC63=""),"",_xlfn.IFS(
ROUND(IFERROR(VALUE(TRIM(SUBSTITUTE(BL63,CHAR(160),""))),0),2)&gt;
ROUND(IFERROR(VALUE(TRIM(SUBSTITUTE(AD63,CHAR(160),""))),0),2),
"KO : Le montant retenu TTC est supérieur au montant présenté TTC. Merci de revoir la ligne de dépense ou plafonner son montant.",
ROUND(IFERROR(VALUE(TRIM(SUBSTITUTE(BJ63,CHAR(160),""))),0),2)&gt;
ROUND(IFERROR(VALUE(TRIM(SUBSTITUTE(AB63,CHAR(160),""))),0),2),
"Attention : Le montant retenu HT est supérieur au montant HT présenté. Merci de revoir la ligne de dépense, plafonner son montant, ou justifier la reventillation HT / TVA.",
ROUND(IFERROR(VALUE(TRIM(SUBSTITUTE(BK63,CHAR(160),""))),0),2)&gt;
ROUND(IFERROR(VALUE(TRIM(SUBSTITUTE(AC63,CHAR(160),""))),0),2),
"Attention : Le montant TVA retenu est supérieur au montant TVA présenté. Merci de revoir la ligne de dépense, plafonner son montant, ou justifier la reventillation HT / TVA.",
ROUND(IFERROR(VALUE(TRIM(SUBSTITUTE(AD63,CHAR(160),""))),0),2)=0,
"",
ROUND(IFERROR(VALUE(TRIM(SUBSTITUTE(BL63,CHAR(160),""))),0),2)=
ROUND(IFERROR(VALUE(TRIM(SUBSTITUTE(AD63,CHAR(160),""))),0),2),
"OK",
ROUND(IFERROR(VALUE(TRIM(SUBSTITUTE(BL63,CHAR(160),""))),0),2)=0,
"Attention : Montant présenté entièrement rejeté.",
ROUND(IFERROR(VALUE(TRIM(SUBSTITUTE(BL63,CHAR(160),""))),0),2)&lt;
ROUND(IFERROR(VALUE(TRIM(SUBSTITUTE(AD63,CHAR(160),""))),0),2),
"Attention : Montant présenté partiellement rejeté.",
TRUE,""
))</f>
        <v/>
      </c>
      <c r="BP63" s="92" t="str">
        <f t="shared" si="43"/>
        <v/>
      </c>
      <c r="BQ63" s="92" t="str">
        <f t="shared" si="44"/>
        <v/>
      </c>
      <c r="BR63" s="92" t="str">
        <f t="shared" si="45"/>
        <v/>
      </c>
    </row>
    <row r="64" spans="1:70" s="4" customFormat="1">
      <c r="A64" s="82">
        <v>56</v>
      </c>
      <c r="B64" s="83"/>
      <c r="C64" s="84"/>
      <c r="D64" s="84"/>
      <c r="E64" s="83"/>
      <c r="F64" s="83"/>
      <c r="G64" s="83"/>
      <c r="H64" s="132"/>
      <c r="I64" s="711"/>
      <c r="J64" s="538"/>
      <c r="K64" s="719"/>
      <c r="L64" s="627"/>
      <c r="M64" s="538"/>
      <c r="N64" s="624"/>
      <c r="O64" s="625"/>
      <c r="P64" s="644" t="str">
        <f t="shared" si="9"/>
        <v/>
      </c>
      <c r="Q64" s="647"/>
      <c r="R64" s="538"/>
      <c r="S64" s="625"/>
      <c r="T64" s="625"/>
      <c r="U64" s="644" t="str">
        <f t="shared" si="10"/>
        <v/>
      </c>
      <c r="V64" s="664"/>
      <c r="W64" s="538"/>
      <c r="X64" s="625"/>
      <c r="Y64" s="625"/>
      <c r="Z64" s="705" t="str">
        <f t="shared" si="11"/>
        <v/>
      </c>
      <c r="AA64" s="87"/>
      <c r="AB64" s="88" t="str" cm="1">
        <f t="array" ref="AB64">IF((_xlfn.IFS(TRIM(SUBSTITUTE(AA64,CHAR(160),""))="Devis 1",IFERROR(VALUE(TRIM(SUBSTITUTE(N64,CHAR(160),""))),0),TRIM(SUBSTITUTE(AA64,CHAR(160),""))="Devis 2",IFERROR(VALUE(TRIM(SUBSTITUTE(S64,CHAR(160),""))),0),TRIM(SUBSTITUTE(AA64,CHAR(160),""))="Devis 3",IFERROR(VALUE(TRIM(SUBSTITUTE(X64,CHAR(160),""))),0),TRUE,0)*IFERROR(VALUE(TRIM(SUBSTITUTE(C64,CHAR(160),""))),0))=0,"",_xlfn.IFS(TRIM(SUBSTITUTE(AA64,CHAR(160),""))="Devis 1",IFERROR(VALUE(TRIM(SUBSTITUTE(N64,CHAR(160),""))),0),TRIM(SUBSTITUTE(AA64,CHAR(160),""))="Devis 2",IFERROR(VALUE(TRIM(SUBSTITUTE(S64,CHAR(160),""))),0),TRIM(SUBSTITUTE(AA64,CHAR(160),""))="Devis 3",IFERROR(VALUE(TRIM(SUBSTITUTE(X64,CHAR(160),""))),0),TRUE,0)*IFERROR(VALUE(TRIM(SUBSTITUTE(C64,CHAR(160),""))),0))</f>
        <v/>
      </c>
      <c r="AC64" s="89" t="str" cm="1">
        <f t="array" ref="AC64">IF(ROUND((_xlfn.IFS(TRIM(SUBSTITUTE(AA64,CHAR(160),""))="Devis 1",IFERROR(VALUE(TRIM(SUBSTITUTE(O64,CHAR(160),""))),0),TRIM(SUBSTITUTE(AA64,CHAR(160),""))="Devis 2",IFERROR(VALUE(TRIM(SUBSTITUTE(T64,CHAR(160),""))),0),TRIM(SUBSTITUTE(AA64,CHAR(160),""))="Devis 3",IFERROR(VALUE(TRIM(SUBSTITUTE(Y64,CHAR(160),""))),0),TRUE,0)*IFERROR(VALUE(TRIM(SUBSTITUTE(C64,CHAR(160),""))),0)),2)=0,IF(AB64&lt;&gt;"",0,""),ROUND((_xlfn.IFS(TRIM(SUBSTITUTE(AA64,CHAR(160),""))="Devis 1",IFERROR(VALUE(TRIM(SUBSTITUTE(O64,CHAR(160),""))),0),TRIM(SUBSTITUTE(AA64,CHAR(160),""))="Devis 2",IFERROR(VALUE(TRIM(SUBSTITUTE(T64,CHAR(160),""))),0),TRIM(SUBSTITUTE(AA64,CHAR(160),""))="Devis 3",IFERROR(VALUE(TRIM(SUBSTITUTE(Y64,CHAR(160),""))),0),TRUE,0)*IFERROR(VALUE(TRIM(SUBSTITUTE(C64,CHAR(160),""))),0)),2))</f>
        <v/>
      </c>
      <c r="AD64" s="90" t="str">
        <f t="shared" si="12"/>
        <v/>
      </c>
      <c r="AE64" s="91"/>
      <c r="AF64" s="148" t="str">
        <f t="shared" si="13"/>
        <v/>
      </c>
      <c r="AG64" s="148" t="str">
        <f t="shared" si="14"/>
        <v/>
      </c>
      <c r="AH64" s="148" t="str">
        <f t="shared" si="15"/>
        <v/>
      </c>
      <c r="AI64" s="148" t="str">
        <f t="shared" si="16"/>
        <v/>
      </c>
      <c r="AJ64" s="148" t="str">
        <f t="shared" si="17"/>
        <v/>
      </c>
      <c r="AK64" s="148" t="str">
        <f t="shared" si="18"/>
        <v/>
      </c>
      <c r="AL64" s="148" t="str">
        <f t="shared" si="19"/>
        <v/>
      </c>
      <c r="AM64" s="148" t="str">
        <f t="shared" si="20"/>
        <v/>
      </c>
      <c r="AN64" s="713" t="str">
        <f t="shared" si="21"/>
        <v/>
      </c>
      <c r="AO64" s="553" t="str">
        <f t="shared" si="22"/>
        <v/>
      </c>
      <c r="AP64" s="548" t="str">
        <f t="shared" si="23"/>
        <v/>
      </c>
      <c r="AQ64" s="539" t="str">
        <f t="shared" si="24"/>
        <v/>
      </c>
      <c r="AR64" s="539" t="str">
        <f t="shared" si="25"/>
        <v/>
      </c>
      <c r="AS64" s="577" t="str">
        <f t="shared" si="26"/>
        <v/>
      </c>
      <c r="AT64" s="644" t="str">
        <f t="shared" si="27"/>
        <v/>
      </c>
      <c r="AU64" s="655" t="str">
        <f t="shared" si="28"/>
        <v/>
      </c>
      <c r="AV64" s="577" t="str">
        <f t="shared" si="29"/>
        <v/>
      </c>
      <c r="AW64" s="577" t="str">
        <f t="shared" si="30"/>
        <v/>
      </c>
      <c r="AX64" s="577" t="str">
        <f t="shared" si="31"/>
        <v/>
      </c>
      <c r="AY64" s="748" t="str">
        <f t="shared" si="32"/>
        <v/>
      </c>
      <c r="AZ64" s="677" t="str">
        <f t="shared" si="33"/>
        <v/>
      </c>
      <c r="BA64" s="577" t="str">
        <f t="shared" si="34"/>
        <v/>
      </c>
      <c r="BB64" s="577" t="str">
        <f t="shared" si="35"/>
        <v/>
      </c>
      <c r="BC64" s="577" t="str">
        <f t="shared" si="36"/>
        <v/>
      </c>
      <c r="BD64" s="678" t="str">
        <f t="shared" si="37"/>
        <v/>
      </c>
      <c r="BE64" s="542" t="str">
        <f t="shared" si="38"/>
        <v/>
      </c>
      <c r="BF64" s="83"/>
      <c r="BG64" s="92" t="str">
        <f t="shared" si="39"/>
        <v/>
      </c>
      <c r="BH64" s="92" t="str">
        <f t="shared" si="40"/>
        <v/>
      </c>
      <c r="BI64" s="93" t="str">
        <f t="shared" si="41"/>
        <v/>
      </c>
      <c r="BJ64" s="93" t="str" cm="1">
        <f t="array" ref="BJ64">IF($AG64="","",
_xlfn.IFS(
$BE64="Devis 1",
IF(ISBLANK(AR64),"",IFERROR(VALUE(TRIM(SUBSTITUTE(AR64,CHAR(160),""))),0)*IFERROR(VALUE(TRIM(SUBSTITUTE($AG64,CHAR(160),""))),0)),
$BE64="Devis 2",
IF(ISBLANK(AW64),"",IFERROR(VALUE(TRIM(SUBSTITUTE(AW64,CHAR(160),""))),0)*IFERROR(VALUE(TRIM(SUBSTITUTE($AG64,CHAR(160),""))),0)),
$BE64="Devis 3",
IF(ISBLANK(BB64),"",IFERROR(VALUE(TRIM(SUBSTITUTE(BB64,CHAR(160),""))),0)*IFERROR(VALUE(TRIM(SUBSTITUTE($AG64,CHAR(160),""))),0)),
TRUE,0
)
)</f>
        <v/>
      </c>
      <c r="BK64" s="93" t="str" cm="1">
        <f t="array" ref="BK64">IF($AG64="","",
_xlfn.IFS(
$BE64="Devis 1",
IF(ISBLANK(AS64),"",IFERROR(VALUE(TRIM(SUBSTITUTE(AS64,CHAR(160),""))),0)*IFERROR(VALUE(TRIM(SUBSTITUTE($AG64,CHAR(160),""))),0)),
$BE64="Devis 2",
IF(ISBLANK(AX64),"",IFERROR(VALUE(TRIM(SUBSTITUTE(AX64,CHAR(160),""))),0)*IFERROR(VALUE(TRIM(SUBSTITUTE($AG64,CHAR(160),""))),0)),
$BE64="Devis 3",
IF(ISBLANK(BC64),"",IFERROR(VALUE(TRIM(SUBSTITUTE(BC64,CHAR(160),""))),0)*IFERROR(VALUE(TRIM(SUBSTITUTE($AG64,CHAR(160),""))),0)),
TRUE,0
)
)</f>
        <v/>
      </c>
      <c r="BL64" s="93" t="str">
        <f t="shared" si="42"/>
        <v/>
      </c>
      <c r="BM64" s="83"/>
      <c r="BN64" s="43" t="str" cm="1">
        <f t="array" ref="BN64">IF(OR(BL64="",BI64="",BJ64="",BG64=""),"",
    _xlfn.IFS(
        (IFERROR(VALUE(TRIM(SUBSTITUTE(BL64,CHAR(160),""))),0)) &gt; (IFERROR(VALUE(TRIM(SUBSTITUTE(BI64,CHAR(160),""))),0)),
        "KO : Le montant retenu TTC est supérieur au montant raisonnable TTC. Merci de revoir la ligne de dépense ou plafonner son montant.",
        (IFERROR(VALUE(TRIM(SUBSTITUTE(BJ64,CHAR(160),""))),0)) &gt; (IFERROR(VALUE(TRIM(SUBSTITUTE(BG64,CHAR(160),""))),0)),
        "Attention : Le montant retenu HT est supérieur au montant HT raisonnable. Merci de revoir la ligne de dépense, plafonner son montant, ou justifier la reventillation HT / TVA.",
ROUND(IFERROR(VALUE(TRIM(SUBSTITUTE(BH64,CHAR(160),""))),0),2)&gt;
ROUND(IFERROR(VALUE(TRIM(SUBSTITUTE(BK64,CHAR(160),""))),0),2),
"Attention : Le montant TVA retenu est supérieur au montant TVA raisonnable. Merci de revoir la ligne de dépense, plafonner son montant, ou justifier la reventillation HT / TVA.",
ROUND(IFERROR(VALUE(TRIM(SUBSTITUTE(BJ64,CHAR(160),""))),0),2)&gt;
ROUND(IFERROR(VALUE(TRIM(SUBSTITUTE(MIN(P64,U64,Z64),CHAR(160),""))),0),2),
"Attention : Le devis retenu n'est pas le moins cher. Une justification de la part du porteur est nécessaire.",
ROUND(IFERROR(VALUE(TRIM(SUBSTITUTE(BJ64,CHAR(160),""))),0),2)=0,
"Attention : montant présenté entièrement écarté",
        (IFERROR(VALUE(TRIM(SUBSTITUTE(BL64,CHAR(160),""))),0))=0,
        "",
        (IFERROR(VALUE(TRIM(SUBSTITUTE(BI64,CHAR(160),""))),0))=(IFERROR(VALUE(TRIM(SUBSTITUTE(BL64,CHAR(160),""))),0)),
        "OK",
        (IFERROR(VALUE(TRIM(SUBSTITUTE(BI64,CHAR(160),""))),0))&gt;(IFERROR(VALUE(TRIM(SUBSTITUTE(BL64,CHAR(160),""))),0)),
        " OK : Montant instruit inférieur au montant raisonnable.",
        TRUE,
        ""
    )
)</f>
        <v/>
      </c>
      <c r="BO64" s="43" t="str" cm="1">
        <f t="array" ref="BO64">IF(OR(BL64="",AD64="",BJ64="",AB64="",BK64="",AC64=""),"",_xlfn.IFS(
ROUND(IFERROR(VALUE(TRIM(SUBSTITUTE(BL64,CHAR(160),""))),0),2)&gt;
ROUND(IFERROR(VALUE(TRIM(SUBSTITUTE(AD64,CHAR(160),""))),0),2),
"KO : Le montant retenu TTC est supérieur au montant présenté TTC. Merci de revoir la ligne de dépense ou plafonner son montant.",
ROUND(IFERROR(VALUE(TRIM(SUBSTITUTE(BJ64,CHAR(160),""))),0),2)&gt;
ROUND(IFERROR(VALUE(TRIM(SUBSTITUTE(AB64,CHAR(160),""))),0),2),
"Attention : Le montant retenu HT est supérieur au montant HT présenté. Merci de revoir la ligne de dépense, plafonner son montant, ou justifier la reventillation HT / TVA.",
ROUND(IFERROR(VALUE(TRIM(SUBSTITUTE(BK64,CHAR(160),""))),0),2)&gt;
ROUND(IFERROR(VALUE(TRIM(SUBSTITUTE(AC64,CHAR(160),""))),0),2),
"Attention : Le montant TVA retenu est supérieur au montant TVA présenté. Merci de revoir la ligne de dépense, plafonner son montant, ou justifier la reventillation HT / TVA.",
ROUND(IFERROR(VALUE(TRIM(SUBSTITUTE(AD64,CHAR(160),""))),0),2)=0,
"",
ROUND(IFERROR(VALUE(TRIM(SUBSTITUTE(BL64,CHAR(160),""))),0),2)=
ROUND(IFERROR(VALUE(TRIM(SUBSTITUTE(AD64,CHAR(160),""))),0),2),
"OK",
ROUND(IFERROR(VALUE(TRIM(SUBSTITUTE(BL64,CHAR(160),""))),0),2)=0,
"Attention : Montant présenté entièrement rejeté.",
ROUND(IFERROR(VALUE(TRIM(SUBSTITUTE(BL64,CHAR(160),""))),0),2)&lt;
ROUND(IFERROR(VALUE(TRIM(SUBSTITUTE(AD64,CHAR(160),""))),0),2),
"Attention : Montant présenté partiellement rejeté.",
TRUE,""
))</f>
        <v/>
      </c>
      <c r="BP64" s="92" t="str">
        <f t="shared" si="43"/>
        <v/>
      </c>
      <c r="BQ64" s="92" t="str">
        <f t="shared" si="44"/>
        <v/>
      </c>
      <c r="BR64" s="92" t="str">
        <f t="shared" si="45"/>
        <v/>
      </c>
    </row>
    <row r="65" spans="1:70" s="4" customFormat="1">
      <c r="A65" s="82">
        <v>57</v>
      </c>
      <c r="B65" s="83"/>
      <c r="C65" s="84"/>
      <c r="D65" s="84"/>
      <c r="E65" s="83"/>
      <c r="F65" s="83"/>
      <c r="G65" s="83"/>
      <c r="H65" s="132"/>
      <c r="I65" s="711"/>
      <c r="J65" s="538"/>
      <c r="K65" s="719"/>
      <c r="L65" s="627"/>
      <c r="M65" s="538"/>
      <c r="N65" s="624"/>
      <c r="O65" s="625"/>
      <c r="P65" s="644" t="str">
        <f t="shared" si="9"/>
        <v/>
      </c>
      <c r="Q65" s="647"/>
      <c r="R65" s="538"/>
      <c r="S65" s="625"/>
      <c r="T65" s="625"/>
      <c r="U65" s="644" t="str">
        <f t="shared" si="10"/>
        <v/>
      </c>
      <c r="V65" s="664"/>
      <c r="W65" s="538"/>
      <c r="X65" s="625"/>
      <c r="Y65" s="625"/>
      <c r="Z65" s="705" t="str">
        <f t="shared" si="11"/>
        <v/>
      </c>
      <c r="AA65" s="87"/>
      <c r="AB65" s="88" t="str" cm="1">
        <f t="array" ref="AB65">IF((_xlfn.IFS(TRIM(SUBSTITUTE(AA65,CHAR(160),""))="Devis 1",IFERROR(VALUE(TRIM(SUBSTITUTE(N65,CHAR(160),""))),0),TRIM(SUBSTITUTE(AA65,CHAR(160),""))="Devis 2",IFERROR(VALUE(TRIM(SUBSTITUTE(S65,CHAR(160),""))),0),TRIM(SUBSTITUTE(AA65,CHAR(160),""))="Devis 3",IFERROR(VALUE(TRIM(SUBSTITUTE(X65,CHAR(160),""))),0),TRUE,0)*IFERROR(VALUE(TRIM(SUBSTITUTE(C65,CHAR(160),""))),0))=0,"",_xlfn.IFS(TRIM(SUBSTITUTE(AA65,CHAR(160),""))="Devis 1",IFERROR(VALUE(TRIM(SUBSTITUTE(N65,CHAR(160),""))),0),TRIM(SUBSTITUTE(AA65,CHAR(160),""))="Devis 2",IFERROR(VALUE(TRIM(SUBSTITUTE(S65,CHAR(160),""))),0),TRIM(SUBSTITUTE(AA65,CHAR(160),""))="Devis 3",IFERROR(VALUE(TRIM(SUBSTITUTE(X65,CHAR(160),""))),0),TRUE,0)*IFERROR(VALUE(TRIM(SUBSTITUTE(C65,CHAR(160),""))),0))</f>
        <v/>
      </c>
      <c r="AC65" s="89" t="str" cm="1">
        <f t="array" ref="AC65">IF(ROUND((_xlfn.IFS(TRIM(SUBSTITUTE(AA65,CHAR(160),""))="Devis 1",IFERROR(VALUE(TRIM(SUBSTITUTE(O65,CHAR(160),""))),0),TRIM(SUBSTITUTE(AA65,CHAR(160),""))="Devis 2",IFERROR(VALUE(TRIM(SUBSTITUTE(T65,CHAR(160),""))),0),TRIM(SUBSTITUTE(AA65,CHAR(160),""))="Devis 3",IFERROR(VALUE(TRIM(SUBSTITUTE(Y65,CHAR(160),""))),0),TRUE,0)*IFERROR(VALUE(TRIM(SUBSTITUTE(C65,CHAR(160),""))),0)),2)=0,IF(AB65&lt;&gt;"",0,""),ROUND((_xlfn.IFS(TRIM(SUBSTITUTE(AA65,CHAR(160),""))="Devis 1",IFERROR(VALUE(TRIM(SUBSTITUTE(O65,CHAR(160),""))),0),TRIM(SUBSTITUTE(AA65,CHAR(160),""))="Devis 2",IFERROR(VALUE(TRIM(SUBSTITUTE(T65,CHAR(160),""))),0),TRIM(SUBSTITUTE(AA65,CHAR(160),""))="Devis 3",IFERROR(VALUE(TRIM(SUBSTITUTE(Y65,CHAR(160),""))),0),TRUE,0)*IFERROR(VALUE(TRIM(SUBSTITUTE(C65,CHAR(160),""))),0)),2))</f>
        <v/>
      </c>
      <c r="AD65" s="90" t="str">
        <f t="shared" si="12"/>
        <v/>
      </c>
      <c r="AE65" s="91"/>
      <c r="AF65" s="148" t="str">
        <f t="shared" si="13"/>
        <v/>
      </c>
      <c r="AG65" s="148" t="str">
        <f t="shared" si="14"/>
        <v/>
      </c>
      <c r="AH65" s="148" t="str">
        <f t="shared" si="15"/>
        <v/>
      </c>
      <c r="AI65" s="148" t="str">
        <f t="shared" si="16"/>
        <v/>
      </c>
      <c r="AJ65" s="148" t="str">
        <f t="shared" si="17"/>
        <v/>
      </c>
      <c r="AK65" s="148" t="str">
        <f t="shared" si="18"/>
        <v/>
      </c>
      <c r="AL65" s="148" t="str">
        <f t="shared" si="19"/>
        <v/>
      </c>
      <c r="AM65" s="148" t="str">
        <f t="shared" si="20"/>
        <v/>
      </c>
      <c r="AN65" s="713" t="str">
        <f t="shared" si="21"/>
        <v/>
      </c>
      <c r="AO65" s="553" t="str">
        <f t="shared" si="22"/>
        <v/>
      </c>
      <c r="AP65" s="548" t="str">
        <f t="shared" si="23"/>
        <v/>
      </c>
      <c r="AQ65" s="539" t="str">
        <f t="shared" si="24"/>
        <v/>
      </c>
      <c r="AR65" s="539" t="str">
        <f t="shared" si="25"/>
        <v/>
      </c>
      <c r="AS65" s="577" t="str">
        <f t="shared" si="26"/>
        <v/>
      </c>
      <c r="AT65" s="644" t="str">
        <f t="shared" si="27"/>
        <v/>
      </c>
      <c r="AU65" s="655" t="str">
        <f t="shared" si="28"/>
        <v/>
      </c>
      <c r="AV65" s="577" t="str">
        <f t="shared" si="29"/>
        <v/>
      </c>
      <c r="AW65" s="577" t="str">
        <f t="shared" si="30"/>
        <v/>
      </c>
      <c r="AX65" s="577" t="str">
        <f t="shared" si="31"/>
        <v/>
      </c>
      <c r="AY65" s="748" t="str">
        <f t="shared" si="32"/>
        <v/>
      </c>
      <c r="AZ65" s="677" t="str">
        <f t="shared" si="33"/>
        <v/>
      </c>
      <c r="BA65" s="577" t="str">
        <f t="shared" si="34"/>
        <v/>
      </c>
      <c r="BB65" s="577" t="str">
        <f t="shared" si="35"/>
        <v/>
      </c>
      <c r="BC65" s="577" t="str">
        <f t="shared" si="36"/>
        <v/>
      </c>
      <c r="BD65" s="678" t="str">
        <f t="shared" si="37"/>
        <v/>
      </c>
      <c r="BE65" s="542" t="str">
        <f t="shared" si="38"/>
        <v/>
      </c>
      <c r="BF65" s="83"/>
      <c r="BG65" s="92" t="str">
        <f t="shared" si="39"/>
        <v/>
      </c>
      <c r="BH65" s="92" t="str">
        <f t="shared" si="40"/>
        <v/>
      </c>
      <c r="BI65" s="93" t="str">
        <f t="shared" si="41"/>
        <v/>
      </c>
      <c r="BJ65" s="93" t="str" cm="1">
        <f t="array" ref="BJ65">IF($AG65="","",
_xlfn.IFS(
$BE65="Devis 1",
IF(ISBLANK(AR65),"",IFERROR(VALUE(TRIM(SUBSTITUTE(AR65,CHAR(160),""))),0)*IFERROR(VALUE(TRIM(SUBSTITUTE($AG65,CHAR(160),""))),0)),
$BE65="Devis 2",
IF(ISBLANK(AW65),"",IFERROR(VALUE(TRIM(SUBSTITUTE(AW65,CHAR(160),""))),0)*IFERROR(VALUE(TRIM(SUBSTITUTE($AG65,CHAR(160),""))),0)),
$BE65="Devis 3",
IF(ISBLANK(BB65),"",IFERROR(VALUE(TRIM(SUBSTITUTE(BB65,CHAR(160),""))),0)*IFERROR(VALUE(TRIM(SUBSTITUTE($AG65,CHAR(160),""))),0)),
TRUE,0
)
)</f>
        <v/>
      </c>
      <c r="BK65" s="93" t="str" cm="1">
        <f t="array" ref="BK65">IF($AG65="","",
_xlfn.IFS(
$BE65="Devis 1",
IF(ISBLANK(AS65),"",IFERROR(VALUE(TRIM(SUBSTITUTE(AS65,CHAR(160),""))),0)*IFERROR(VALUE(TRIM(SUBSTITUTE($AG65,CHAR(160),""))),0)),
$BE65="Devis 2",
IF(ISBLANK(AX65),"",IFERROR(VALUE(TRIM(SUBSTITUTE(AX65,CHAR(160),""))),0)*IFERROR(VALUE(TRIM(SUBSTITUTE($AG65,CHAR(160),""))),0)),
$BE65="Devis 3",
IF(ISBLANK(BC65),"",IFERROR(VALUE(TRIM(SUBSTITUTE(BC65,CHAR(160),""))),0)*IFERROR(VALUE(TRIM(SUBSTITUTE($AG65,CHAR(160),""))),0)),
TRUE,0
)
)</f>
        <v/>
      </c>
      <c r="BL65" s="93" t="str">
        <f t="shared" si="42"/>
        <v/>
      </c>
      <c r="BM65" s="83"/>
      <c r="BN65" s="43" t="str" cm="1">
        <f t="array" ref="BN65">IF(OR(BL65="",BI65="",BJ65="",BG65=""),"",
    _xlfn.IFS(
        (IFERROR(VALUE(TRIM(SUBSTITUTE(BL65,CHAR(160),""))),0)) &gt; (IFERROR(VALUE(TRIM(SUBSTITUTE(BI65,CHAR(160),""))),0)),
        "KO : Le montant retenu TTC est supérieur au montant raisonnable TTC. Merci de revoir la ligne de dépense ou plafonner son montant.",
        (IFERROR(VALUE(TRIM(SUBSTITUTE(BJ65,CHAR(160),""))),0)) &gt; (IFERROR(VALUE(TRIM(SUBSTITUTE(BG65,CHAR(160),""))),0)),
        "Attention : Le montant retenu HT est supérieur au montant HT raisonnable. Merci de revoir la ligne de dépense, plafonner son montant, ou justifier la reventillation HT / TVA.",
ROUND(IFERROR(VALUE(TRIM(SUBSTITUTE(BH65,CHAR(160),""))),0),2)&gt;
ROUND(IFERROR(VALUE(TRIM(SUBSTITUTE(BK65,CHAR(160),""))),0),2),
"Attention : Le montant TVA retenu est supérieur au montant TVA raisonnable. Merci de revoir la ligne de dépense, plafonner son montant, ou justifier la reventillation HT / TVA.",
ROUND(IFERROR(VALUE(TRIM(SUBSTITUTE(BJ65,CHAR(160),""))),0),2)&gt;
ROUND(IFERROR(VALUE(TRIM(SUBSTITUTE(MIN(P65,U65,Z65),CHAR(160),""))),0),2),
"Attention : Le devis retenu n'est pas le moins cher. Une justification de la part du porteur est nécessaire.",
ROUND(IFERROR(VALUE(TRIM(SUBSTITUTE(BJ65,CHAR(160),""))),0),2)=0,
"Attention : montant présenté entièrement écarté",
        (IFERROR(VALUE(TRIM(SUBSTITUTE(BL65,CHAR(160),""))),0))=0,
        "",
        (IFERROR(VALUE(TRIM(SUBSTITUTE(BI65,CHAR(160),""))),0))=(IFERROR(VALUE(TRIM(SUBSTITUTE(BL65,CHAR(160),""))),0)),
        "OK",
        (IFERROR(VALUE(TRIM(SUBSTITUTE(BI65,CHAR(160),""))),0))&gt;(IFERROR(VALUE(TRIM(SUBSTITUTE(BL65,CHAR(160),""))),0)),
        " OK : Montant instruit inférieur au montant raisonnable.",
        TRUE,
        ""
    )
)</f>
        <v/>
      </c>
      <c r="BO65" s="43" t="str" cm="1">
        <f t="array" ref="BO65">IF(OR(BL65="",AD65="",BJ65="",AB65="",BK65="",AC65=""),"",_xlfn.IFS(
ROUND(IFERROR(VALUE(TRIM(SUBSTITUTE(BL65,CHAR(160),""))),0),2)&gt;
ROUND(IFERROR(VALUE(TRIM(SUBSTITUTE(AD65,CHAR(160),""))),0),2),
"KO : Le montant retenu TTC est supérieur au montant présenté TTC. Merci de revoir la ligne de dépense ou plafonner son montant.",
ROUND(IFERROR(VALUE(TRIM(SUBSTITUTE(BJ65,CHAR(160),""))),0),2)&gt;
ROUND(IFERROR(VALUE(TRIM(SUBSTITUTE(AB65,CHAR(160),""))),0),2),
"Attention : Le montant retenu HT est supérieur au montant HT présenté. Merci de revoir la ligne de dépense, plafonner son montant, ou justifier la reventillation HT / TVA.",
ROUND(IFERROR(VALUE(TRIM(SUBSTITUTE(BK65,CHAR(160),""))),0),2)&gt;
ROUND(IFERROR(VALUE(TRIM(SUBSTITUTE(AC65,CHAR(160),""))),0),2),
"Attention : Le montant TVA retenu est supérieur au montant TVA présenté. Merci de revoir la ligne de dépense, plafonner son montant, ou justifier la reventillation HT / TVA.",
ROUND(IFERROR(VALUE(TRIM(SUBSTITUTE(AD65,CHAR(160),""))),0),2)=0,
"",
ROUND(IFERROR(VALUE(TRIM(SUBSTITUTE(BL65,CHAR(160),""))),0),2)=
ROUND(IFERROR(VALUE(TRIM(SUBSTITUTE(AD65,CHAR(160),""))),0),2),
"OK",
ROUND(IFERROR(VALUE(TRIM(SUBSTITUTE(BL65,CHAR(160),""))),0),2)=0,
"Attention : Montant présenté entièrement rejeté.",
ROUND(IFERROR(VALUE(TRIM(SUBSTITUTE(BL65,CHAR(160),""))),0),2)&lt;
ROUND(IFERROR(VALUE(TRIM(SUBSTITUTE(AD65,CHAR(160),""))),0),2),
"Attention : Montant présenté partiellement rejeté.",
TRUE,""
))</f>
        <v/>
      </c>
      <c r="BP65" s="92" t="str">
        <f t="shared" si="43"/>
        <v/>
      </c>
      <c r="BQ65" s="92" t="str">
        <f t="shared" si="44"/>
        <v/>
      </c>
      <c r="BR65" s="92" t="str">
        <f t="shared" si="45"/>
        <v/>
      </c>
    </row>
    <row r="66" spans="1:70" s="4" customFormat="1">
      <c r="A66" s="82">
        <v>58</v>
      </c>
      <c r="B66" s="83"/>
      <c r="C66" s="84"/>
      <c r="D66" s="84"/>
      <c r="E66" s="83"/>
      <c r="F66" s="83"/>
      <c r="G66" s="83"/>
      <c r="H66" s="132"/>
      <c r="I66" s="711"/>
      <c r="J66" s="538"/>
      <c r="K66" s="719"/>
      <c r="L66" s="627"/>
      <c r="M66" s="538"/>
      <c r="N66" s="624"/>
      <c r="O66" s="625"/>
      <c r="P66" s="644" t="str">
        <f t="shared" si="9"/>
        <v/>
      </c>
      <c r="Q66" s="647"/>
      <c r="R66" s="538"/>
      <c r="S66" s="625"/>
      <c r="T66" s="625"/>
      <c r="U66" s="644" t="str">
        <f t="shared" si="10"/>
        <v/>
      </c>
      <c r="V66" s="664"/>
      <c r="W66" s="538"/>
      <c r="X66" s="625"/>
      <c r="Y66" s="625"/>
      <c r="Z66" s="705" t="str">
        <f t="shared" si="11"/>
        <v/>
      </c>
      <c r="AA66" s="87"/>
      <c r="AB66" s="88" t="str" cm="1">
        <f t="array" ref="AB66">IF((_xlfn.IFS(TRIM(SUBSTITUTE(AA66,CHAR(160),""))="Devis 1",IFERROR(VALUE(TRIM(SUBSTITUTE(N66,CHAR(160),""))),0),TRIM(SUBSTITUTE(AA66,CHAR(160),""))="Devis 2",IFERROR(VALUE(TRIM(SUBSTITUTE(S66,CHAR(160),""))),0),TRIM(SUBSTITUTE(AA66,CHAR(160),""))="Devis 3",IFERROR(VALUE(TRIM(SUBSTITUTE(X66,CHAR(160),""))),0),TRUE,0)*IFERROR(VALUE(TRIM(SUBSTITUTE(C66,CHAR(160),""))),0))=0,"",_xlfn.IFS(TRIM(SUBSTITUTE(AA66,CHAR(160),""))="Devis 1",IFERROR(VALUE(TRIM(SUBSTITUTE(N66,CHAR(160),""))),0),TRIM(SUBSTITUTE(AA66,CHAR(160),""))="Devis 2",IFERROR(VALUE(TRIM(SUBSTITUTE(S66,CHAR(160),""))),0),TRIM(SUBSTITUTE(AA66,CHAR(160),""))="Devis 3",IFERROR(VALUE(TRIM(SUBSTITUTE(X66,CHAR(160),""))),0),TRUE,0)*IFERROR(VALUE(TRIM(SUBSTITUTE(C66,CHAR(160),""))),0))</f>
        <v/>
      </c>
      <c r="AC66" s="89" t="str" cm="1">
        <f t="array" ref="AC66">IF(ROUND((_xlfn.IFS(TRIM(SUBSTITUTE(AA66,CHAR(160),""))="Devis 1",IFERROR(VALUE(TRIM(SUBSTITUTE(O66,CHAR(160),""))),0),TRIM(SUBSTITUTE(AA66,CHAR(160),""))="Devis 2",IFERROR(VALUE(TRIM(SUBSTITUTE(T66,CHAR(160),""))),0),TRIM(SUBSTITUTE(AA66,CHAR(160),""))="Devis 3",IFERROR(VALUE(TRIM(SUBSTITUTE(Y66,CHAR(160),""))),0),TRUE,0)*IFERROR(VALUE(TRIM(SUBSTITUTE(C66,CHAR(160),""))),0)),2)=0,IF(AB66&lt;&gt;"",0,""),ROUND((_xlfn.IFS(TRIM(SUBSTITUTE(AA66,CHAR(160),""))="Devis 1",IFERROR(VALUE(TRIM(SUBSTITUTE(O66,CHAR(160),""))),0),TRIM(SUBSTITUTE(AA66,CHAR(160),""))="Devis 2",IFERROR(VALUE(TRIM(SUBSTITUTE(T66,CHAR(160),""))),0),TRIM(SUBSTITUTE(AA66,CHAR(160),""))="Devis 3",IFERROR(VALUE(TRIM(SUBSTITUTE(Y66,CHAR(160),""))),0),TRUE,0)*IFERROR(VALUE(TRIM(SUBSTITUTE(C66,CHAR(160),""))),0)),2))</f>
        <v/>
      </c>
      <c r="AD66" s="90" t="str">
        <f t="shared" si="12"/>
        <v/>
      </c>
      <c r="AE66" s="91"/>
      <c r="AF66" s="148" t="str">
        <f t="shared" si="13"/>
        <v/>
      </c>
      <c r="AG66" s="148" t="str">
        <f t="shared" si="14"/>
        <v/>
      </c>
      <c r="AH66" s="148" t="str">
        <f t="shared" si="15"/>
        <v/>
      </c>
      <c r="AI66" s="148" t="str">
        <f t="shared" si="16"/>
        <v/>
      </c>
      <c r="AJ66" s="148" t="str">
        <f t="shared" si="17"/>
        <v/>
      </c>
      <c r="AK66" s="148" t="str">
        <f t="shared" si="18"/>
        <v/>
      </c>
      <c r="AL66" s="148" t="str">
        <f t="shared" si="19"/>
        <v/>
      </c>
      <c r="AM66" s="148" t="str">
        <f t="shared" si="20"/>
        <v/>
      </c>
      <c r="AN66" s="713" t="str">
        <f t="shared" si="21"/>
        <v/>
      </c>
      <c r="AO66" s="553" t="str">
        <f t="shared" si="22"/>
        <v/>
      </c>
      <c r="AP66" s="548" t="str">
        <f t="shared" si="23"/>
        <v/>
      </c>
      <c r="AQ66" s="539" t="str">
        <f t="shared" si="24"/>
        <v/>
      </c>
      <c r="AR66" s="539" t="str">
        <f t="shared" si="25"/>
        <v/>
      </c>
      <c r="AS66" s="577" t="str">
        <f t="shared" si="26"/>
        <v/>
      </c>
      <c r="AT66" s="644" t="str">
        <f t="shared" si="27"/>
        <v/>
      </c>
      <c r="AU66" s="655" t="str">
        <f t="shared" si="28"/>
        <v/>
      </c>
      <c r="AV66" s="577" t="str">
        <f t="shared" si="29"/>
        <v/>
      </c>
      <c r="AW66" s="577" t="str">
        <f t="shared" si="30"/>
        <v/>
      </c>
      <c r="AX66" s="577" t="str">
        <f t="shared" si="31"/>
        <v/>
      </c>
      <c r="AY66" s="748" t="str">
        <f t="shared" si="32"/>
        <v/>
      </c>
      <c r="AZ66" s="677" t="str">
        <f t="shared" si="33"/>
        <v/>
      </c>
      <c r="BA66" s="577" t="str">
        <f t="shared" si="34"/>
        <v/>
      </c>
      <c r="BB66" s="577" t="str">
        <f t="shared" si="35"/>
        <v/>
      </c>
      <c r="BC66" s="577" t="str">
        <f t="shared" si="36"/>
        <v/>
      </c>
      <c r="BD66" s="678" t="str">
        <f t="shared" si="37"/>
        <v/>
      </c>
      <c r="BE66" s="542" t="str">
        <f t="shared" si="38"/>
        <v/>
      </c>
      <c r="BF66" s="83"/>
      <c r="BG66" s="92" t="str">
        <f t="shared" si="39"/>
        <v/>
      </c>
      <c r="BH66" s="92" t="str">
        <f t="shared" si="40"/>
        <v/>
      </c>
      <c r="BI66" s="93" t="str">
        <f t="shared" si="41"/>
        <v/>
      </c>
      <c r="BJ66" s="93" t="str" cm="1">
        <f t="array" ref="BJ66">IF($AG66="","",
_xlfn.IFS(
$BE66="Devis 1",
IF(ISBLANK(AR66),"",IFERROR(VALUE(TRIM(SUBSTITUTE(AR66,CHAR(160),""))),0)*IFERROR(VALUE(TRIM(SUBSTITUTE($AG66,CHAR(160),""))),0)),
$BE66="Devis 2",
IF(ISBLANK(AW66),"",IFERROR(VALUE(TRIM(SUBSTITUTE(AW66,CHAR(160),""))),0)*IFERROR(VALUE(TRIM(SUBSTITUTE($AG66,CHAR(160),""))),0)),
$BE66="Devis 3",
IF(ISBLANK(BB66),"",IFERROR(VALUE(TRIM(SUBSTITUTE(BB66,CHAR(160),""))),0)*IFERROR(VALUE(TRIM(SUBSTITUTE($AG66,CHAR(160),""))),0)),
TRUE,0
)
)</f>
        <v/>
      </c>
      <c r="BK66" s="93" t="str" cm="1">
        <f t="array" ref="BK66">IF($AG66="","",
_xlfn.IFS(
$BE66="Devis 1",
IF(ISBLANK(AS66),"",IFERROR(VALUE(TRIM(SUBSTITUTE(AS66,CHAR(160),""))),0)*IFERROR(VALUE(TRIM(SUBSTITUTE($AG66,CHAR(160),""))),0)),
$BE66="Devis 2",
IF(ISBLANK(AX66),"",IFERROR(VALUE(TRIM(SUBSTITUTE(AX66,CHAR(160),""))),0)*IFERROR(VALUE(TRIM(SUBSTITUTE($AG66,CHAR(160),""))),0)),
$BE66="Devis 3",
IF(ISBLANK(BC66),"",IFERROR(VALUE(TRIM(SUBSTITUTE(BC66,CHAR(160),""))),0)*IFERROR(VALUE(TRIM(SUBSTITUTE($AG66,CHAR(160),""))),0)),
TRUE,0
)
)</f>
        <v/>
      </c>
      <c r="BL66" s="93" t="str">
        <f t="shared" si="42"/>
        <v/>
      </c>
      <c r="BM66" s="83"/>
      <c r="BN66" s="43" t="str" cm="1">
        <f t="array" ref="BN66">IF(OR(BL66="",BI66="",BJ66="",BG66=""),"",
    _xlfn.IFS(
        (IFERROR(VALUE(TRIM(SUBSTITUTE(BL66,CHAR(160),""))),0)) &gt; (IFERROR(VALUE(TRIM(SUBSTITUTE(BI66,CHAR(160),""))),0)),
        "KO : Le montant retenu TTC est supérieur au montant raisonnable TTC. Merci de revoir la ligne de dépense ou plafonner son montant.",
        (IFERROR(VALUE(TRIM(SUBSTITUTE(BJ66,CHAR(160),""))),0)) &gt; (IFERROR(VALUE(TRIM(SUBSTITUTE(BG66,CHAR(160),""))),0)),
        "Attention : Le montant retenu HT est supérieur au montant HT raisonnable. Merci de revoir la ligne de dépense, plafonner son montant, ou justifier la reventillation HT / TVA.",
ROUND(IFERROR(VALUE(TRIM(SUBSTITUTE(BH66,CHAR(160),""))),0),2)&gt;
ROUND(IFERROR(VALUE(TRIM(SUBSTITUTE(BK66,CHAR(160),""))),0),2),
"Attention : Le montant TVA retenu est supérieur au montant TVA raisonnable. Merci de revoir la ligne de dépense, plafonner son montant, ou justifier la reventillation HT / TVA.",
ROUND(IFERROR(VALUE(TRIM(SUBSTITUTE(BJ66,CHAR(160),""))),0),2)&gt;
ROUND(IFERROR(VALUE(TRIM(SUBSTITUTE(MIN(P66,U66,Z66),CHAR(160),""))),0),2),
"Attention : Le devis retenu n'est pas le moins cher. Une justification de la part du porteur est nécessaire.",
ROUND(IFERROR(VALUE(TRIM(SUBSTITUTE(BJ66,CHAR(160),""))),0),2)=0,
"Attention : montant présenté entièrement écarté",
        (IFERROR(VALUE(TRIM(SUBSTITUTE(BL66,CHAR(160),""))),0))=0,
        "",
        (IFERROR(VALUE(TRIM(SUBSTITUTE(BI66,CHAR(160),""))),0))=(IFERROR(VALUE(TRIM(SUBSTITUTE(BL66,CHAR(160),""))),0)),
        "OK",
        (IFERROR(VALUE(TRIM(SUBSTITUTE(BI66,CHAR(160),""))),0))&gt;(IFERROR(VALUE(TRIM(SUBSTITUTE(BL66,CHAR(160),""))),0)),
        " OK : Montant instruit inférieur au montant raisonnable.",
        TRUE,
        ""
    )
)</f>
        <v/>
      </c>
      <c r="BO66" s="43" t="str" cm="1">
        <f t="array" ref="BO66">IF(OR(BL66="",AD66="",BJ66="",AB66="",BK66="",AC66=""),"",_xlfn.IFS(
ROUND(IFERROR(VALUE(TRIM(SUBSTITUTE(BL66,CHAR(160),""))),0),2)&gt;
ROUND(IFERROR(VALUE(TRIM(SUBSTITUTE(AD66,CHAR(160),""))),0),2),
"KO : Le montant retenu TTC est supérieur au montant présenté TTC. Merci de revoir la ligne de dépense ou plafonner son montant.",
ROUND(IFERROR(VALUE(TRIM(SUBSTITUTE(BJ66,CHAR(160),""))),0),2)&gt;
ROUND(IFERROR(VALUE(TRIM(SUBSTITUTE(AB66,CHAR(160),""))),0),2),
"Attention : Le montant retenu HT est supérieur au montant HT présenté. Merci de revoir la ligne de dépense, plafonner son montant, ou justifier la reventillation HT / TVA.",
ROUND(IFERROR(VALUE(TRIM(SUBSTITUTE(BK66,CHAR(160),""))),0),2)&gt;
ROUND(IFERROR(VALUE(TRIM(SUBSTITUTE(AC66,CHAR(160),""))),0),2),
"Attention : Le montant TVA retenu est supérieur au montant TVA présenté. Merci de revoir la ligne de dépense, plafonner son montant, ou justifier la reventillation HT / TVA.",
ROUND(IFERROR(VALUE(TRIM(SUBSTITUTE(AD66,CHAR(160),""))),0),2)=0,
"",
ROUND(IFERROR(VALUE(TRIM(SUBSTITUTE(BL66,CHAR(160),""))),0),2)=
ROUND(IFERROR(VALUE(TRIM(SUBSTITUTE(AD66,CHAR(160),""))),0),2),
"OK",
ROUND(IFERROR(VALUE(TRIM(SUBSTITUTE(BL66,CHAR(160),""))),0),2)=0,
"Attention : Montant présenté entièrement rejeté.",
ROUND(IFERROR(VALUE(TRIM(SUBSTITUTE(BL66,CHAR(160),""))),0),2)&lt;
ROUND(IFERROR(VALUE(TRIM(SUBSTITUTE(AD66,CHAR(160),""))),0),2),
"Attention : Montant présenté partiellement rejeté.",
TRUE,""
))</f>
        <v/>
      </c>
      <c r="BP66" s="92" t="str">
        <f t="shared" si="43"/>
        <v/>
      </c>
      <c r="BQ66" s="92" t="str">
        <f t="shared" si="44"/>
        <v/>
      </c>
      <c r="BR66" s="92" t="str">
        <f t="shared" si="45"/>
        <v/>
      </c>
    </row>
    <row r="67" spans="1:70" s="4" customFormat="1">
      <c r="A67" s="82">
        <v>59</v>
      </c>
      <c r="B67" s="83"/>
      <c r="C67" s="84"/>
      <c r="D67" s="84"/>
      <c r="E67" s="83"/>
      <c r="F67" s="83"/>
      <c r="G67" s="83"/>
      <c r="H67" s="132"/>
      <c r="I67" s="711"/>
      <c r="J67" s="538"/>
      <c r="K67" s="719"/>
      <c r="L67" s="627"/>
      <c r="M67" s="538"/>
      <c r="N67" s="624"/>
      <c r="O67" s="625"/>
      <c r="P67" s="644" t="str">
        <f t="shared" si="9"/>
        <v/>
      </c>
      <c r="Q67" s="647"/>
      <c r="R67" s="538"/>
      <c r="S67" s="625"/>
      <c r="T67" s="625"/>
      <c r="U67" s="644" t="str">
        <f t="shared" si="10"/>
        <v/>
      </c>
      <c r="V67" s="664"/>
      <c r="W67" s="538"/>
      <c r="X67" s="625"/>
      <c r="Y67" s="625"/>
      <c r="Z67" s="705" t="str">
        <f t="shared" si="11"/>
        <v/>
      </c>
      <c r="AA67" s="87"/>
      <c r="AB67" s="88" t="str" cm="1">
        <f t="array" ref="AB67">IF((_xlfn.IFS(TRIM(SUBSTITUTE(AA67,CHAR(160),""))="Devis 1",IFERROR(VALUE(TRIM(SUBSTITUTE(N67,CHAR(160),""))),0),TRIM(SUBSTITUTE(AA67,CHAR(160),""))="Devis 2",IFERROR(VALUE(TRIM(SUBSTITUTE(S67,CHAR(160),""))),0),TRIM(SUBSTITUTE(AA67,CHAR(160),""))="Devis 3",IFERROR(VALUE(TRIM(SUBSTITUTE(X67,CHAR(160),""))),0),TRUE,0)*IFERROR(VALUE(TRIM(SUBSTITUTE(C67,CHAR(160),""))),0))=0,"",_xlfn.IFS(TRIM(SUBSTITUTE(AA67,CHAR(160),""))="Devis 1",IFERROR(VALUE(TRIM(SUBSTITUTE(N67,CHAR(160),""))),0),TRIM(SUBSTITUTE(AA67,CHAR(160),""))="Devis 2",IFERROR(VALUE(TRIM(SUBSTITUTE(S67,CHAR(160),""))),0),TRIM(SUBSTITUTE(AA67,CHAR(160),""))="Devis 3",IFERROR(VALUE(TRIM(SUBSTITUTE(X67,CHAR(160),""))),0),TRUE,0)*IFERROR(VALUE(TRIM(SUBSTITUTE(C67,CHAR(160),""))),0))</f>
        <v/>
      </c>
      <c r="AC67" s="89" t="str" cm="1">
        <f t="array" ref="AC67">IF(ROUND((_xlfn.IFS(TRIM(SUBSTITUTE(AA67,CHAR(160),""))="Devis 1",IFERROR(VALUE(TRIM(SUBSTITUTE(O67,CHAR(160),""))),0),TRIM(SUBSTITUTE(AA67,CHAR(160),""))="Devis 2",IFERROR(VALUE(TRIM(SUBSTITUTE(T67,CHAR(160),""))),0),TRIM(SUBSTITUTE(AA67,CHAR(160),""))="Devis 3",IFERROR(VALUE(TRIM(SUBSTITUTE(Y67,CHAR(160),""))),0),TRUE,0)*IFERROR(VALUE(TRIM(SUBSTITUTE(C67,CHAR(160),""))),0)),2)=0,IF(AB67&lt;&gt;"",0,""),ROUND((_xlfn.IFS(TRIM(SUBSTITUTE(AA67,CHAR(160),""))="Devis 1",IFERROR(VALUE(TRIM(SUBSTITUTE(O67,CHAR(160),""))),0),TRIM(SUBSTITUTE(AA67,CHAR(160),""))="Devis 2",IFERROR(VALUE(TRIM(SUBSTITUTE(T67,CHAR(160),""))),0),TRIM(SUBSTITUTE(AA67,CHAR(160),""))="Devis 3",IFERROR(VALUE(TRIM(SUBSTITUTE(Y67,CHAR(160),""))),0),TRUE,0)*IFERROR(VALUE(TRIM(SUBSTITUTE(C67,CHAR(160),""))),0)),2))</f>
        <v/>
      </c>
      <c r="AD67" s="90" t="str">
        <f t="shared" si="12"/>
        <v/>
      </c>
      <c r="AE67" s="91"/>
      <c r="AF67" s="148" t="str">
        <f t="shared" si="13"/>
        <v/>
      </c>
      <c r="AG67" s="148" t="str">
        <f t="shared" si="14"/>
        <v/>
      </c>
      <c r="AH67" s="148" t="str">
        <f t="shared" si="15"/>
        <v/>
      </c>
      <c r="AI67" s="148" t="str">
        <f t="shared" si="16"/>
        <v/>
      </c>
      <c r="AJ67" s="148" t="str">
        <f t="shared" si="17"/>
        <v/>
      </c>
      <c r="AK67" s="148" t="str">
        <f t="shared" si="18"/>
        <v/>
      </c>
      <c r="AL67" s="148" t="str">
        <f t="shared" si="19"/>
        <v/>
      </c>
      <c r="AM67" s="148" t="str">
        <f t="shared" si="20"/>
        <v/>
      </c>
      <c r="AN67" s="713" t="str">
        <f t="shared" si="21"/>
        <v/>
      </c>
      <c r="AO67" s="553" t="str">
        <f t="shared" si="22"/>
        <v/>
      </c>
      <c r="AP67" s="548" t="str">
        <f t="shared" si="23"/>
        <v/>
      </c>
      <c r="AQ67" s="539" t="str">
        <f t="shared" si="24"/>
        <v/>
      </c>
      <c r="AR67" s="539" t="str">
        <f t="shared" si="25"/>
        <v/>
      </c>
      <c r="AS67" s="577" t="str">
        <f t="shared" si="26"/>
        <v/>
      </c>
      <c r="AT67" s="644" t="str">
        <f t="shared" si="27"/>
        <v/>
      </c>
      <c r="AU67" s="655" t="str">
        <f t="shared" si="28"/>
        <v/>
      </c>
      <c r="AV67" s="577" t="str">
        <f t="shared" si="29"/>
        <v/>
      </c>
      <c r="AW67" s="577" t="str">
        <f t="shared" si="30"/>
        <v/>
      </c>
      <c r="AX67" s="577" t="str">
        <f t="shared" si="31"/>
        <v/>
      </c>
      <c r="AY67" s="748" t="str">
        <f t="shared" si="32"/>
        <v/>
      </c>
      <c r="AZ67" s="677" t="str">
        <f t="shared" si="33"/>
        <v/>
      </c>
      <c r="BA67" s="577" t="str">
        <f t="shared" si="34"/>
        <v/>
      </c>
      <c r="BB67" s="577" t="str">
        <f t="shared" si="35"/>
        <v/>
      </c>
      <c r="BC67" s="577" t="str">
        <f t="shared" si="36"/>
        <v/>
      </c>
      <c r="BD67" s="678" t="str">
        <f t="shared" si="37"/>
        <v/>
      </c>
      <c r="BE67" s="542" t="str">
        <f t="shared" si="38"/>
        <v/>
      </c>
      <c r="BF67" s="83"/>
      <c r="BG67" s="92" t="str">
        <f t="shared" si="39"/>
        <v/>
      </c>
      <c r="BH67" s="92" t="str">
        <f t="shared" si="40"/>
        <v/>
      </c>
      <c r="BI67" s="93" t="str">
        <f t="shared" si="41"/>
        <v/>
      </c>
      <c r="BJ67" s="93" t="str" cm="1">
        <f t="array" ref="BJ67">IF($AG67="","",
_xlfn.IFS(
$BE67="Devis 1",
IF(ISBLANK(AR67),"",IFERROR(VALUE(TRIM(SUBSTITUTE(AR67,CHAR(160),""))),0)*IFERROR(VALUE(TRIM(SUBSTITUTE($AG67,CHAR(160),""))),0)),
$BE67="Devis 2",
IF(ISBLANK(AW67),"",IFERROR(VALUE(TRIM(SUBSTITUTE(AW67,CHAR(160),""))),0)*IFERROR(VALUE(TRIM(SUBSTITUTE($AG67,CHAR(160),""))),0)),
$BE67="Devis 3",
IF(ISBLANK(BB67),"",IFERROR(VALUE(TRIM(SUBSTITUTE(BB67,CHAR(160),""))),0)*IFERROR(VALUE(TRIM(SUBSTITUTE($AG67,CHAR(160),""))),0)),
TRUE,0
)
)</f>
        <v/>
      </c>
      <c r="BK67" s="93" t="str" cm="1">
        <f t="array" ref="BK67">IF($AG67="","",
_xlfn.IFS(
$BE67="Devis 1",
IF(ISBLANK(AS67),"",IFERROR(VALUE(TRIM(SUBSTITUTE(AS67,CHAR(160),""))),0)*IFERROR(VALUE(TRIM(SUBSTITUTE($AG67,CHAR(160),""))),0)),
$BE67="Devis 2",
IF(ISBLANK(AX67),"",IFERROR(VALUE(TRIM(SUBSTITUTE(AX67,CHAR(160),""))),0)*IFERROR(VALUE(TRIM(SUBSTITUTE($AG67,CHAR(160),""))),0)),
$BE67="Devis 3",
IF(ISBLANK(BC67),"",IFERROR(VALUE(TRIM(SUBSTITUTE(BC67,CHAR(160),""))),0)*IFERROR(VALUE(TRIM(SUBSTITUTE($AG67,CHAR(160),""))),0)),
TRUE,0
)
)</f>
        <v/>
      </c>
      <c r="BL67" s="93" t="str">
        <f t="shared" si="42"/>
        <v/>
      </c>
      <c r="BM67" s="83"/>
      <c r="BN67" s="43" t="str" cm="1">
        <f t="array" ref="BN67">IF(OR(BL67="",BI67="",BJ67="",BG67=""),"",
    _xlfn.IFS(
        (IFERROR(VALUE(TRIM(SUBSTITUTE(BL67,CHAR(160),""))),0)) &gt; (IFERROR(VALUE(TRIM(SUBSTITUTE(BI67,CHAR(160),""))),0)),
        "KO : Le montant retenu TTC est supérieur au montant raisonnable TTC. Merci de revoir la ligne de dépense ou plafonner son montant.",
        (IFERROR(VALUE(TRIM(SUBSTITUTE(BJ67,CHAR(160),""))),0)) &gt; (IFERROR(VALUE(TRIM(SUBSTITUTE(BG67,CHAR(160),""))),0)),
        "Attention : Le montant retenu HT est supérieur au montant HT raisonnable. Merci de revoir la ligne de dépense, plafonner son montant, ou justifier la reventillation HT / TVA.",
ROUND(IFERROR(VALUE(TRIM(SUBSTITUTE(BH67,CHAR(160),""))),0),2)&gt;
ROUND(IFERROR(VALUE(TRIM(SUBSTITUTE(BK67,CHAR(160),""))),0),2),
"Attention : Le montant TVA retenu est supérieur au montant TVA raisonnable. Merci de revoir la ligne de dépense, plafonner son montant, ou justifier la reventillation HT / TVA.",
ROUND(IFERROR(VALUE(TRIM(SUBSTITUTE(BJ67,CHAR(160),""))),0),2)&gt;
ROUND(IFERROR(VALUE(TRIM(SUBSTITUTE(MIN(P67,U67,Z67),CHAR(160),""))),0),2),
"Attention : Le devis retenu n'est pas le moins cher. Une justification de la part du porteur est nécessaire.",
ROUND(IFERROR(VALUE(TRIM(SUBSTITUTE(BJ67,CHAR(160),""))),0),2)=0,
"Attention : montant présenté entièrement écarté",
        (IFERROR(VALUE(TRIM(SUBSTITUTE(BL67,CHAR(160),""))),0))=0,
        "",
        (IFERROR(VALUE(TRIM(SUBSTITUTE(BI67,CHAR(160),""))),0))=(IFERROR(VALUE(TRIM(SUBSTITUTE(BL67,CHAR(160),""))),0)),
        "OK",
        (IFERROR(VALUE(TRIM(SUBSTITUTE(BI67,CHAR(160),""))),0))&gt;(IFERROR(VALUE(TRIM(SUBSTITUTE(BL67,CHAR(160),""))),0)),
        " OK : Montant instruit inférieur au montant raisonnable.",
        TRUE,
        ""
    )
)</f>
        <v/>
      </c>
      <c r="BO67" s="43" t="str" cm="1">
        <f t="array" ref="BO67">IF(OR(BL67="",AD67="",BJ67="",AB67="",BK67="",AC67=""),"",_xlfn.IFS(
ROUND(IFERROR(VALUE(TRIM(SUBSTITUTE(BL67,CHAR(160),""))),0),2)&gt;
ROUND(IFERROR(VALUE(TRIM(SUBSTITUTE(AD67,CHAR(160),""))),0),2),
"KO : Le montant retenu TTC est supérieur au montant présenté TTC. Merci de revoir la ligne de dépense ou plafonner son montant.",
ROUND(IFERROR(VALUE(TRIM(SUBSTITUTE(BJ67,CHAR(160),""))),0),2)&gt;
ROUND(IFERROR(VALUE(TRIM(SUBSTITUTE(AB67,CHAR(160),""))),0),2),
"Attention : Le montant retenu HT est supérieur au montant HT présenté. Merci de revoir la ligne de dépense, plafonner son montant, ou justifier la reventillation HT / TVA.",
ROUND(IFERROR(VALUE(TRIM(SUBSTITUTE(BK67,CHAR(160),""))),0),2)&gt;
ROUND(IFERROR(VALUE(TRIM(SUBSTITUTE(AC67,CHAR(160),""))),0),2),
"Attention : Le montant TVA retenu est supérieur au montant TVA présenté. Merci de revoir la ligne de dépense, plafonner son montant, ou justifier la reventillation HT / TVA.",
ROUND(IFERROR(VALUE(TRIM(SUBSTITUTE(AD67,CHAR(160),""))),0),2)=0,
"",
ROUND(IFERROR(VALUE(TRIM(SUBSTITUTE(BL67,CHAR(160),""))),0),2)=
ROUND(IFERROR(VALUE(TRIM(SUBSTITUTE(AD67,CHAR(160),""))),0),2),
"OK",
ROUND(IFERROR(VALUE(TRIM(SUBSTITUTE(BL67,CHAR(160),""))),0),2)=0,
"Attention : Montant présenté entièrement rejeté.",
ROUND(IFERROR(VALUE(TRIM(SUBSTITUTE(BL67,CHAR(160),""))),0),2)&lt;
ROUND(IFERROR(VALUE(TRIM(SUBSTITUTE(AD67,CHAR(160),""))),0),2),
"Attention : Montant présenté partiellement rejeté.",
TRUE,""
))</f>
        <v/>
      </c>
      <c r="BP67" s="92" t="str">
        <f t="shared" si="43"/>
        <v/>
      </c>
      <c r="BQ67" s="92" t="str">
        <f t="shared" si="44"/>
        <v/>
      </c>
      <c r="BR67" s="92" t="str">
        <f t="shared" si="45"/>
        <v/>
      </c>
    </row>
    <row r="68" spans="1:70" s="4" customFormat="1">
      <c r="A68" s="82">
        <v>60</v>
      </c>
      <c r="B68" s="83"/>
      <c r="C68" s="84"/>
      <c r="D68" s="84"/>
      <c r="E68" s="83"/>
      <c r="F68" s="83"/>
      <c r="G68" s="83"/>
      <c r="H68" s="132"/>
      <c r="I68" s="711"/>
      <c r="J68" s="538"/>
      <c r="K68" s="719"/>
      <c r="L68" s="627"/>
      <c r="M68" s="538"/>
      <c r="N68" s="624"/>
      <c r="O68" s="625"/>
      <c r="P68" s="644" t="str">
        <f t="shared" si="9"/>
        <v/>
      </c>
      <c r="Q68" s="647"/>
      <c r="R68" s="538"/>
      <c r="S68" s="625"/>
      <c r="T68" s="625"/>
      <c r="U68" s="644" t="str">
        <f t="shared" si="10"/>
        <v/>
      </c>
      <c r="V68" s="664"/>
      <c r="W68" s="538"/>
      <c r="X68" s="625"/>
      <c r="Y68" s="625"/>
      <c r="Z68" s="705" t="str">
        <f t="shared" si="11"/>
        <v/>
      </c>
      <c r="AA68" s="87"/>
      <c r="AB68" s="88" t="str" cm="1">
        <f t="array" ref="AB68">IF((_xlfn.IFS(TRIM(SUBSTITUTE(AA68,CHAR(160),""))="Devis 1",IFERROR(VALUE(TRIM(SUBSTITUTE(N68,CHAR(160),""))),0),TRIM(SUBSTITUTE(AA68,CHAR(160),""))="Devis 2",IFERROR(VALUE(TRIM(SUBSTITUTE(S68,CHAR(160),""))),0),TRIM(SUBSTITUTE(AA68,CHAR(160),""))="Devis 3",IFERROR(VALUE(TRIM(SUBSTITUTE(X68,CHAR(160),""))),0),TRUE,0)*IFERROR(VALUE(TRIM(SUBSTITUTE(C68,CHAR(160),""))),0))=0,"",_xlfn.IFS(TRIM(SUBSTITUTE(AA68,CHAR(160),""))="Devis 1",IFERROR(VALUE(TRIM(SUBSTITUTE(N68,CHAR(160),""))),0),TRIM(SUBSTITUTE(AA68,CHAR(160),""))="Devis 2",IFERROR(VALUE(TRIM(SUBSTITUTE(S68,CHAR(160),""))),0),TRIM(SUBSTITUTE(AA68,CHAR(160),""))="Devis 3",IFERROR(VALUE(TRIM(SUBSTITUTE(X68,CHAR(160),""))),0),TRUE,0)*IFERROR(VALUE(TRIM(SUBSTITUTE(C68,CHAR(160),""))),0))</f>
        <v/>
      </c>
      <c r="AC68" s="89" t="str" cm="1">
        <f t="array" ref="AC68">IF(ROUND((_xlfn.IFS(TRIM(SUBSTITUTE(AA68,CHAR(160),""))="Devis 1",IFERROR(VALUE(TRIM(SUBSTITUTE(O68,CHAR(160),""))),0),TRIM(SUBSTITUTE(AA68,CHAR(160),""))="Devis 2",IFERROR(VALUE(TRIM(SUBSTITUTE(T68,CHAR(160),""))),0),TRIM(SUBSTITUTE(AA68,CHAR(160),""))="Devis 3",IFERROR(VALUE(TRIM(SUBSTITUTE(Y68,CHAR(160),""))),0),TRUE,0)*IFERROR(VALUE(TRIM(SUBSTITUTE(C68,CHAR(160),""))),0)),2)=0,IF(AB68&lt;&gt;"",0,""),ROUND((_xlfn.IFS(TRIM(SUBSTITUTE(AA68,CHAR(160),""))="Devis 1",IFERROR(VALUE(TRIM(SUBSTITUTE(O68,CHAR(160),""))),0),TRIM(SUBSTITUTE(AA68,CHAR(160),""))="Devis 2",IFERROR(VALUE(TRIM(SUBSTITUTE(T68,CHAR(160),""))),0),TRIM(SUBSTITUTE(AA68,CHAR(160),""))="Devis 3",IFERROR(VALUE(TRIM(SUBSTITUTE(Y68,CHAR(160),""))),0),TRUE,0)*IFERROR(VALUE(TRIM(SUBSTITUTE(C68,CHAR(160),""))),0)),2))</f>
        <v/>
      </c>
      <c r="AD68" s="90" t="str">
        <f t="shared" si="12"/>
        <v/>
      </c>
      <c r="AE68" s="91"/>
      <c r="AF68" s="148" t="str">
        <f t="shared" si="13"/>
        <v/>
      </c>
      <c r="AG68" s="148" t="str">
        <f t="shared" si="14"/>
        <v/>
      </c>
      <c r="AH68" s="148" t="str">
        <f t="shared" si="15"/>
        <v/>
      </c>
      <c r="AI68" s="148" t="str">
        <f t="shared" si="16"/>
        <v/>
      </c>
      <c r="AJ68" s="148" t="str">
        <f t="shared" si="17"/>
        <v/>
      </c>
      <c r="AK68" s="148" t="str">
        <f t="shared" si="18"/>
        <v/>
      </c>
      <c r="AL68" s="148" t="str">
        <f t="shared" si="19"/>
        <v/>
      </c>
      <c r="AM68" s="148" t="str">
        <f t="shared" si="20"/>
        <v/>
      </c>
      <c r="AN68" s="713" t="str">
        <f t="shared" si="21"/>
        <v/>
      </c>
      <c r="AO68" s="553" t="str">
        <f t="shared" si="22"/>
        <v/>
      </c>
      <c r="AP68" s="548" t="str">
        <f t="shared" si="23"/>
        <v/>
      </c>
      <c r="AQ68" s="539" t="str">
        <f t="shared" si="24"/>
        <v/>
      </c>
      <c r="AR68" s="539" t="str">
        <f t="shared" si="25"/>
        <v/>
      </c>
      <c r="AS68" s="577" t="str">
        <f t="shared" si="26"/>
        <v/>
      </c>
      <c r="AT68" s="644" t="str">
        <f t="shared" si="27"/>
        <v/>
      </c>
      <c r="AU68" s="655" t="str">
        <f t="shared" si="28"/>
        <v/>
      </c>
      <c r="AV68" s="577" t="str">
        <f t="shared" si="29"/>
        <v/>
      </c>
      <c r="AW68" s="577" t="str">
        <f t="shared" si="30"/>
        <v/>
      </c>
      <c r="AX68" s="577" t="str">
        <f t="shared" si="31"/>
        <v/>
      </c>
      <c r="AY68" s="748" t="str">
        <f t="shared" si="32"/>
        <v/>
      </c>
      <c r="AZ68" s="677" t="str">
        <f t="shared" si="33"/>
        <v/>
      </c>
      <c r="BA68" s="577" t="str">
        <f t="shared" si="34"/>
        <v/>
      </c>
      <c r="BB68" s="577" t="str">
        <f t="shared" si="35"/>
        <v/>
      </c>
      <c r="BC68" s="577" t="str">
        <f t="shared" si="36"/>
        <v/>
      </c>
      <c r="BD68" s="678" t="str">
        <f t="shared" si="37"/>
        <v/>
      </c>
      <c r="BE68" s="542" t="str">
        <f t="shared" si="38"/>
        <v/>
      </c>
      <c r="BF68" s="83"/>
      <c r="BG68" s="92" t="str">
        <f t="shared" si="39"/>
        <v/>
      </c>
      <c r="BH68" s="92" t="str">
        <f t="shared" si="40"/>
        <v/>
      </c>
      <c r="BI68" s="93" t="str">
        <f t="shared" si="41"/>
        <v/>
      </c>
      <c r="BJ68" s="93" t="str" cm="1">
        <f t="array" ref="BJ68">IF($AG68="","",
_xlfn.IFS(
$BE68="Devis 1",
IF(ISBLANK(AR68),"",IFERROR(VALUE(TRIM(SUBSTITUTE(AR68,CHAR(160),""))),0)*IFERROR(VALUE(TRIM(SUBSTITUTE($AG68,CHAR(160),""))),0)),
$BE68="Devis 2",
IF(ISBLANK(AW68),"",IFERROR(VALUE(TRIM(SUBSTITUTE(AW68,CHAR(160),""))),0)*IFERROR(VALUE(TRIM(SUBSTITUTE($AG68,CHAR(160),""))),0)),
$BE68="Devis 3",
IF(ISBLANK(BB68),"",IFERROR(VALUE(TRIM(SUBSTITUTE(BB68,CHAR(160),""))),0)*IFERROR(VALUE(TRIM(SUBSTITUTE($AG68,CHAR(160),""))),0)),
TRUE,0
)
)</f>
        <v/>
      </c>
      <c r="BK68" s="93" t="str" cm="1">
        <f t="array" ref="BK68">IF($AG68="","",
_xlfn.IFS(
$BE68="Devis 1",
IF(ISBLANK(AS68),"",IFERROR(VALUE(TRIM(SUBSTITUTE(AS68,CHAR(160),""))),0)*IFERROR(VALUE(TRIM(SUBSTITUTE($AG68,CHAR(160),""))),0)),
$BE68="Devis 2",
IF(ISBLANK(AX68),"",IFERROR(VALUE(TRIM(SUBSTITUTE(AX68,CHAR(160),""))),0)*IFERROR(VALUE(TRIM(SUBSTITUTE($AG68,CHAR(160),""))),0)),
$BE68="Devis 3",
IF(ISBLANK(BC68),"",IFERROR(VALUE(TRIM(SUBSTITUTE(BC68,CHAR(160),""))),0)*IFERROR(VALUE(TRIM(SUBSTITUTE($AG68,CHAR(160),""))),0)),
TRUE,0
)
)</f>
        <v/>
      </c>
      <c r="BL68" s="93" t="str">
        <f t="shared" si="42"/>
        <v/>
      </c>
      <c r="BM68" s="83"/>
      <c r="BN68" s="43" t="str" cm="1">
        <f t="array" ref="BN68">IF(OR(BL68="",BI68="",BJ68="",BG68=""),"",
    _xlfn.IFS(
        (IFERROR(VALUE(TRIM(SUBSTITUTE(BL68,CHAR(160),""))),0)) &gt; (IFERROR(VALUE(TRIM(SUBSTITUTE(BI68,CHAR(160),""))),0)),
        "KO : Le montant retenu TTC est supérieur au montant raisonnable TTC. Merci de revoir la ligne de dépense ou plafonner son montant.",
        (IFERROR(VALUE(TRIM(SUBSTITUTE(BJ68,CHAR(160),""))),0)) &gt; (IFERROR(VALUE(TRIM(SUBSTITUTE(BG68,CHAR(160),""))),0)),
        "Attention : Le montant retenu HT est supérieur au montant HT raisonnable. Merci de revoir la ligne de dépense, plafonner son montant, ou justifier la reventillation HT / TVA.",
ROUND(IFERROR(VALUE(TRIM(SUBSTITUTE(BH68,CHAR(160),""))),0),2)&gt;
ROUND(IFERROR(VALUE(TRIM(SUBSTITUTE(BK68,CHAR(160),""))),0),2),
"Attention : Le montant TVA retenu est supérieur au montant TVA raisonnable. Merci de revoir la ligne de dépense, plafonner son montant, ou justifier la reventillation HT / TVA.",
ROUND(IFERROR(VALUE(TRIM(SUBSTITUTE(BJ68,CHAR(160),""))),0),2)&gt;
ROUND(IFERROR(VALUE(TRIM(SUBSTITUTE(MIN(P68,U68,Z68),CHAR(160),""))),0),2),
"Attention : Le devis retenu n'est pas le moins cher. Une justification de la part du porteur est nécessaire.",
ROUND(IFERROR(VALUE(TRIM(SUBSTITUTE(BJ68,CHAR(160),""))),0),2)=0,
"Attention : montant présenté entièrement écarté",
        (IFERROR(VALUE(TRIM(SUBSTITUTE(BL68,CHAR(160),""))),0))=0,
        "",
        (IFERROR(VALUE(TRIM(SUBSTITUTE(BI68,CHAR(160),""))),0))=(IFERROR(VALUE(TRIM(SUBSTITUTE(BL68,CHAR(160),""))),0)),
        "OK",
        (IFERROR(VALUE(TRIM(SUBSTITUTE(BI68,CHAR(160),""))),0))&gt;(IFERROR(VALUE(TRIM(SUBSTITUTE(BL68,CHAR(160),""))),0)),
        " OK : Montant instruit inférieur au montant raisonnable.",
        TRUE,
        ""
    )
)</f>
        <v/>
      </c>
      <c r="BO68" s="43" t="str" cm="1">
        <f t="array" ref="BO68">IF(OR(BL68="",AD68="",BJ68="",AB68="",BK68="",AC68=""),"",_xlfn.IFS(
ROUND(IFERROR(VALUE(TRIM(SUBSTITUTE(BL68,CHAR(160),""))),0),2)&gt;
ROUND(IFERROR(VALUE(TRIM(SUBSTITUTE(AD68,CHAR(160),""))),0),2),
"KO : Le montant retenu TTC est supérieur au montant présenté TTC. Merci de revoir la ligne de dépense ou plafonner son montant.",
ROUND(IFERROR(VALUE(TRIM(SUBSTITUTE(BJ68,CHAR(160),""))),0),2)&gt;
ROUND(IFERROR(VALUE(TRIM(SUBSTITUTE(AB68,CHAR(160),""))),0),2),
"Attention : Le montant retenu HT est supérieur au montant HT présenté. Merci de revoir la ligne de dépense, plafonner son montant, ou justifier la reventillation HT / TVA.",
ROUND(IFERROR(VALUE(TRIM(SUBSTITUTE(BK68,CHAR(160),""))),0),2)&gt;
ROUND(IFERROR(VALUE(TRIM(SUBSTITUTE(AC68,CHAR(160),""))),0),2),
"Attention : Le montant TVA retenu est supérieur au montant TVA présenté. Merci de revoir la ligne de dépense, plafonner son montant, ou justifier la reventillation HT / TVA.",
ROUND(IFERROR(VALUE(TRIM(SUBSTITUTE(AD68,CHAR(160),""))),0),2)=0,
"",
ROUND(IFERROR(VALUE(TRIM(SUBSTITUTE(BL68,CHAR(160),""))),0),2)=
ROUND(IFERROR(VALUE(TRIM(SUBSTITUTE(AD68,CHAR(160),""))),0),2),
"OK",
ROUND(IFERROR(VALUE(TRIM(SUBSTITUTE(BL68,CHAR(160),""))),0),2)=0,
"Attention : Montant présenté entièrement rejeté.",
ROUND(IFERROR(VALUE(TRIM(SUBSTITUTE(BL68,CHAR(160),""))),0),2)&lt;
ROUND(IFERROR(VALUE(TRIM(SUBSTITUTE(AD68,CHAR(160),""))),0),2),
"Attention : Montant présenté partiellement rejeté.",
TRUE,""
))</f>
        <v/>
      </c>
      <c r="BP68" s="92" t="str">
        <f t="shared" si="43"/>
        <v/>
      </c>
      <c r="BQ68" s="92" t="str">
        <f t="shared" si="44"/>
        <v/>
      </c>
      <c r="BR68" s="92" t="str">
        <f t="shared" si="45"/>
        <v/>
      </c>
    </row>
    <row r="69" spans="1:70" s="4" customFormat="1">
      <c r="A69" s="82">
        <v>61</v>
      </c>
      <c r="B69" s="83"/>
      <c r="C69" s="84"/>
      <c r="D69" s="84"/>
      <c r="E69" s="83"/>
      <c r="F69" s="83"/>
      <c r="G69" s="83"/>
      <c r="H69" s="132"/>
      <c r="I69" s="711"/>
      <c r="J69" s="538"/>
      <c r="K69" s="719"/>
      <c r="L69" s="627"/>
      <c r="M69" s="538"/>
      <c r="N69" s="624"/>
      <c r="O69" s="625"/>
      <c r="P69" s="644" t="str">
        <f t="shared" si="9"/>
        <v/>
      </c>
      <c r="Q69" s="647"/>
      <c r="R69" s="538"/>
      <c r="S69" s="625"/>
      <c r="T69" s="625"/>
      <c r="U69" s="644" t="str">
        <f t="shared" si="10"/>
        <v/>
      </c>
      <c r="V69" s="664"/>
      <c r="W69" s="538"/>
      <c r="X69" s="625"/>
      <c r="Y69" s="625"/>
      <c r="Z69" s="705" t="str">
        <f t="shared" si="11"/>
        <v/>
      </c>
      <c r="AA69" s="87"/>
      <c r="AB69" s="88" t="str" cm="1">
        <f t="array" ref="AB69">IF((_xlfn.IFS(TRIM(SUBSTITUTE(AA69,CHAR(160),""))="Devis 1",IFERROR(VALUE(TRIM(SUBSTITUTE(N69,CHAR(160),""))),0),TRIM(SUBSTITUTE(AA69,CHAR(160),""))="Devis 2",IFERROR(VALUE(TRIM(SUBSTITUTE(S69,CHAR(160),""))),0),TRIM(SUBSTITUTE(AA69,CHAR(160),""))="Devis 3",IFERROR(VALUE(TRIM(SUBSTITUTE(X69,CHAR(160),""))),0),TRUE,0)*IFERROR(VALUE(TRIM(SUBSTITUTE(C69,CHAR(160),""))),0))=0,"",_xlfn.IFS(TRIM(SUBSTITUTE(AA69,CHAR(160),""))="Devis 1",IFERROR(VALUE(TRIM(SUBSTITUTE(N69,CHAR(160),""))),0),TRIM(SUBSTITUTE(AA69,CHAR(160),""))="Devis 2",IFERROR(VALUE(TRIM(SUBSTITUTE(S69,CHAR(160),""))),0),TRIM(SUBSTITUTE(AA69,CHAR(160),""))="Devis 3",IFERROR(VALUE(TRIM(SUBSTITUTE(X69,CHAR(160),""))),0),TRUE,0)*IFERROR(VALUE(TRIM(SUBSTITUTE(C69,CHAR(160),""))),0))</f>
        <v/>
      </c>
      <c r="AC69" s="89" t="str" cm="1">
        <f t="array" ref="AC69">IF(ROUND((_xlfn.IFS(TRIM(SUBSTITUTE(AA69,CHAR(160),""))="Devis 1",IFERROR(VALUE(TRIM(SUBSTITUTE(O69,CHAR(160),""))),0),TRIM(SUBSTITUTE(AA69,CHAR(160),""))="Devis 2",IFERROR(VALUE(TRIM(SUBSTITUTE(T69,CHAR(160),""))),0),TRIM(SUBSTITUTE(AA69,CHAR(160),""))="Devis 3",IFERROR(VALUE(TRIM(SUBSTITUTE(Y69,CHAR(160),""))),0),TRUE,0)*IFERROR(VALUE(TRIM(SUBSTITUTE(C69,CHAR(160),""))),0)),2)=0,IF(AB69&lt;&gt;"",0,""),ROUND((_xlfn.IFS(TRIM(SUBSTITUTE(AA69,CHAR(160),""))="Devis 1",IFERROR(VALUE(TRIM(SUBSTITUTE(O69,CHAR(160),""))),0),TRIM(SUBSTITUTE(AA69,CHAR(160),""))="Devis 2",IFERROR(VALUE(TRIM(SUBSTITUTE(T69,CHAR(160),""))),0),TRIM(SUBSTITUTE(AA69,CHAR(160),""))="Devis 3",IFERROR(VALUE(TRIM(SUBSTITUTE(Y69,CHAR(160),""))),0),TRUE,0)*IFERROR(VALUE(TRIM(SUBSTITUTE(C69,CHAR(160),""))),0)),2))</f>
        <v/>
      </c>
      <c r="AD69" s="90" t="str">
        <f t="shared" si="12"/>
        <v/>
      </c>
      <c r="AE69" s="91"/>
      <c r="AF69" s="148" t="str">
        <f t="shared" si="13"/>
        <v/>
      </c>
      <c r="AG69" s="148" t="str">
        <f t="shared" si="14"/>
        <v/>
      </c>
      <c r="AH69" s="148" t="str">
        <f t="shared" si="15"/>
        <v/>
      </c>
      <c r="AI69" s="148" t="str">
        <f t="shared" si="16"/>
        <v/>
      </c>
      <c r="AJ69" s="148" t="str">
        <f t="shared" si="17"/>
        <v/>
      </c>
      <c r="AK69" s="148" t="str">
        <f t="shared" si="18"/>
        <v/>
      </c>
      <c r="AL69" s="148" t="str">
        <f t="shared" si="19"/>
        <v/>
      </c>
      <c r="AM69" s="148" t="str">
        <f t="shared" si="20"/>
        <v/>
      </c>
      <c r="AN69" s="713" t="str">
        <f t="shared" si="21"/>
        <v/>
      </c>
      <c r="AO69" s="553" t="str">
        <f t="shared" si="22"/>
        <v/>
      </c>
      <c r="AP69" s="548" t="str">
        <f t="shared" si="23"/>
        <v/>
      </c>
      <c r="AQ69" s="539" t="str">
        <f t="shared" si="24"/>
        <v/>
      </c>
      <c r="AR69" s="539" t="str">
        <f t="shared" si="25"/>
        <v/>
      </c>
      <c r="AS69" s="577" t="str">
        <f t="shared" si="26"/>
        <v/>
      </c>
      <c r="AT69" s="644" t="str">
        <f t="shared" si="27"/>
        <v/>
      </c>
      <c r="AU69" s="655" t="str">
        <f t="shared" si="28"/>
        <v/>
      </c>
      <c r="AV69" s="577" t="str">
        <f t="shared" si="29"/>
        <v/>
      </c>
      <c r="AW69" s="577" t="str">
        <f t="shared" si="30"/>
        <v/>
      </c>
      <c r="AX69" s="577" t="str">
        <f t="shared" si="31"/>
        <v/>
      </c>
      <c r="AY69" s="748" t="str">
        <f t="shared" si="32"/>
        <v/>
      </c>
      <c r="AZ69" s="677" t="str">
        <f t="shared" si="33"/>
        <v/>
      </c>
      <c r="BA69" s="577" t="str">
        <f t="shared" si="34"/>
        <v/>
      </c>
      <c r="BB69" s="577" t="str">
        <f t="shared" si="35"/>
        <v/>
      </c>
      <c r="BC69" s="577" t="str">
        <f t="shared" si="36"/>
        <v/>
      </c>
      <c r="BD69" s="678" t="str">
        <f t="shared" si="37"/>
        <v/>
      </c>
      <c r="BE69" s="542" t="str">
        <f t="shared" si="38"/>
        <v/>
      </c>
      <c r="BF69" s="83"/>
      <c r="BG69" s="92" t="str">
        <f t="shared" si="39"/>
        <v/>
      </c>
      <c r="BH69" s="92" t="str">
        <f t="shared" si="40"/>
        <v/>
      </c>
      <c r="BI69" s="93" t="str">
        <f t="shared" si="41"/>
        <v/>
      </c>
      <c r="BJ69" s="93" t="str" cm="1">
        <f t="array" ref="BJ69">IF($AG69="","",
_xlfn.IFS(
$BE69="Devis 1",
IF(ISBLANK(AR69),"",IFERROR(VALUE(TRIM(SUBSTITUTE(AR69,CHAR(160),""))),0)*IFERROR(VALUE(TRIM(SUBSTITUTE($AG69,CHAR(160),""))),0)),
$BE69="Devis 2",
IF(ISBLANK(AW69),"",IFERROR(VALUE(TRIM(SUBSTITUTE(AW69,CHAR(160),""))),0)*IFERROR(VALUE(TRIM(SUBSTITUTE($AG69,CHAR(160),""))),0)),
$BE69="Devis 3",
IF(ISBLANK(BB69),"",IFERROR(VALUE(TRIM(SUBSTITUTE(BB69,CHAR(160),""))),0)*IFERROR(VALUE(TRIM(SUBSTITUTE($AG69,CHAR(160),""))),0)),
TRUE,0
)
)</f>
        <v/>
      </c>
      <c r="BK69" s="93" t="str" cm="1">
        <f t="array" ref="BK69">IF($AG69="","",
_xlfn.IFS(
$BE69="Devis 1",
IF(ISBLANK(AS69),"",IFERROR(VALUE(TRIM(SUBSTITUTE(AS69,CHAR(160),""))),0)*IFERROR(VALUE(TRIM(SUBSTITUTE($AG69,CHAR(160),""))),0)),
$BE69="Devis 2",
IF(ISBLANK(AX69),"",IFERROR(VALUE(TRIM(SUBSTITUTE(AX69,CHAR(160),""))),0)*IFERROR(VALUE(TRIM(SUBSTITUTE($AG69,CHAR(160),""))),0)),
$BE69="Devis 3",
IF(ISBLANK(BC69),"",IFERROR(VALUE(TRIM(SUBSTITUTE(BC69,CHAR(160),""))),0)*IFERROR(VALUE(TRIM(SUBSTITUTE($AG69,CHAR(160),""))),0)),
TRUE,0
)
)</f>
        <v/>
      </c>
      <c r="BL69" s="93" t="str">
        <f t="shared" si="42"/>
        <v/>
      </c>
      <c r="BM69" s="83"/>
      <c r="BN69" s="43" t="str" cm="1">
        <f t="array" ref="BN69">IF(OR(BL69="",BI69="",BJ69="",BG69=""),"",
    _xlfn.IFS(
        (IFERROR(VALUE(TRIM(SUBSTITUTE(BL69,CHAR(160),""))),0)) &gt; (IFERROR(VALUE(TRIM(SUBSTITUTE(BI69,CHAR(160),""))),0)),
        "KO : Le montant retenu TTC est supérieur au montant raisonnable TTC. Merci de revoir la ligne de dépense ou plafonner son montant.",
        (IFERROR(VALUE(TRIM(SUBSTITUTE(BJ69,CHAR(160),""))),0)) &gt; (IFERROR(VALUE(TRIM(SUBSTITUTE(BG69,CHAR(160),""))),0)),
        "Attention : Le montant retenu HT est supérieur au montant HT raisonnable. Merci de revoir la ligne de dépense, plafonner son montant, ou justifier la reventillation HT / TVA.",
ROUND(IFERROR(VALUE(TRIM(SUBSTITUTE(BH69,CHAR(160),""))),0),2)&gt;
ROUND(IFERROR(VALUE(TRIM(SUBSTITUTE(BK69,CHAR(160),""))),0),2),
"Attention : Le montant TVA retenu est supérieur au montant TVA raisonnable. Merci de revoir la ligne de dépense, plafonner son montant, ou justifier la reventillation HT / TVA.",
ROUND(IFERROR(VALUE(TRIM(SUBSTITUTE(BJ69,CHAR(160),""))),0),2)&gt;
ROUND(IFERROR(VALUE(TRIM(SUBSTITUTE(MIN(P69,U69,Z69),CHAR(160),""))),0),2),
"Attention : Le devis retenu n'est pas le moins cher. Une justification de la part du porteur est nécessaire.",
ROUND(IFERROR(VALUE(TRIM(SUBSTITUTE(BJ69,CHAR(160),""))),0),2)=0,
"Attention : montant présenté entièrement écarté",
        (IFERROR(VALUE(TRIM(SUBSTITUTE(BL69,CHAR(160),""))),0))=0,
        "",
        (IFERROR(VALUE(TRIM(SUBSTITUTE(BI69,CHAR(160),""))),0))=(IFERROR(VALUE(TRIM(SUBSTITUTE(BL69,CHAR(160),""))),0)),
        "OK",
        (IFERROR(VALUE(TRIM(SUBSTITUTE(BI69,CHAR(160),""))),0))&gt;(IFERROR(VALUE(TRIM(SUBSTITUTE(BL69,CHAR(160),""))),0)),
        " OK : Montant instruit inférieur au montant raisonnable.",
        TRUE,
        ""
    )
)</f>
        <v/>
      </c>
      <c r="BO69" s="43" t="str" cm="1">
        <f t="array" ref="BO69">IF(OR(BL69="",AD69="",BJ69="",AB69="",BK69="",AC69=""),"",_xlfn.IFS(
ROUND(IFERROR(VALUE(TRIM(SUBSTITUTE(BL69,CHAR(160),""))),0),2)&gt;
ROUND(IFERROR(VALUE(TRIM(SUBSTITUTE(AD69,CHAR(160),""))),0),2),
"KO : Le montant retenu TTC est supérieur au montant présenté TTC. Merci de revoir la ligne de dépense ou plafonner son montant.",
ROUND(IFERROR(VALUE(TRIM(SUBSTITUTE(BJ69,CHAR(160),""))),0),2)&gt;
ROUND(IFERROR(VALUE(TRIM(SUBSTITUTE(AB69,CHAR(160),""))),0),2),
"Attention : Le montant retenu HT est supérieur au montant HT présenté. Merci de revoir la ligne de dépense, plafonner son montant, ou justifier la reventillation HT / TVA.",
ROUND(IFERROR(VALUE(TRIM(SUBSTITUTE(BK69,CHAR(160),""))),0),2)&gt;
ROUND(IFERROR(VALUE(TRIM(SUBSTITUTE(AC69,CHAR(160),""))),0),2),
"Attention : Le montant TVA retenu est supérieur au montant TVA présenté. Merci de revoir la ligne de dépense, plafonner son montant, ou justifier la reventillation HT / TVA.",
ROUND(IFERROR(VALUE(TRIM(SUBSTITUTE(AD69,CHAR(160),""))),0),2)=0,
"",
ROUND(IFERROR(VALUE(TRIM(SUBSTITUTE(BL69,CHAR(160),""))),0),2)=
ROUND(IFERROR(VALUE(TRIM(SUBSTITUTE(AD69,CHAR(160),""))),0),2),
"OK",
ROUND(IFERROR(VALUE(TRIM(SUBSTITUTE(BL69,CHAR(160),""))),0),2)=0,
"Attention : Montant présenté entièrement rejeté.",
ROUND(IFERROR(VALUE(TRIM(SUBSTITUTE(BL69,CHAR(160),""))),0),2)&lt;
ROUND(IFERROR(VALUE(TRIM(SUBSTITUTE(AD69,CHAR(160),""))),0),2),
"Attention : Montant présenté partiellement rejeté.",
TRUE,""
))</f>
        <v/>
      </c>
      <c r="BP69" s="92" t="str">
        <f t="shared" si="43"/>
        <v/>
      </c>
      <c r="BQ69" s="92" t="str">
        <f t="shared" si="44"/>
        <v/>
      </c>
      <c r="BR69" s="92" t="str">
        <f t="shared" si="45"/>
        <v/>
      </c>
    </row>
    <row r="70" spans="1:70" s="4" customFormat="1">
      <c r="A70" s="82">
        <v>62</v>
      </c>
      <c r="B70" s="83"/>
      <c r="C70" s="84"/>
      <c r="D70" s="84"/>
      <c r="E70" s="83"/>
      <c r="F70" s="83"/>
      <c r="G70" s="83"/>
      <c r="H70" s="132"/>
      <c r="I70" s="711"/>
      <c r="J70" s="538"/>
      <c r="K70" s="719"/>
      <c r="L70" s="627"/>
      <c r="M70" s="538"/>
      <c r="N70" s="624"/>
      <c r="O70" s="625"/>
      <c r="P70" s="644" t="str">
        <f t="shared" si="9"/>
        <v/>
      </c>
      <c r="Q70" s="647"/>
      <c r="R70" s="538"/>
      <c r="S70" s="625"/>
      <c r="T70" s="625"/>
      <c r="U70" s="644" t="str">
        <f t="shared" si="10"/>
        <v/>
      </c>
      <c r="V70" s="664"/>
      <c r="W70" s="538"/>
      <c r="X70" s="625"/>
      <c r="Y70" s="625"/>
      <c r="Z70" s="705" t="str">
        <f t="shared" si="11"/>
        <v/>
      </c>
      <c r="AA70" s="87"/>
      <c r="AB70" s="88" t="str" cm="1">
        <f t="array" ref="AB70">IF((_xlfn.IFS(TRIM(SUBSTITUTE(AA70,CHAR(160),""))="Devis 1",IFERROR(VALUE(TRIM(SUBSTITUTE(N70,CHAR(160),""))),0),TRIM(SUBSTITUTE(AA70,CHAR(160),""))="Devis 2",IFERROR(VALUE(TRIM(SUBSTITUTE(S70,CHAR(160),""))),0),TRIM(SUBSTITUTE(AA70,CHAR(160),""))="Devis 3",IFERROR(VALUE(TRIM(SUBSTITUTE(X70,CHAR(160),""))),0),TRUE,0)*IFERROR(VALUE(TRIM(SUBSTITUTE(C70,CHAR(160),""))),0))=0,"",_xlfn.IFS(TRIM(SUBSTITUTE(AA70,CHAR(160),""))="Devis 1",IFERROR(VALUE(TRIM(SUBSTITUTE(N70,CHAR(160),""))),0),TRIM(SUBSTITUTE(AA70,CHAR(160),""))="Devis 2",IFERROR(VALUE(TRIM(SUBSTITUTE(S70,CHAR(160),""))),0),TRIM(SUBSTITUTE(AA70,CHAR(160),""))="Devis 3",IFERROR(VALUE(TRIM(SUBSTITUTE(X70,CHAR(160),""))),0),TRUE,0)*IFERROR(VALUE(TRIM(SUBSTITUTE(C70,CHAR(160),""))),0))</f>
        <v/>
      </c>
      <c r="AC70" s="89" t="str" cm="1">
        <f t="array" ref="AC70">IF(ROUND((_xlfn.IFS(TRIM(SUBSTITUTE(AA70,CHAR(160),""))="Devis 1",IFERROR(VALUE(TRIM(SUBSTITUTE(O70,CHAR(160),""))),0),TRIM(SUBSTITUTE(AA70,CHAR(160),""))="Devis 2",IFERROR(VALUE(TRIM(SUBSTITUTE(T70,CHAR(160),""))),0),TRIM(SUBSTITUTE(AA70,CHAR(160),""))="Devis 3",IFERROR(VALUE(TRIM(SUBSTITUTE(Y70,CHAR(160),""))),0),TRUE,0)*IFERROR(VALUE(TRIM(SUBSTITUTE(C70,CHAR(160),""))),0)),2)=0,IF(AB70&lt;&gt;"",0,""),ROUND((_xlfn.IFS(TRIM(SUBSTITUTE(AA70,CHAR(160),""))="Devis 1",IFERROR(VALUE(TRIM(SUBSTITUTE(O70,CHAR(160),""))),0),TRIM(SUBSTITUTE(AA70,CHAR(160),""))="Devis 2",IFERROR(VALUE(TRIM(SUBSTITUTE(T70,CHAR(160),""))),0),TRIM(SUBSTITUTE(AA70,CHAR(160),""))="Devis 3",IFERROR(VALUE(TRIM(SUBSTITUTE(Y70,CHAR(160),""))),0),TRUE,0)*IFERROR(VALUE(TRIM(SUBSTITUTE(C70,CHAR(160),""))),0)),2))</f>
        <v/>
      </c>
      <c r="AD70" s="90" t="str">
        <f t="shared" si="12"/>
        <v/>
      </c>
      <c r="AE70" s="91"/>
      <c r="AF70" s="148" t="str">
        <f t="shared" si="13"/>
        <v/>
      </c>
      <c r="AG70" s="148" t="str">
        <f t="shared" si="14"/>
        <v/>
      </c>
      <c r="AH70" s="148" t="str">
        <f t="shared" si="15"/>
        <v/>
      </c>
      <c r="AI70" s="148" t="str">
        <f t="shared" si="16"/>
        <v/>
      </c>
      <c r="AJ70" s="148" t="str">
        <f t="shared" si="17"/>
        <v/>
      </c>
      <c r="AK70" s="148" t="str">
        <f t="shared" si="18"/>
        <v/>
      </c>
      <c r="AL70" s="148" t="str">
        <f t="shared" si="19"/>
        <v/>
      </c>
      <c r="AM70" s="148" t="str">
        <f t="shared" si="20"/>
        <v/>
      </c>
      <c r="AN70" s="713" t="str">
        <f t="shared" si="21"/>
        <v/>
      </c>
      <c r="AO70" s="553" t="str">
        <f t="shared" si="22"/>
        <v/>
      </c>
      <c r="AP70" s="548" t="str">
        <f t="shared" si="23"/>
        <v/>
      </c>
      <c r="AQ70" s="539" t="str">
        <f t="shared" si="24"/>
        <v/>
      </c>
      <c r="AR70" s="539" t="str">
        <f t="shared" si="25"/>
        <v/>
      </c>
      <c r="AS70" s="577" t="str">
        <f t="shared" si="26"/>
        <v/>
      </c>
      <c r="AT70" s="644" t="str">
        <f t="shared" si="27"/>
        <v/>
      </c>
      <c r="AU70" s="655" t="str">
        <f t="shared" si="28"/>
        <v/>
      </c>
      <c r="AV70" s="577" t="str">
        <f t="shared" si="29"/>
        <v/>
      </c>
      <c r="AW70" s="577" t="str">
        <f t="shared" si="30"/>
        <v/>
      </c>
      <c r="AX70" s="577" t="str">
        <f t="shared" si="31"/>
        <v/>
      </c>
      <c r="AY70" s="748" t="str">
        <f t="shared" si="32"/>
        <v/>
      </c>
      <c r="AZ70" s="677" t="str">
        <f t="shared" si="33"/>
        <v/>
      </c>
      <c r="BA70" s="577" t="str">
        <f t="shared" si="34"/>
        <v/>
      </c>
      <c r="BB70" s="577" t="str">
        <f t="shared" si="35"/>
        <v/>
      </c>
      <c r="BC70" s="577" t="str">
        <f t="shared" si="36"/>
        <v/>
      </c>
      <c r="BD70" s="678" t="str">
        <f t="shared" si="37"/>
        <v/>
      </c>
      <c r="BE70" s="542" t="str">
        <f t="shared" si="38"/>
        <v/>
      </c>
      <c r="BF70" s="83"/>
      <c r="BG70" s="92" t="str">
        <f t="shared" si="39"/>
        <v/>
      </c>
      <c r="BH70" s="92" t="str">
        <f t="shared" si="40"/>
        <v/>
      </c>
      <c r="BI70" s="93" t="str">
        <f t="shared" si="41"/>
        <v/>
      </c>
      <c r="BJ70" s="93" t="str" cm="1">
        <f t="array" ref="BJ70">IF($AG70="","",
_xlfn.IFS(
$BE70="Devis 1",
IF(ISBLANK(AR70),"",IFERROR(VALUE(TRIM(SUBSTITUTE(AR70,CHAR(160),""))),0)*IFERROR(VALUE(TRIM(SUBSTITUTE($AG70,CHAR(160),""))),0)),
$BE70="Devis 2",
IF(ISBLANK(AW70),"",IFERROR(VALUE(TRIM(SUBSTITUTE(AW70,CHAR(160),""))),0)*IFERROR(VALUE(TRIM(SUBSTITUTE($AG70,CHAR(160),""))),0)),
$BE70="Devis 3",
IF(ISBLANK(BB70),"",IFERROR(VALUE(TRIM(SUBSTITUTE(BB70,CHAR(160),""))),0)*IFERROR(VALUE(TRIM(SUBSTITUTE($AG70,CHAR(160),""))),0)),
TRUE,0
)
)</f>
        <v/>
      </c>
      <c r="BK70" s="93" t="str" cm="1">
        <f t="array" ref="BK70">IF($AG70="","",
_xlfn.IFS(
$BE70="Devis 1",
IF(ISBLANK(AS70),"",IFERROR(VALUE(TRIM(SUBSTITUTE(AS70,CHAR(160),""))),0)*IFERROR(VALUE(TRIM(SUBSTITUTE($AG70,CHAR(160),""))),0)),
$BE70="Devis 2",
IF(ISBLANK(AX70),"",IFERROR(VALUE(TRIM(SUBSTITUTE(AX70,CHAR(160),""))),0)*IFERROR(VALUE(TRIM(SUBSTITUTE($AG70,CHAR(160),""))),0)),
$BE70="Devis 3",
IF(ISBLANK(BC70),"",IFERROR(VALUE(TRIM(SUBSTITUTE(BC70,CHAR(160),""))),0)*IFERROR(VALUE(TRIM(SUBSTITUTE($AG70,CHAR(160),""))),0)),
TRUE,0
)
)</f>
        <v/>
      </c>
      <c r="BL70" s="93" t="str">
        <f t="shared" si="42"/>
        <v/>
      </c>
      <c r="BM70" s="83"/>
      <c r="BN70" s="43" t="str" cm="1">
        <f t="array" ref="BN70">IF(OR(BL70="",BI70="",BJ70="",BG70=""),"",
    _xlfn.IFS(
        (IFERROR(VALUE(TRIM(SUBSTITUTE(BL70,CHAR(160),""))),0)) &gt; (IFERROR(VALUE(TRIM(SUBSTITUTE(BI70,CHAR(160),""))),0)),
        "KO : Le montant retenu TTC est supérieur au montant raisonnable TTC. Merci de revoir la ligne de dépense ou plafonner son montant.",
        (IFERROR(VALUE(TRIM(SUBSTITUTE(BJ70,CHAR(160),""))),0)) &gt; (IFERROR(VALUE(TRIM(SUBSTITUTE(BG70,CHAR(160),""))),0)),
        "Attention : Le montant retenu HT est supérieur au montant HT raisonnable. Merci de revoir la ligne de dépense, plafonner son montant, ou justifier la reventillation HT / TVA.",
ROUND(IFERROR(VALUE(TRIM(SUBSTITUTE(BH70,CHAR(160),""))),0),2)&gt;
ROUND(IFERROR(VALUE(TRIM(SUBSTITUTE(BK70,CHAR(160),""))),0),2),
"Attention : Le montant TVA retenu est supérieur au montant TVA raisonnable. Merci de revoir la ligne de dépense, plafonner son montant, ou justifier la reventillation HT / TVA.",
ROUND(IFERROR(VALUE(TRIM(SUBSTITUTE(BJ70,CHAR(160),""))),0),2)&gt;
ROUND(IFERROR(VALUE(TRIM(SUBSTITUTE(MIN(P70,U70,Z70),CHAR(160),""))),0),2),
"Attention : Le devis retenu n'est pas le moins cher. Une justification de la part du porteur est nécessaire.",
ROUND(IFERROR(VALUE(TRIM(SUBSTITUTE(BJ70,CHAR(160),""))),0),2)=0,
"Attention : montant présenté entièrement écarté",
        (IFERROR(VALUE(TRIM(SUBSTITUTE(BL70,CHAR(160),""))),0))=0,
        "",
        (IFERROR(VALUE(TRIM(SUBSTITUTE(BI70,CHAR(160),""))),0))=(IFERROR(VALUE(TRIM(SUBSTITUTE(BL70,CHAR(160),""))),0)),
        "OK",
        (IFERROR(VALUE(TRIM(SUBSTITUTE(BI70,CHAR(160),""))),0))&gt;(IFERROR(VALUE(TRIM(SUBSTITUTE(BL70,CHAR(160),""))),0)),
        " OK : Montant instruit inférieur au montant raisonnable.",
        TRUE,
        ""
    )
)</f>
        <v/>
      </c>
      <c r="BO70" s="43" t="str" cm="1">
        <f t="array" ref="BO70">IF(OR(BL70="",AD70="",BJ70="",AB70="",BK70="",AC70=""),"",_xlfn.IFS(
ROUND(IFERROR(VALUE(TRIM(SUBSTITUTE(BL70,CHAR(160),""))),0),2)&gt;
ROUND(IFERROR(VALUE(TRIM(SUBSTITUTE(AD70,CHAR(160),""))),0),2),
"KO : Le montant retenu TTC est supérieur au montant présenté TTC. Merci de revoir la ligne de dépense ou plafonner son montant.",
ROUND(IFERROR(VALUE(TRIM(SUBSTITUTE(BJ70,CHAR(160),""))),0),2)&gt;
ROUND(IFERROR(VALUE(TRIM(SUBSTITUTE(AB70,CHAR(160),""))),0),2),
"Attention : Le montant retenu HT est supérieur au montant HT présenté. Merci de revoir la ligne de dépense, plafonner son montant, ou justifier la reventillation HT / TVA.",
ROUND(IFERROR(VALUE(TRIM(SUBSTITUTE(BK70,CHAR(160),""))),0),2)&gt;
ROUND(IFERROR(VALUE(TRIM(SUBSTITUTE(AC70,CHAR(160),""))),0),2),
"Attention : Le montant TVA retenu est supérieur au montant TVA présenté. Merci de revoir la ligne de dépense, plafonner son montant, ou justifier la reventillation HT / TVA.",
ROUND(IFERROR(VALUE(TRIM(SUBSTITUTE(AD70,CHAR(160),""))),0),2)=0,
"",
ROUND(IFERROR(VALUE(TRIM(SUBSTITUTE(BL70,CHAR(160),""))),0),2)=
ROUND(IFERROR(VALUE(TRIM(SUBSTITUTE(AD70,CHAR(160),""))),0),2),
"OK",
ROUND(IFERROR(VALUE(TRIM(SUBSTITUTE(BL70,CHAR(160),""))),0),2)=0,
"Attention : Montant présenté entièrement rejeté.",
ROUND(IFERROR(VALUE(TRIM(SUBSTITUTE(BL70,CHAR(160),""))),0),2)&lt;
ROUND(IFERROR(VALUE(TRIM(SUBSTITUTE(AD70,CHAR(160),""))),0),2),
"Attention : Montant présenté partiellement rejeté.",
TRUE,""
))</f>
        <v/>
      </c>
      <c r="BP70" s="92" t="str">
        <f t="shared" si="43"/>
        <v/>
      </c>
      <c r="BQ70" s="92" t="str">
        <f t="shared" si="44"/>
        <v/>
      </c>
      <c r="BR70" s="92" t="str">
        <f t="shared" si="45"/>
        <v/>
      </c>
    </row>
    <row r="71" spans="1:70" s="4" customFormat="1">
      <c r="A71" s="82">
        <v>63</v>
      </c>
      <c r="B71" s="83"/>
      <c r="C71" s="84"/>
      <c r="D71" s="84"/>
      <c r="E71" s="83"/>
      <c r="F71" s="83"/>
      <c r="G71" s="83"/>
      <c r="H71" s="132"/>
      <c r="I71" s="711"/>
      <c r="J71" s="538"/>
      <c r="K71" s="719"/>
      <c r="L71" s="627"/>
      <c r="M71" s="538"/>
      <c r="N71" s="624"/>
      <c r="O71" s="625"/>
      <c r="P71" s="644" t="str">
        <f t="shared" si="9"/>
        <v/>
      </c>
      <c r="Q71" s="647"/>
      <c r="R71" s="538"/>
      <c r="S71" s="625"/>
      <c r="T71" s="625"/>
      <c r="U71" s="644" t="str">
        <f t="shared" si="10"/>
        <v/>
      </c>
      <c r="V71" s="664"/>
      <c r="W71" s="538"/>
      <c r="X71" s="625"/>
      <c r="Y71" s="625"/>
      <c r="Z71" s="705" t="str">
        <f t="shared" si="11"/>
        <v/>
      </c>
      <c r="AA71" s="87"/>
      <c r="AB71" s="88" t="str" cm="1">
        <f t="array" ref="AB71">IF((_xlfn.IFS(TRIM(SUBSTITUTE(AA71,CHAR(160),""))="Devis 1",IFERROR(VALUE(TRIM(SUBSTITUTE(N71,CHAR(160),""))),0),TRIM(SUBSTITUTE(AA71,CHAR(160),""))="Devis 2",IFERROR(VALUE(TRIM(SUBSTITUTE(S71,CHAR(160),""))),0),TRIM(SUBSTITUTE(AA71,CHAR(160),""))="Devis 3",IFERROR(VALUE(TRIM(SUBSTITUTE(X71,CHAR(160),""))),0),TRUE,0)*IFERROR(VALUE(TRIM(SUBSTITUTE(C71,CHAR(160),""))),0))=0,"",_xlfn.IFS(TRIM(SUBSTITUTE(AA71,CHAR(160),""))="Devis 1",IFERROR(VALUE(TRIM(SUBSTITUTE(N71,CHAR(160),""))),0),TRIM(SUBSTITUTE(AA71,CHAR(160),""))="Devis 2",IFERROR(VALUE(TRIM(SUBSTITUTE(S71,CHAR(160),""))),0),TRIM(SUBSTITUTE(AA71,CHAR(160),""))="Devis 3",IFERROR(VALUE(TRIM(SUBSTITUTE(X71,CHAR(160),""))),0),TRUE,0)*IFERROR(VALUE(TRIM(SUBSTITUTE(C71,CHAR(160),""))),0))</f>
        <v/>
      </c>
      <c r="AC71" s="89" t="str" cm="1">
        <f t="array" ref="AC71">IF(ROUND((_xlfn.IFS(TRIM(SUBSTITUTE(AA71,CHAR(160),""))="Devis 1",IFERROR(VALUE(TRIM(SUBSTITUTE(O71,CHAR(160),""))),0),TRIM(SUBSTITUTE(AA71,CHAR(160),""))="Devis 2",IFERROR(VALUE(TRIM(SUBSTITUTE(T71,CHAR(160),""))),0),TRIM(SUBSTITUTE(AA71,CHAR(160),""))="Devis 3",IFERROR(VALUE(TRIM(SUBSTITUTE(Y71,CHAR(160),""))),0),TRUE,0)*IFERROR(VALUE(TRIM(SUBSTITUTE(C71,CHAR(160),""))),0)),2)=0,IF(AB71&lt;&gt;"",0,""),ROUND((_xlfn.IFS(TRIM(SUBSTITUTE(AA71,CHAR(160),""))="Devis 1",IFERROR(VALUE(TRIM(SUBSTITUTE(O71,CHAR(160),""))),0),TRIM(SUBSTITUTE(AA71,CHAR(160),""))="Devis 2",IFERROR(VALUE(TRIM(SUBSTITUTE(T71,CHAR(160),""))),0),TRIM(SUBSTITUTE(AA71,CHAR(160),""))="Devis 3",IFERROR(VALUE(TRIM(SUBSTITUTE(Y71,CHAR(160),""))),0),TRUE,0)*IFERROR(VALUE(TRIM(SUBSTITUTE(C71,CHAR(160),""))),0)),2))</f>
        <v/>
      </c>
      <c r="AD71" s="90" t="str">
        <f t="shared" si="12"/>
        <v/>
      </c>
      <c r="AE71" s="91"/>
      <c r="AF71" s="148" t="str">
        <f t="shared" si="13"/>
        <v/>
      </c>
      <c r="AG71" s="148" t="str">
        <f t="shared" si="14"/>
        <v/>
      </c>
      <c r="AH71" s="148" t="str">
        <f t="shared" si="15"/>
        <v/>
      </c>
      <c r="AI71" s="148" t="str">
        <f t="shared" si="16"/>
        <v/>
      </c>
      <c r="AJ71" s="148" t="str">
        <f t="shared" si="17"/>
        <v/>
      </c>
      <c r="AK71" s="148" t="str">
        <f t="shared" si="18"/>
        <v/>
      </c>
      <c r="AL71" s="148" t="str">
        <f t="shared" si="19"/>
        <v/>
      </c>
      <c r="AM71" s="148" t="str">
        <f t="shared" si="20"/>
        <v/>
      </c>
      <c r="AN71" s="713" t="str">
        <f t="shared" si="21"/>
        <v/>
      </c>
      <c r="AO71" s="553" t="str">
        <f t="shared" si="22"/>
        <v/>
      </c>
      <c r="AP71" s="548" t="str">
        <f t="shared" si="23"/>
        <v/>
      </c>
      <c r="AQ71" s="539" t="str">
        <f t="shared" si="24"/>
        <v/>
      </c>
      <c r="AR71" s="539" t="str">
        <f t="shared" si="25"/>
        <v/>
      </c>
      <c r="AS71" s="577" t="str">
        <f t="shared" si="26"/>
        <v/>
      </c>
      <c r="AT71" s="644" t="str">
        <f t="shared" si="27"/>
        <v/>
      </c>
      <c r="AU71" s="655" t="str">
        <f t="shared" si="28"/>
        <v/>
      </c>
      <c r="AV71" s="577" t="str">
        <f t="shared" si="29"/>
        <v/>
      </c>
      <c r="AW71" s="577" t="str">
        <f t="shared" si="30"/>
        <v/>
      </c>
      <c r="AX71" s="577" t="str">
        <f t="shared" si="31"/>
        <v/>
      </c>
      <c r="AY71" s="748" t="str">
        <f t="shared" si="32"/>
        <v/>
      </c>
      <c r="AZ71" s="677" t="str">
        <f t="shared" si="33"/>
        <v/>
      </c>
      <c r="BA71" s="577" t="str">
        <f t="shared" si="34"/>
        <v/>
      </c>
      <c r="BB71" s="577" t="str">
        <f t="shared" si="35"/>
        <v/>
      </c>
      <c r="BC71" s="577" t="str">
        <f t="shared" si="36"/>
        <v/>
      </c>
      <c r="BD71" s="678" t="str">
        <f t="shared" si="37"/>
        <v/>
      </c>
      <c r="BE71" s="542" t="str">
        <f t="shared" si="38"/>
        <v/>
      </c>
      <c r="BF71" s="83"/>
      <c r="BG71" s="92" t="str">
        <f t="shared" si="39"/>
        <v/>
      </c>
      <c r="BH71" s="92" t="str">
        <f t="shared" si="40"/>
        <v/>
      </c>
      <c r="BI71" s="93" t="str">
        <f t="shared" si="41"/>
        <v/>
      </c>
      <c r="BJ71" s="93" t="str" cm="1">
        <f t="array" ref="BJ71">IF($AG71="","",
_xlfn.IFS(
$BE71="Devis 1",
IF(ISBLANK(AR71),"",IFERROR(VALUE(TRIM(SUBSTITUTE(AR71,CHAR(160),""))),0)*IFERROR(VALUE(TRIM(SUBSTITUTE($AG71,CHAR(160),""))),0)),
$BE71="Devis 2",
IF(ISBLANK(AW71),"",IFERROR(VALUE(TRIM(SUBSTITUTE(AW71,CHAR(160),""))),0)*IFERROR(VALUE(TRIM(SUBSTITUTE($AG71,CHAR(160),""))),0)),
$BE71="Devis 3",
IF(ISBLANK(BB71),"",IFERROR(VALUE(TRIM(SUBSTITUTE(BB71,CHAR(160),""))),0)*IFERROR(VALUE(TRIM(SUBSTITUTE($AG71,CHAR(160),""))),0)),
TRUE,0
)
)</f>
        <v/>
      </c>
      <c r="BK71" s="93" t="str" cm="1">
        <f t="array" ref="BK71">IF($AG71="","",
_xlfn.IFS(
$BE71="Devis 1",
IF(ISBLANK(AS71),"",IFERROR(VALUE(TRIM(SUBSTITUTE(AS71,CHAR(160),""))),0)*IFERROR(VALUE(TRIM(SUBSTITUTE($AG71,CHAR(160),""))),0)),
$BE71="Devis 2",
IF(ISBLANK(AX71),"",IFERROR(VALUE(TRIM(SUBSTITUTE(AX71,CHAR(160),""))),0)*IFERROR(VALUE(TRIM(SUBSTITUTE($AG71,CHAR(160),""))),0)),
$BE71="Devis 3",
IF(ISBLANK(BC71),"",IFERROR(VALUE(TRIM(SUBSTITUTE(BC71,CHAR(160),""))),0)*IFERROR(VALUE(TRIM(SUBSTITUTE($AG71,CHAR(160),""))),0)),
TRUE,0
)
)</f>
        <v/>
      </c>
      <c r="BL71" s="93" t="str">
        <f t="shared" si="42"/>
        <v/>
      </c>
      <c r="BM71" s="83"/>
      <c r="BN71" s="43" t="str" cm="1">
        <f t="array" ref="BN71">IF(OR(BL71="",BI71="",BJ71="",BG71=""),"",
    _xlfn.IFS(
        (IFERROR(VALUE(TRIM(SUBSTITUTE(BL71,CHAR(160),""))),0)) &gt; (IFERROR(VALUE(TRIM(SUBSTITUTE(BI71,CHAR(160),""))),0)),
        "KO : Le montant retenu TTC est supérieur au montant raisonnable TTC. Merci de revoir la ligne de dépense ou plafonner son montant.",
        (IFERROR(VALUE(TRIM(SUBSTITUTE(BJ71,CHAR(160),""))),0)) &gt; (IFERROR(VALUE(TRIM(SUBSTITUTE(BG71,CHAR(160),""))),0)),
        "Attention : Le montant retenu HT est supérieur au montant HT raisonnable. Merci de revoir la ligne de dépense, plafonner son montant, ou justifier la reventillation HT / TVA.",
ROUND(IFERROR(VALUE(TRIM(SUBSTITUTE(BH71,CHAR(160),""))),0),2)&gt;
ROUND(IFERROR(VALUE(TRIM(SUBSTITUTE(BK71,CHAR(160),""))),0),2),
"Attention : Le montant TVA retenu est supérieur au montant TVA raisonnable. Merci de revoir la ligne de dépense, plafonner son montant, ou justifier la reventillation HT / TVA.",
ROUND(IFERROR(VALUE(TRIM(SUBSTITUTE(BJ71,CHAR(160),""))),0),2)&gt;
ROUND(IFERROR(VALUE(TRIM(SUBSTITUTE(MIN(P71,U71,Z71),CHAR(160),""))),0),2),
"Attention : Le devis retenu n'est pas le moins cher. Une justification de la part du porteur est nécessaire.",
ROUND(IFERROR(VALUE(TRIM(SUBSTITUTE(BJ71,CHAR(160),""))),0),2)=0,
"Attention : montant présenté entièrement écarté",
        (IFERROR(VALUE(TRIM(SUBSTITUTE(BL71,CHAR(160),""))),0))=0,
        "",
        (IFERROR(VALUE(TRIM(SUBSTITUTE(BI71,CHAR(160),""))),0))=(IFERROR(VALUE(TRIM(SUBSTITUTE(BL71,CHAR(160),""))),0)),
        "OK",
        (IFERROR(VALUE(TRIM(SUBSTITUTE(BI71,CHAR(160),""))),0))&gt;(IFERROR(VALUE(TRIM(SUBSTITUTE(BL71,CHAR(160),""))),0)),
        " OK : Montant instruit inférieur au montant raisonnable.",
        TRUE,
        ""
    )
)</f>
        <v/>
      </c>
      <c r="BO71" s="43" t="str" cm="1">
        <f t="array" ref="BO71">IF(OR(BL71="",AD71="",BJ71="",AB71="",BK71="",AC71=""),"",_xlfn.IFS(
ROUND(IFERROR(VALUE(TRIM(SUBSTITUTE(BL71,CHAR(160),""))),0),2)&gt;
ROUND(IFERROR(VALUE(TRIM(SUBSTITUTE(AD71,CHAR(160),""))),0),2),
"KO : Le montant retenu TTC est supérieur au montant présenté TTC. Merci de revoir la ligne de dépense ou plafonner son montant.",
ROUND(IFERROR(VALUE(TRIM(SUBSTITUTE(BJ71,CHAR(160),""))),0),2)&gt;
ROUND(IFERROR(VALUE(TRIM(SUBSTITUTE(AB71,CHAR(160),""))),0),2),
"Attention : Le montant retenu HT est supérieur au montant HT présenté. Merci de revoir la ligne de dépense, plafonner son montant, ou justifier la reventillation HT / TVA.",
ROUND(IFERROR(VALUE(TRIM(SUBSTITUTE(BK71,CHAR(160),""))),0),2)&gt;
ROUND(IFERROR(VALUE(TRIM(SUBSTITUTE(AC71,CHAR(160),""))),0),2),
"Attention : Le montant TVA retenu est supérieur au montant TVA présenté. Merci de revoir la ligne de dépense, plafonner son montant, ou justifier la reventillation HT / TVA.",
ROUND(IFERROR(VALUE(TRIM(SUBSTITUTE(AD71,CHAR(160),""))),0),2)=0,
"",
ROUND(IFERROR(VALUE(TRIM(SUBSTITUTE(BL71,CHAR(160),""))),0),2)=
ROUND(IFERROR(VALUE(TRIM(SUBSTITUTE(AD71,CHAR(160),""))),0),2),
"OK",
ROUND(IFERROR(VALUE(TRIM(SUBSTITUTE(BL71,CHAR(160),""))),0),2)=0,
"Attention : Montant présenté entièrement rejeté.",
ROUND(IFERROR(VALUE(TRIM(SUBSTITUTE(BL71,CHAR(160),""))),0),2)&lt;
ROUND(IFERROR(VALUE(TRIM(SUBSTITUTE(AD71,CHAR(160),""))),0),2),
"Attention : Montant présenté partiellement rejeté.",
TRUE,""
))</f>
        <v/>
      </c>
      <c r="BP71" s="92" t="str">
        <f t="shared" si="43"/>
        <v/>
      </c>
      <c r="BQ71" s="92" t="str">
        <f t="shared" si="44"/>
        <v/>
      </c>
      <c r="BR71" s="92" t="str">
        <f t="shared" si="45"/>
        <v/>
      </c>
    </row>
    <row r="72" spans="1:70" s="4" customFormat="1">
      <c r="A72" s="82">
        <v>64</v>
      </c>
      <c r="B72" s="83"/>
      <c r="C72" s="84"/>
      <c r="D72" s="84"/>
      <c r="E72" s="83"/>
      <c r="F72" s="83"/>
      <c r="G72" s="83"/>
      <c r="H72" s="132"/>
      <c r="I72" s="711"/>
      <c r="J72" s="538"/>
      <c r="K72" s="719"/>
      <c r="L72" s="627"/>
      <c r="M72" s="538"/>
      <c r="N72" s="624"/>
      <c r="O72" s="625"/>
      <c r="P72" s="644" t="str">
        <f t="shared" si="9"/>
        <v/>
      </c>
      <c r="Q72" s="647"/>
      <c r="R72" s="538"/>
      <c r="S72" s="625"/>
      <c r="T72" s="625"/>
      <c r="U72" s="644" t="str">
        <f t="shared" si="10"/>
        <v/>
      </c>
      <c r="V72" s="664"/>
      <c r="W72" s="538"/>
      <c r="X72" s="625"/>
      <c r="Y72" s="625"/>
      <c r="Z72" s="705" t="str">
        <f t="shared" si="11"/>
        <v/>
      </c>
      <c r="AA72" s="87"/>
      <c r="AB72" s="88" t="str" cm="1">
        <f t="array" ref="AB72">IF((_xlfn.IFS(TRIM(SUBSTITUTE(AA72,CHAR(160),""))="Devis 1",IFERROR(VALUE(TRIM(SUBSTITUTE(N72,CHAR(160),""))),0),TRIM(SUBSTITUTE(AA72,CHAR(160),""))="Devis 2",IFERROR(VALUE(TRIM(SUBSTITUTE(S72,CHAR(160),""))),0),TRIM(SUBSTITUTE(AA72,CHAR(160),""))="Devis 3",IFERROR(VALUE(TRIM(SUBSTITUTE(X72,CHAR(160),""))),0),TRUE,0)*IFERROR(VALUE(TRIM(SUBSTITUTE(C72,CHAR(160),""))),0))=0,"",_xlfn.IFS(TRIM(SUBSTITUTE(AA72,CHAR(160),""))="Devis 1",IFERROR(VALUE(TRIM(SUBSTITUTE(N72,CHAR(160),""))),0),TRIM(SUBSTITUTE(AA72,CHAR(160),""))="Devis 2",IFERROR(VALUE(TRIM(SUBSTITUTE(S72,CHAR(160),""))),0),TRIM(SUBSTITUTE(AA72,CHAR(160),""))="Devis 3",IFERROR(VALUE(TRIM(SUBSTITUTE(X72,CHAR(160),""))),0),TRUE,0)*IFERROR(VALUE(TRIM(SUBSTITUTE(C72,CHAR(160),""))),0))</f>
        <v/>
      </c>
      <c r="AC72" s="89" t="str" cm="1">
        <f t="array" ref="AC72">IF(ROUND((_xlfn.IFS(TRIM(SUBSTITUTE(AA72,CHAR(160),""))="Devis 1",IFERROR(VALUE(TRIM(SUBSTITUTE(O72,CHAR(160),""))),0),TRIM(SUBSTITUTE(AA72,CHAR(160),""))="Devis 2",IFERROR(VALUE(TRIM(SUBSTITUTE(T72,CHAR(160),""))),0),TRIM(SUBSTITUTE(AA72,CHAR(160),""))="Devis 3",IFERROR(VALUE(TRIM(SUBSTITUTE(Y72,CHAR(160),""))),0),TRUE,0)*IFERROR(VALUE(TRIM(SUBSTITUTE(C72,CHAR(160),""))),0)),2)=0,IF(AB72&lt;&gt;"",0,""),ROUND((_xlfn.IFS(TRIM(SUBSTITUTE(AA72,CHAR(160),""))="Devis 1",IFERROR(VALUE(TRIM(SUBSTITUTE(O72,CHAR(160),""))),0),TRIM(SUBSTITUTE(AA72,CHAR(160),""))="Devis 2",IFERROR(VALUE(TRIM(SUBSTITUTE(T72,CHAR(160),""))),0),TRIM(SUBSTITUTE(AA72,CHAR(160),""))="Devis 3",IFERROR(VALUE(TRIM(SUBSTITUTE(Y72,CHAR(160),""))),0),TRUE,0)*IFERROR(VALUE(TRIM(SUBSTITUTE(C72,CHAR(160),""))),0)),2))</f>
        <v/>
      </c>
      <c r="AD72" s="90" t="str">
        <f t="shared" si="12"/>
        <v/>
      </c>
      <c r="AE72" s="91"/>
      <c r="AF72" s="148" t="str">
        <f t="shared" si="13"/>
        <v/>
      </c>
      <c r="AG72" s="148" t="str">
        <f t="shared" si="14"/>
        <v/>
      </c>
      <c r="AH72" s="148" t="str">
        <f t="shared" si="15"/>
        <v/>
      </c>
      <c r="AI72" s="148" t="str">
        <f t="shared" si="16"/>
        <v/>
      </c>
      <c r="AJ72" s="148" t="str">
        <f t="shared" si="17"/>
        <v/>
      </c>
      <c r="AK72" s="148" t="str">
        <f t="shared" si="18"/>
        <v/>
      </c>
      <c r="AL72" s="148" t="str">
        <f t="shared" si="19"/>
        <v/>
      </c>
      <c r="AM72" s="148" t="str">
        <f t="shared" si="20"/>
        <v/>
      </c>
      <c r="AN72" s="713" t="str">
        <f t="shared" si="21"/>
        <v/>
      </c>
      <c r="AO72" s="553" t="str">
        <f t="shared" si="22"/>
        <v/>
      </c>
      <c r="AP72" s="548" t="str">
        <f t="shared" si="23"/>
        <v/>
      </c>
      <c r="AQ72" s="539" t="str">
        <f t="shared" si="24"/>
        <v/>
      </c>
      <c r="AR72" s="539" t="str">
        <f t="shared" si="25"/>
        <v/>
      </c>
      <c r="AS72" s="577" t="str">
        <f t="shared" si="26"/>
        <v/>
      </c>
      <c r="AT72" s="644" t="str">
        <f t="shared" si="27"/>
        <v/>
      </c>
      <c r="AU72" s="655" t="str">
        <f t="shared" si="28"/>
        <v/>
      </c>
      <c r="AV72" s="577" t="str">
        <f t="shared" si="29"/>
        <v/>
      </c>
      <c r="AW72" s="577" t="str">
        <f t="shared" si="30"/>
        <v/>
      </c>
      <c r="AX72" s="577" t="str">
        <f t="shared" si="31"/>
        <v/>
      </c>
      <c r="AY72" s="748" t="str">
        <f t="shared" si="32"/>
        <v/>
      </c>
      <c r="AZ72" s="677" t="str">
        <f t="shared" si="33"/>
        <v/>
      </c>
      <c r="BA72" s="577" t="str">
        <f t="shared" si="34"/>
        <v/>
      </c>
      <c r="BB72" s="577" t="str">
        <f t="shared" si="35"/>
        <v/>
      </c>
      <c r="BC72" s="577" t="str">
        <f t="shared" si="36"/>
        <v/>
      </c>
      <c r="BD72" s="678" t="str">
        <f t="shared" si="37"/>
        <v/>
      </c>
      <c r="BE72" s="542" t="str">
        <f t="shared" si="38"/>
        <v/>
      </c>
      <c r="BF72" s="83"/>
      <c r="BG72" s="92" t="str">
        <f t="shared" si="39"/>
        <v/>
      </c>
      <c r="BH72" s="92" t="str">
        <f t="shared" si="40"/>
        <v/>
      </c>
      <c r="BI72" s="93" t="str">
        <f t="shared" si="41"/>
        <v/>
      </c>
      <c r="BJ72" s="93" t="str" cm="1">
        <f t="array" ref="BJ72">IF($AG72="","",
_xlfn.IFS(
$BE72="Devis 1",
IF(ISBLANK(AR72),"",IFERROR(VALUE(TRIM(SUBSTITUTE(AR72,CHAR(160),""))),0)*IFERROR(VALUE(TRIM(SUBSTITUTE($AG72,CHAR(160),""))),0)),
$BE72="Devis 2",
IF(ISBLANK(AW72),"",IFERROR(VALUE(TRIM(SUBSTITUTE(AW72,CHAR(160),""))),0)*IFERROR(VALUE(TRIM(SUBSTITUTE($AG72,CHAR(160),""))),0)),
$BE72="Devis 3",
IF(ISBLANK(BB72),"",IFERROR(VALUE(TRIM(SUBSTITUTE(BB72,CHAR(160),""))),0)*IFERROR(VALUE(TRIM(SUBSTITUTE($AG72,CHAR(160),""))),0)),
TRUE,0
)
)</f>
        <v/>
      </c>
      <c r="BK72" s="93" t="str" cm="1">
        <f t="array" ref="BK72">IF($AG72="","",
_xlfn.IFS(
$BE72="Devis 1",
IF(ISBLANK(AS72),"",IFERROR(VALUE(TRIM(SUBSTITUTE(AS72,CHAR(160),""))),0)*IFERROR(VALUE(TRIM(SUBSTITUTE($AG72,CHAR(160),""))),0)),
$BE72="Devis 2",
IF(ISBLANK(AX72),"",IFERROR(VALUE(TRIM(SUBSTITUTE(AX72,CHAR(160),""))),0)*IFERROR(VALUE(TRIM(SUBSTITUTE($AG72,CHAR(160),""))),0)),
$BE72="Devis 3",
IF(ISBLANK(BC72),"",IFERROR(VALUE(TRIM(SUBSTITUTE(BC72,CHAR(160),""))),0)*IFERROR(VALUE(TRIM(SUBSTITUTE($AG72,CHAR(160),""))),0)),
TRUE,0
)
)</f>
        <v/>
      </c>
      <c r="BL72" s="93" t="str">
        <f t="shared" si="42"/>
        <v/>
      </c>
      <c r="BM72" s="83"/>
      <c r="BN72" s="43" t="str" cm="1">
        <f t="array" ref="BN72">IF(OR(BL72="",BI72="",BJ72="",BG72=""),"",
    _xlfn.IFS(
        (IFERROR(VALUE(TRIM(SUBSTITUTE(BL72,CHAR(160),""))),0)) &gt; (IFERROR(VALUE(TRIM(SUBSTITUTE(BI72,CHAR(160),""))),0)),
        "KO : Le montant retenu TTC est supérieur au montant raisonnable TTC. Merci de revoir la ligne de dépense ou plafonner son montant.",
        (IFERROR(VALUE(TRIM(SUBSTITUTE(BJ72,CHAR(160),""))),0)) &gt; (IFERROR(VALUE(TRIM(SUBSTITUTE(BG72,CHAR(160),""))),0)),
        "Attention : Le montant retenu HT est supérieur au montant HT raisonnable. Merci de revoir la ligne de dépense, plafonner son montant, ou justifier la reventillation HT / TVA.",
ROUND(IFERROR(VALUE(TRIM(SUBSTITUTE(BH72,CHAR(160),""))),0),2)&gt;
ROUND(IFERROR(VALUE(TRIM(SUBSTITUTE(BK72,CHAR(160),""))),0),2),
"Attention : Le montant TVA retenu est supérieur au montant TVA raisonnable. Merci de revoir la ligne de dépense, plafonner son montant, ou justifier la reventillation HT / TVA.",
ROUND(IFERROR(VALUE(TRIM(SUBSTITUTE(BJ72,CHAR(160),""))),0),2)&gt;
ROUND(IFERROR(VALUE(TRIM(SUBSTITUTE(MIN(P72,U72,Z72),CHAR(160),""))),0),2),
"Attention : Le devis retenu n'est pas le moins cher. Une justification de la part du porteur est nécessaire.",
ROUND(IFERROR(VALUE(TRIM(SUBSTITUTE(BJ72,CHAR(160),""))),0),2)=0,
"Attention : montant présenté entièrement écarté",
        (IFERROR(VALUE(TRIM(SUBSTITUTE(BL72,CHAR(160),""))),0))=0,
        "",
        (IFERROR(VALUE(TRIM(SUBSTITUTE(BI72,CHAR(160),""))),0))=(IFERROR(VALUE(TRIM(SUBSTITUTE(BL72,CHAR(160),""))),0)),
        "OK",
        (IFERROR(VALUE(TRIM(SUBSTITUTE(BI72,CHAR(160),""))),0))&gt;(IFERROR(VALUE(TRIM(SUBSTITUTE(BL72,CHAR(160),""))),0)),
        " OK : Montant instruit inférieur au montant raisonnable.",
        TRUE,
        ""
    )
)</f>
        <v/>
      </c>
      <c r="BO72" s="43" t="str" cm="1">
        <f t="array" ref="BO72">IF(OR(BL72="",AD72="",BJ72="",AB72="",BK72="",AC72=""),"",_xlfn.IFS(
ROUND(IFERROR(VALUE(TRIM(SUBSTITUTE(BL72,CHAR(160),""))),0),2)&gt;
ROUND(IFERROR(VALUE(TRIM(SUBSTITUTE(AD72,CHAR(160),""))),0),2),
"KO : Le montant retenu TTC est supérieur au montant présenté TTC. Merci de revoir la ligne de dépense ou plafonner son montant.",
ROUND(IFERROR(VALUE(TRIM(SUBSTITUTE(BJ72,CHAR(160),""))),0),2)&gt;
ROUND(IFERROR(VALUE(TRIM(SUBSTITUTE(AB72,CHAR(160),""))),0),2),
"Attention : Le montant retenu HT est supérieur au montant HT présenté. Merci de revoir la ligne de dépense, plafonner son montant, ou justifier la reventillation HT / TVA.",
ROUND(IFERROR(VALUE(TRIM(SUBSTITUTE(BK72,CHAR(160),""))),0),2)&gt;
ROUND(IFERROR(VALUE(TRIM(SUBSTITUTE(AC72,CHAR(160),""))),0),2),
"Attention : Le montant TVA retenu est supérieur au montant TVA présenté. Merci de revoir la ligne de dépense, plafonner son montant, ou justifier la reventillation HT / TVA.",
ROUND(IFERROR(VALUE(TRIM(SUBSTITUTE(AD72,CHAR(160),""))),0),2)=0,
"",
ROUND(IFERROR(VALUE(TRIM(SUBSTITUTE(BL72,CHAR(160),""))),0),2)=
ROUND(IFERROR(VALUE(TRIM(SUBSTITUTE(AD72,CHAR(160),""))),0),2),
"OK",
ROUND(IFERROR(VALUE(TRIM(SUBSTITUTE(BL72,CHAR(160),""))),0),2)=0,
"Attention : Montant présenté entièrement rejeté.",
ROUND(IFERROR(VALUE(TRIM(SUBSTITUTE(BL72,CHAR(160),""))),0),2)&lt;
ROUND(IFERROR(VALUE(TRIM(SUBSTITUTE(AD72,CHAR(160),""))),0),2),
"Attention : Montant présenté partiellement rejeté.",
TRUE,""
))</f>
        <v/>
      </c>
      <c r="BP72" s="92" t="str">
        <f t="shared" si="43"/>
        <v/>
      </c>
      <c r="BQ72" s="92" t="str">
        <f t="shared" si="44"/>
        <v/>
      </c>
      <c r="BR72" s="92" t="str">
        <f t="shared" si="45"/>
        <v/>
      </c>
    </row>
    <row r="73" spans="1:70" s="4" customFormat="1">
      <c r="A73" s="82">
        <v>65</v>
      </c>
      <c r="B73" s="83"/>
      <c r="C73" s="84"/>
      <c r="D73" s="84"/>
      <c r="E73" s="83"/>
      <c r="F73" s="83"/>
      <c r="G73" s="83"/>
      <c r="H73" s="132"/>
      <c r="I73" s="711"/>
      <c r="J73" s="538"/>
      <c r="K73" s="719"/>
      <c r="L73" s="627"/>
      <c r="M73" s="538"/>
      <c r="N73" s="624"/>
      <c r="O73" s="625"/>
      <c r="P73" s="644" t="str">
        <f t="shared" si="9"/>
        <v/>
      </c>
      <c r="Q73" s="647"/>
      <c r="R73" s="538"/>
      <c r="S73" s="625"/>
      <c r="T73" s="625"/>
      <c r="U73" s="644" t="str">
        <f t="shared" si="10"/>
        <v/>
      </c>
      <c r="V73" s="664"/>
      <c r="W73" s="538"/>
      <c r="X73" s="625"/>
      <c r="Y73" s="625"/>
      <c r="Z73" s="705" t="str">
        <f t="shared" si="11"/>
        <v/>
      </c>
      <c r="AA73" s="87"/>
      <c r="AB73" s="88" t="str" cm="1">
        <f t="array" ref="AB73">IF((_xlfn.IFS(TRIM(SUBSTITUTE(AA73,CHAR(160),""))="Devis 1",IFERROR(VALUE(TRIM(SUBSTITUTE(N73,CHAR(160),""))),0),TRIM(SUBSTITUTE(AA73,CHAR(160),""))="Devis 2",IFERROR(VALUE(TRIM(SUBSTITUTE(S73,CHAR(160),""))),0),TRIM(SUBSTITUTE(AA73,CHAR(160),""))="Devis 3",IFERROR(VALUE(TRIM(SUBSTITUTE(X73,CHAR(160),""))),0),TRUE,0)*IFERROR(VALUE(TRIM(SUBSTITUTE(C73,CHAR(160),""))),0))=0,"",_xlfn.IFS(TRIM(SUBSTITUTE(AA73,CHAR(160),""))="Devis 1",IFERROR(VALUE(TRIM(SUBSTITUTE(N73,CHAR(160),""))),0),TRIM(SUBSTITUTE(AA73,CHAR(160),""))="Devis 2",IFERROR(VALUE(TRIM(SUBSTITUTE(S73,CHAR(160),""))),0),TRIM(SUBSTITUTE(AA73,CHAR(160),""))="Devis 3",IFERROR(VALUE(TRIM(SUBSTITUTE(X73,CHAR(160),""))),0),TRUE,0)*IFERROR(VALUE(TRIM(SUBSTITUTE(C73,CHAR(160),""))),0))</f>
        <v/>
      </c>
      <c r="AC73" s="89" t="str" cm="1">
        <f t="array" ref="AC73">IF(ROUND((_xlfn.IFS(TRIM(SUBSTITUTE(AA73,CHAR(160),""))="Devis 1",IFERROR(VALUE(TRIM(SUBSTITUTE(O73,CHAR(160),""))),0),TRIM(SUBSTITUTE(AA73,CHAR(160),""))="Devis 2",IFERROR(VALUE(TRIM(SUBSTITUTE(T73,CHAR(160),""))),0),TRIM(SUBSTITUTE(AA73,CHAR(160),""))="Devis 3",IFERROR(VALUE(TRIM(SUBSTITUTE(Y73,CHAR(160),""))),0),TRUE,0)*IFERROR(VALUE(TRIM(SUBSTITUTE(C73,CHAR(160),""))),0)),2)=0,IF(AB73&lt;&gt;"",0,""),ROUND((_xlfn.IFS(TRIM(SUBSTITUTE(AA73,CHAR(160),""))="Devis 1",IFERROR(VALUE(TRIM(SUBSTITUTE(O73,CHAR(160),""))),0),TRIM(SUBSTITUTE(AA73,CHAR(160),""))="Devis 2",IFERROR(VALUE(TRIM(SUBSTITUTE(T73,CHAR(160),""))),0),TRIM(SUBSTITUTE(AA73,CHAR(160),""))="Devis 3",IFERROR(VALUE(TRIM(SUBSTITUTE(Y73,CHAR(160),""))),0),TRUE,0)*IFERROR(VALUE(TRIM(SUBSTITUTE(C73,CHAR(160),""))),0)),2))</f>
        <v/>
      </c>
      <c r="AD73" s="90" t="str">
        <f t="shared" si="12"/>
        <v/>
      </c>
      <c r="AE73" s="91"/>
      <c r="AF73" s="148" t="str">
        <f t="shared" si="13"/>
        <v/>
      </c>
      <c r="AG73" s="148" t="str">
        <f t="shared" si="14"/>
        <v/>
      </c>
      <c r="AH73" s="148" t="str">
        <f t="shared" si="15"/>
        <v/>
      </c>
      <c r="AI73" s="148" t="str">
        <f t="shared" si="16"/>
        <v/>
      </c>
      <c r="AJ73" s="148" t="str">
        <f t="shared" si="17"/>
        <v/>
      </c>
      <c r="AK73" s="148" t="str">
        <f t="shared" si="18"/>
        <v/>
      </c>
      <c r="AL73" s="148" t="str">
        <f t="shared" si="19"/>
        <v/>
      </c>
      <c r="AM73" s="148" t="str">
        <f t="shared" si="20"/>
        <v/>
      </c>
      <c r="AN73" s="713" t="str">
        <f t="shared" si="21"/>
        <v/>
      </c>
      <c r="AO73" s="553" t="str">
        <f t="shared" si="22"/>
        <v/>
      </c>
      <c r="AP73" s="548" t="str">
        <f t="shared" si="23"/>
        <v/>
      </c>
      <c r="AQ73" s="539" t="str">
        <f t="shared" si="24"/>
        <v/>
      </c>
      <c r="AR73" s="539" t="str">
        <f t="shared" si="25"/>
        <v/>
      </c>
      <c r="AS73" s="577" t="str">
        <f t="shared" si="26"/>
        <v/>
      </c>
      <c r="AT73" s="644" t="str">
        <f t="shared" si="27"/>
        <v/>
      </c>
      <c r="AU73" s="655" t="str">
        <f t="shared" si="28"/>
        <v/>
      </c>
      <c r="AV73" s="577" t="str">
        <f t="shared" si="29"/>
        <v/>
      </c>
      <c r="AW73" s="577" t="str">
        <f t="shared" si="30"/>
        <v/>
      </c>
      <c r="AX73" s="577" t="str">
        <f t="shared" si="31"/>
        <v/>
      </c>
      <c r="AY73" s="748" t="str">
        <f t="shared" si="32"/>
        <v/>
      </c>
      <c r="AZ73" s="677" t="str">
        <f t="shared" si="33"/>
        <v/>
      </c>
      <c r="BA73" s="577" t="str">
        <f t="shared" si="34"/>
        <v/>
      </c>
      <c r="BB73" s="577" t="str">
        <f t="shared" si="35"/>
        <v/>
      </c>
      <c r="BC73" s="577" t="str">
        <f t="shared" si="36"/>
        <v/>
      </c>
      <c r="BD73" s="678" t="str">
        <f t="shared" si="37"/>
        <v/>
      </c>
      <c r="BE73" s="542" t="str">
        <f t="shared" si="38"/>
        <v/>
      </c>
      <c r="BF73" s="83"/>
      <c r="BG73" s="92" t="str">
        <f t="shared" si="39"/>
        <v/>
      </c>
      <c r="BH73" s="92" t="str">
        <f t="shared" si="40"/>
        <v/>
      </c>
      <c r="BI73" s="93" t="str">
        <f t="shared" si="41"/>
        <v/>
      </c>
      <c r="BJ73" s="93" t="str" cm="1">
        <f t="array" ref="BJ73">IF($AG73="","",
_xlfn.IFS(
$BE73="Devis 1",
IF(ISBLANK(AR73),"",IFERROR(VALUE(TRIM(SUBSTITUTE(AR73,CHAR(160),""))),0)*IFERROR(VALUE(TRIM(SUBSTITUTE($AG73,CHAR(160),""))),0)),
$BE73="Devis 2",
IF(ISBLANK(AW73),"",IFERROR(VALUE(TRIM(SUBSTITUTE(AW73,CHAR(160),""))),0)*IFERROR(VALUE(TRIM(SUBSTITUTE($AG73,CHAR(160),""))),0)),
$BE73="Devis 3",
IF(ISBLANK(BB73),"",IFERROR(VALUE(TRIM(SUBSTITUTE(BB73,CHAR(160),""))),0)*IFERROR(VALUE(TRIM(SUBSTITUTE($AG73,CHAR(160),""))),0)),
TRUE,0
)
)</f>
        <v/>
      </c>
      <c r="BK73" s="93" t="str" cm="1">
        <f t="array" ref="BK73">IF($AG73="","",
_xlfn.IFS(
$BE73="Devis 1",
IF(ISBLANK(AS73),"",IFERROR(VALUE(TRIM(SUBSTITUTE(AS73,CHAR(160),""))),0)*IFERROR(VALUE(TRIM(SUBSTITUTE($AG73,CHAR(160),""))),0)),
$BE73="Devis 2",
IF(ISBLANK(AX73),"",IFERROR(VALUE(TRIM(SUBSTITUTE(AX73,CHAR(160),""))),0)*IFERROR(VALUE(TRIM(SUBSTITUTE($AG73,CHAR(160),""))),0)),
$BE73="Devis 3",
IF(ISBLANK(BC73),"",IFERROR(VALUE(TRIM(SUBSTITUTE(BC73,CHAR(160),""))),0)*IFERROR(VALUE(TRIM(SUBSTITUTE($AG73,CHAR(160),""))),0)),
TRUE,0
)
)</f>
        <v/>
      </c>
      <c r="BL73" s="93" t="str">
        <f t="shared" si="42"/>
        <v/>
      </c>
      <c r="BM73" s="83"/>
      <c r="BN73" s="43" t="str" cm="1">
        <f t="array" ref="BN73">IF(OR(BL73="",BI73="",BJ73="",BG73=""),"",
    _xlfn.IFS(
        (IFERROR(VALUE(TRIM(SUBSTITUTE(BL73,CHAR(160),""))),0)) &gt; (IFERROR(VALUE(TRIM(SUBSTITUTE(BI73,CHAR(160),""))),0)),
        "KO : Le montant retenu TTC est supérieur au montant raisonnable TTC. Merci de revoir la ligne de dépense ou plafonner son montant.",
        (IFERROR(VALUE(TRIM(SUBSTITUTE(BJ73,CHAR(160),""))),0)) &gt; (IFERROR(VALUE(TRIM(SUBSTITUTE(BG73,CHAR(160),""))),0)),
        "Attention : Le montant retenu HT est supérieur au montant HT raisonnable. Merci de revoir la ligne de dépense, plafonner son montant, ou justifier la reventillation HT / TVA.",
ROUND(IFERROR(VALUE(TRIM(SUBSTITUTE(BH73,CHAR(160),""))),0),2)&gt;
ROUND(IFERROR(VALUE(TRIM(SUBSTITUTE(BK73,CHAR(160),""))),0),2),
"Attention : Le montant TVA retenu est supérieur au montant TVA raisonnable. Merci de revoir la ligne de dépense, plafonner son montant, ou justifier la reventillation HT / TVA.",
ROUND(IFERROR(VALUE(TRIM(SUBSTITUTE(BJ73,CHAR(160),""))),0),2)&gt;
ROUND(IFERROR(VALUE(TRIM(SUBSTITUTE(MIN(P73,U73,Z73),CHAR(160),""))),0),2),
"Attention : Le devis retenu n'est pas le moins cher. Une justification de la part du porteur est nécessaire.",
ROUND(IFERROR(VALUE(TRIM(SUBSTITUTE(BJ73,CHAR(160),""))),0),2)=0,
"Attention : montant présenté entièrement écarté",
        (IFERROR(VALUE(TRIM(SUBSTITUTE(BL73,CHAR(160),""))),0))=0,
        "",
        (IFERROR(VALUE(TRIM(SUBSTITUTE(BI73,CHAR(160),""))),0))=(IFERROR(VALUE(TRIM(SUBSTITUTE(BL73,CHAR(160),""))),0)),
        "OK",
        (IFERROR(VALUE(TRIM(SUBSTITUTE(BI73,CHAR(160),""))),0))&gt;(IFERROR(VALUE(TRIM(SUBSTITUTE(BL73,CHAR(160),""))),0)),
        " OK : Montant instruit inférieur au montant raisonnable.",
        TRUE,
        ""
    )
)</f>
        <v/>
      </c>
      <c r="BO73" s="43" t="str" cm="1">
        <f t="array" ref="BO73">IF(OR(BL73="",AD73="",BJ73="",AB73="",BK73="",AC73=""),"",_xlfn.IFS(
ROUND(IFERROR(VALUE(TRIM(SUBSTITUTE(BL73,CHAR(160),""))),0),2)&gt;
ROUND(IFERROR(VALUE(TRIM(SUBSTITUTE(AD73,CHAR(160),""))),0),2),
"KO : Le montant retenu TTC est supérieur au montant présenté TTC. Merci de revoir la ligne de dépense ou plafonner son montant.",
ROUND(IFERROR(VALUE(TRIM(SUBSTITUTE(BJ73,CHAR(160),""))),0),2)&gt;
ROUND(IFERROR(VALUE(TRIM(SUBSTITUTE(AB73,CHAR(160),""))),0),2),
"Attention : Le montant retenu HT est supérieur au montant HT présenté. Merci de revoir la ligne de dépense, plafonner son montant, ou justifier la reventillation HT / TVA.",
ROUND(IFERROR(VALUE(TRIM(SUBSTITUTE(BK73,CHAR(160),""))),0),2)&gt;
ROUND(IFERROR(VALUE(TRIM(SUBSTITUTE(AC73,CHAR(160),""))),0),2),
"Attention : Le montant TVA retenu est supérieur au montant TVA présenté. Merci de revoir la ligne de dépense, plafonner son montant, ou justifier la reventillation HT / TVA.",
ROUND(IFERROR(VALUE(TRIM(SUBSTITUTE(AD73,CHAR(160),""))),0),2)=0,
"",
ROUND(IFERROR(VALUE(TRIM(SUBSTITUTE(BL73,CHAR(160),""))),0),2)=
ROUND(IFERROR(VALUE(TRIM(SUBSTITUTE(AD73,CHAR(160),""))),0),2),
"OK",
ROUND(IFERROR(VALUE(TRIM(SUBSTITUTE(BL73,CHAR(160),""))),0),2)=0,
"Attention : Montant présenté entièrement rejeté.",
ROUND(IFERROR(VALUE(TRIM(SUBSTITUTE(BL73,CHAR(160),""))),0),2)&lt;
ROUND(IFERROR(VALUE(TRIM(SUBSTITUTE(AD73,CHAR(160),""))),0),2),
"Attention : Montant présenté partiellement rejeté.",
TRUE,""
))</f>
        <v/>
      </c>
      <c r="BP73" s="92" t="str">
        <f t="shared" si="43"/>
        <v/>
      </c>
      <c r="BQ73" s="92" t="str">
        <f t="shared" si="44"/>
        <v/>
      </c>
      <c r="BR73" s="92" t="str">
        <f t="shared" si="45"/>
        <v/>
      </c>
    </row>
    <row r="74" spans="1:70" s="4" customFormat="1">
      <c r="A74" s="82">
        <v>66</v>
      </c>
      <c r="B74" s="83"/>
      <c r="C74" s="84"/>
      <c r="D74" s="84"/>
      <c r="E74" s="83"/>
      <c r="F74" s="83"/>
      <c r="G74" s="83"/>
      <c r="H74" s="132"/>
      <c r="I74" s="711"/>
      <c r="J74" s="538"/>
      <c r="K74" s="719"/>
      <c r="L74" s="627"/>
      <c r="M74" s="538"/>
      <c r="N74" s="624"/>
      <c r="O74" s="625"/>
      <c r="P74" s="644" t="str">
        <f t="shared" ref="P74:P108" si="46">IF(OR(N74="", O74=""), "", IFERROR(VALUE(TRIM(SUBSTITUTE(N74,CHAR(160),""))),0) + IFERROR(VALUE(TRIM(SUBSTITUTE(O74,CHAR(160),""))),0))</f>
        <v/>
      </c>
      <c r="Q74" s="647"/>
      <c r="R74" s="538"/>
      <c r="S74" s="625"/>
      <c r="T74" s="625"/>
      <c r="U74" s="644" t="str">
        <f t="shared" ref="U74:U108" si="47">IF(OR(S74="", T74=""), "", IFERROR(VALUE(TRIM(SUBSTITUTE(S74,CHAR(160),""))),0) + IFERROR(VALUE(TRIM(SUBSTITUTE(T74,CHAR(160),""))),0))</f>
        <v/>
      </c>
      <c r="V74" s="664"/>
      <c r="W74" s="538"/>
      <c r="X74" s="625"/>
      <c r="Y74" s="625"/>
      <c r="Z74" s="705" t="str">
        <f t="shared" ref="Z74:Z108" si="48">IF(OR(X74="", Y74=""), "", IFERROR(VALUE(TRIM(SUBSTITUTE(X74,CHAR(160),""))),0) + IFERROR(VALUE(TRIM(SUBSTITUTE(Y74,CHAR(160),""))),0))</f>
        <v/>
      </c>
      <c r="AA74" s="87"/>
      <c r="AB74" s="88" t="str" cm="1">
        <f t="array" ref="AB74">IF((_xlfn.IFS(TRIM(SUBSTITUTE(AA74,CHAR(160),""))="Devis 1",IFERROR(VALUE(TRIM(SUBSTITUTE(N74,CHAR(160),""))),0),TRIM(SUBSTITUTE(AA74,CHAR(160),""))="Devis 2",IFERROR(VALUE(TRIM(SUBSTITUTE(S74,CHAR(160),""))),0),TRIM(SUBSTITUTE(AA74,CHAR(160),""))="Devis 3",IFERROR(VALUE(TRIM(SUBSTITUTE(X74,CHAR(160),""))),0),TRUE,0)*IFERROR(VALUE(TRIM(SUBSTITUTE(C74,CHAR(160),""))),0))=0,"",_xlfn.IFS(TRIM(SUBSTITUTE(AA74,CHAR(160),""))="Devis 1",IFERROR(VALUE(TRIM(SUBSTITUTE(N74,CHAR(160),""))),0),TRIM(SUBSTITUTE(AA74,CHAR(160),""))="Devis 2",IFERROR(VALUE(TRIM(SUBSTITUTE(S74,CHAR(160),""))),0),TRIM(SUBSTITUTE(AA74,CHAR(160),""))="Devis 3",IFERROR(VALUE(TRIM(SUBSTITUTE(X74,CHAR(160),""))),0),TRUE,0)*IFERROR(VALUE(TRIM(SUBSTITUTE(C74,CHAR(160),""))),0))</f>
        <v/>
      </c>
      <c r="AC74" s="89" t="str" cm="1">
        <f t="array" ref="AC74">IF(ROUND((_xlfn.IFS(TRIM(SUBSTITUTE(AA74,CHAR(160),""))="Devis 1",IFERROR(VALUE(TRIM(SUBSTITUTE(O74,CHAR(160),""))),0),TRIM(SUBSTITUTE(AA74,CHAR(160),""))="Devis 2",IFERROR(VALUE(TRIM(SUBSTITUTE(T74,CHAR(160),""))),0),TRIM(SUBSTITUTE(AA74,CHAR(160),""))="Devis 3",IFERROR(VALUE(TRIM(SUBSTITUTE(Y74,CHAR(160),""))),0),TRUE,0)*IFERROR(VALUE(TRIM(SUBSTITUTE(C74,CHAR(160),""))),0)),2)=0,IF(AB74&lt;&gt;"",0,""),ROUND((_xlfn.IFS(TRIM(SUBSTITUTE(AA74,CHAR(160),""))="Devis 1",IFERROR(VALUE(TRIM(SUBSTITUTE(O74,CHAR(160),""))),0),TRIM(SUBSTITUTE(AA74,CHAR(160),""))="Devis 2",IFERROR(VALUE(TRIM(SUBSTITUTE(T74,CHAR(160),""))),0),TRIM(SUBSTITUTE(AA74,CHAR(160),""))="Devis 3",IFERROR(VALUE(TRIM(SUBSTITUTE(Y74,CHAR(160),""))),0),TRUE,0)*IFERROR(VALUE(TRIM(SUBSTITUTE(C74,CHAR(160),""))),0)),2))</f>
        <v/>
      </c>
      <c r="AD74" s="90" t="str">
        <f t="shared" ref="AD74:AD108" si="49">IF(OR(AB74="", AC74=""), "", IFERROR(VALUE(TRIM(SUBSTITUTE(AB74,CHAR(160),""))),0) + IFERROR(VALUE(TRIM(SUBSTITUTE(AC74,CHAR(160),""))),0))</f>
        <v/>
      </c>
      <c r="AE74" s="91"/>
      <c r="AF74" s="148" t="str">
        <f t="shared" ref="AF74:AF108" si="50">IF(B74="","",B74)</f>
        <v/>
      </c>
      <c r="AG74" s="148" t="str">
        <f t="shared" ref="AG74:AG108" si="51">IF(C74="","",C74)</f>
        <v/>
      </c>
      <c r="AH74" s="148" t="str">
        <f t="shared" ref="AH74:AH108" si="52">IF(D74="","",D74)</f>
        <v/>
      </c>
      <c r="AI74" s="148" t="str">
        <f t="shared" ref="AI74:AI108" si="53">IF(E74="","",E74)</f>
        <v/>
      </c>
      <c r="AJ74" s="148" t="str">
        <f t="shared" ref="AJ74:AJ108" si="54">IF(F74="","",F74)</f>
        <v/>
      </c>
      <c r="AK74" s="148" t="str">
        <f t="shared" ref="AK74:AK108" si="55">IF(G74="","",G74)</f>
        <v/>
      </c>
      <c r="AL74" s="148" t="str">
        <f t="shared" ref="AL74:AL108" si="56">IF(H74="","",H74)</f>
        <v/>
      </c>
      <c r="AM74" s="148" t="str">
        <f t="shared" ref="AM74:AM108" si="57">IF(I74="","",I74)</f>
        <v/>
      </c>
      <c r="AN74" s="713" t="str">
        <f t="shared" ref="AN74:AN108" si="58">IF(J74="","",J74)</f>
        <v/>
      </c>
      <c r="AO74" s="553" t="str">
        <f t="shared" ref="AO74:AO108" si="59">IF(K74="","",K74)</f>
        <v/>
      </c>
      <c r="AP74" s="548" t="str">
        <f t="shared" ref="AP74:AP108" si="60">IF(L74="","",L74)</f>
        <v/>
      </c>
      <c r="AQ74" s="539" t="str">
        <f t="shared" ref="AQ74:AQ108" si="61">IF(M74="","",M74)</f>
        <v/>
      </c>
      <c r="AR74" s="539" t="str">
        <f t="shared" ref="AR74:AR108" si="62">IF(N74="","",N74)</f>
        <v/>
      </c>
      <c r="AS74" s="577" t="str">
        <f t="shared" ref="AS74:AS108" si="63">IF(O74="","",O74)</f>
        <v/>
      </c>
      <c r="AT74" s="644" t="str">
        <f t="shared" ref="AT74:AT108" si="64">IF(OR(AR74="",AS74=""),"",IFERROR(VALUE(TRIM(SUBSTITUTE(AR74,CHAR(160),""))),0)+IFERROR(VALUE(TRIM(SUBSTITUTE(AS74,CHAR(160),""))),0))</f>
        <v/>
      </c>
      <c r="AU74" s="655" t="str">
        <f t="shared" ref="AU74:AU108" si="65">IF(Q74="","",Q74)</f>
        <v/>
      </c>
      <c r="AV74" s="577" t="str">
        <f t="shared" ref="AV74:AV108" si="66">IF(R74="","",R74)</f>
        <v/>
      </c>
      <c r="AW74" s="577" t="str">
        <f t="shared" ref="AW74:AW108" si="67">IF(S74="","",S74)</f>
        <v/>
      </c>
      <c r="AX74" s="577" t="str">
        <f t="shared" ref="AX74:AX108" si="68">IF(T74="","",T74)</f>
        <v/>
      </c>
      <c r="AY74" s="748" t="str">
        <f t="shared" ref="AY74:AY108" si="69">IF(OR(AW74="",AX74=""),"",IFERROR(VALUE(TRIM(SUBSTITUTE(AW74,CHAR(160),""))),0)+IFERROR(VALUE(TRIM(SUBSTITUTE(AX74,CHAR(160),""))),0))</f>
        <v/>
      </c>
      <c r="AZ74" s="677" t="str">
        <f t="shared" ref="AZ74:AZ108" si="70">IF(V74="","",V74)</f>
        <v/>
      </c>
      <c r="BA74" s="577" t="str">
        <f t="shared" ref="BA74:BA108" si="71">IF(W74="","",W74)</f>
        <v/>
      </c>
      <c r="BB74" s="577" t="str">
        <f t="shared" ref="BB74:BB108" si="72">IF(X74="","",X74)</f>
        <v/>
      </c>
      <c r="BC74" s="577" t="str">
        <f t="shared" ref="BC74:BC108" si="73">IF(Y74="","",Y74)</f>
        <v/>
      </c>
      <c r="BD74" s="678" t="str">
        <f t="shared" ref="BD74:BD108" si="74">IF(OR(BB74="",BC74=""),"",IFERROR(VALUE(TRIM(SUBSTITUTE(BB74,CHAR(160),""))),0)+IFERROR(VALUE(TRIM(SUBSTITUTE(BC74,CHAR(160),""))),0))</f>
        <v/>
      </c>
      <c r="BE74" s="542" t="str">
        <f t="shared" ref="BE74:BE108" si="75">IF(AA74="","",AA74)</f>
        <v/>
      </c>
      <c r="BF74" s="83"/>
      <c r="BG74" s="92" t="str">
        <f t="shared" ref="BG74:BG108" si="76">IF(AI74="","",
IF(
AND(
IFERROR(VALUE(TRIM(SUBSTITUTE(AR74,CHAR(160),""))),0)=0,
IFERROR(VALUE(TRIM(SUBSTITUTE(AW74,CHAR(160),""))),0)=0,
IFERROR(VALUE(TRIM(SUBSTITUTE(BB74,CHAR(160),""))),0)=0
),
0,
IF(
1.15*
MIN(
IF(IFERROR(VALUE(TRIM(SUBSTITUTE(AR74,CHAR(160),""))),0)=0,1E+30,IFERROR(VALUE(TRIM(SUBSTITUTE(AR74,CHAR(160),""))),0)),
IF(IFERROR(VALUE(TRIM(SUBSTITUTE(AW74,CHAR(160),""))),0)=0,1E+30,IFERROR(VALUE(TRIM(SUBSTITUTE(AW74,CHAR(160),""))),0)),
IF(IFERROR(VALUE(TRIM(SUBSTITUTE(BB74,CHAR(160),""))),0)=0,1E+30,IFERROR(VALUE(TRIM(SUBSTITUTE(BB74,CHAR(160),""))),0))
)
*IFERROR(VALUE(TRIM(SUBSTITUTE(AG74,CHAR(160),""))),0)
=0,
0,
1.15*
MIN(
IF(IFERROR(VALUE(TRIM(SUBSTITUTE(AR74,CHAR(160),""))),0)=0,1E+30,IFERROR(VALUE(TRIM(SUBSTITUTE(AR74,CHAR(160),""))),0)),
IF(IFERROR(VALUE(TRIM(SUBSTITUTE(AW74,CHAR(160),""))),0)=0,1E+30,IFERROR(VALUE(TRIM(SUBSTITUTE(AW74,CHAR(160),""))),0)),
IF(IFERROR(VALUE(TRIM(SUBSTITUTE(BB74,CHAR(160),""))),0)=0,1E+30,IFERROR(VALUE(TRIM(SUBSTITUTE(BB74,CHAR(160),""))),0))
)
*IFERROR(VALUE(TRIM(SUBSTITUTE(AG74,CHAR(160),""))),0)
)
)
)</f>
        <v/>
      </c>
      <c r="BH74" s="92" t="str">
        <f t="shared" ref="BH74:BH108" si="77">IF(AI74="","",
IF(
AND(
IFERROR(VALUE(TRIM(SUBSTITUTE(AS74,CHAR(160),""))),0)=0,
IFERROR(VALUE(TRIM(SUBSTITUTE(AX74,CHAR(160),""))),0)=0,
IFERROR(VALUE(TRIM(SUBSTITUTE(BC74,CHAR(160),""))),0)=0
),
0,
IF(
1.15*
MIN(
IF(IFERROR(VALUE(TRIM(SUBSTITUTE(AS74,CHAR(160),""))),0)=0,1E+30,IFERROR(VALUE(TRIM(SUBSTITUTE(AS74,CHAR(160),""))),0)),
IF(IFERROR(VALUE(TRIM(SUBSTITUTE(AX74,CHAR(160),""))),0)=0,1E+30,IFERROR(VALUE(TRIM(SUBSTITUTE(AX74,CHAR(160),""))),0)),
IF(IFERROR(VALUE(TRIM(SUBSTITUTE(BC74,CHAR(160),""))),0)=0,1E+30,IFERROR(VALUE(TRIM(SUBSTITUTE(BC74,CHAR(160),""))),0))
)
*IFERROR(VALUE(TRIM(SUBSTITUTE(AG74,CHAR(160),""))),0)
=0,
0,
1.15*
MIN(
IF(IFERROR(VALUE(TRIM(SUBSTITUTE(AS74,CHAR(160),""))),0)=0,1E+30,IFERROR(VALUE(TRIM(SUBSTITUTE(AS74,CHAR(160),""))),0)),
IF(IFERROR(VALUE(TRIM(SUBSTITUTE(AX74,CHAR(160),""))),0)=0,1E+30,IFERROR(VALUE(TRIM(SUBSTITUTE(AX74,CHAR(160),""))),0)),
IF(IFERROR(VALUE(TRIM(SUBSTITUTE(BC74,CHAR(160),""))),0)=0,1E+30,IFERROR(VALUE(TRIM(SUBSTITUTE(BC74,CHAR(160),""))),0))
)
*IFERROR(VALUE(TRIM(SUBSTITUTE(AG74,CHAR(160),""))),0)
)
)
)</f>
        <v/>
      </c>
      <c r="BI74" s="93" t="str">
        <f t="shared" ref="BI74:BI108" si="78">IF(OR(BG74="", BH74=""), "", IFERROR(VALUE(TRIM(SUBSTITUTE(BG74,CHAR(160),""))),0) + IFERROR(VALUE(TRIM(SUBSTITUTE(BH74,CHAR(160),""))),0))</f>
        <v/>
      </c>
      <c r="BJ74" s="93" t="str" cm="1">
        <f t="array" ref="BJ74">IF($AG74="","",
_xlfn.IFS(
$BE74="Devis 1",
IF(ISBLANK(AR74),"",IFERROR(VALUE(TRIM(SUBSTITUTE(AR74,CHAR(160),""))),0)*IFERROR(VALUE(TRIM(SUBSTITUTE($AG74,CHAR(160),""))),0)),
$BE74="Devis 2",
IF(ISBLANK(AW74),"",IFERROR(VALUE(TRIM(SUBSTITUTE(AW74,CHAR(160),""))),0)*IFERROR(VALUE(TRIM(SUBSTITUTE($AG74,CHAR(160),""))),0)),
$BE74="Devis 3",
IF(ISBLANK(BB74),"",IFERROR(VALUE(TRIM(SUBSTITUTE(BB74,CHAR(160),""))),0)*IFERROR(VALUE(TRIM(SUBSTITUTE($AG74,CHAR(160),""))),0)),
TRUE,0
)
)</f>
        <v/>
      </c>
      <c r="BK74" s="93" t="str" cm="1">
        <f t="array" ref="BK74">IF($AG74="","",
_xlfn.IFS(
$BE74="Devis 1",
IF(ISBLANK(AS74),"",IFERROR(VALUE(TRIM(SUBSTITUTE(AS74,CHAR(160),""))),0)*IFERROR(VALUE(TRIM(SUBSTITUTE($AG74,CHAR(160),""))),0)),
$BE74="Devis 2",
IF(ISBLANK(AX74),"",IFERROR(VALUE(TRIM(SUBSTITUTE(AX74,CHAR(160),""))),0)*IFERROR(VALUE(TRIM(SUBSTITUTE($AG74,CHAR(160),""))),0)),
$BE74="Devis 3",
IF(ISBLANK(BC74),"",IFERROR(VALUE(TRIM(SUBSTITUTE(BC74,CHAR(160),""))),0)*IFERROR(VALUE(TRIM(SUBSTITUTE($AG74,CHAR(160),""))),0)),
TRUE,0
)
)</f>
        <v/>
      </c>
      <c r="BL74" s="93" t="str">
        <f t="shared" ref="BL74:BL108" si="79">IF(OR(BJ74="", BK74=""), "", IFERROR(VALUE(TRIM(SUBSTITUTE(BJ74,CHAR(160),""))),0) + IFERROR(VALUE(TRIM(SUBSTITUTE(BK74,CHAR(160),""))),0))</f>
        <v/>
      </c>
      <c r="BM74" s="83"/>
      <c r="BN74" s="43" t="str" cm="1">
        <f t="array" ref="BN74">IF(OR(BL74="",BI74="",BJ74="",BG74=""),"",
    _xlfn.IFS(
        (IFERROR(VALUE(TRIM(SUBSTITUTE(BL74,CHAR(160),""))),0)) &gt; (IFERROR(VALUE(TRIM(SUBSTITUTE(BI74,CHAR(160),""))),0)),
        "KO : Le montant retenu TTC est supérieur au montant raisonnable TTC. Merci de revoir la ligne de dépense ou plafonner son montant.",
        (IFERROR(VALUE(TRIM(SUBSTITUTE(BJ74,CHAR(160),""))),0)) &gt; (IFERROR(VALUE(TRIM(SUBSTITUTE(BG74,CHAR(160),""))),0)),
        "Attention : Le montant retenu HT est supérieur au montant HT raisonnable. Merci de revoir la ligne de dépense, plafonner son montant, ou justifier la reventillation HT / TVA.",
ROUND(IFERROR(VALUE(TRIM(SUBSTITUTE(BH74,CHAR(160),""))),0),2)&gt;
ROUND(IFERROR(VALUE(TRIM(SUBSTITUTE(BK74,CHAR(160),""))),0),2),
"Attention : Le montant TVA retenu est supérieur au montant TVA raisonnable. Merci de revoir la ligne de dépense, plafonner son montant, ou justifier la reventillation HT / TVA.",
ROUND(IFERROR(VALUE(TRIM(SUBSTITUTE(BJ74,CHAR(160),""))),0),2)&gt;
ROUND(IFERROR(VALUE(TRIM(SUBSTITUTE(MIN(P74,U74,Z74),CHAR(160),""))),0),2),
"Attention : Le devis retenu n'est pas le moins cher. Une justification de la part du porteur est nécessaire.",
ROUND(IFERROR(VALUE(TRIM(SUBSTITUTE(BJ74,CHAR(160),""))),0),2)=0,
"Attention : montant présenté entièrement écarté",
        (IFERROR(VALUE(TRIM(SUBSTITUTE(BL74,CHAR(160),""))),0))=0,
        "",
        (IFERROR(VALUE(TRIM(SUBSTITUTE(BI74,CHAR(160),""))),0))=(IFERROR(VALUE(TRIM(SUBSTITUTE(BL74,CHAR(160),""))),0)),
        "OK",
        (IFERROR(VALUE(TRIM(SUBSTITUTE(BI74,CHAR(160),""))),0))&gt;(IFERROR(VALUE(TRIM(SUBSTITUTE(BL74,CHAR(160),""))),0)),
        " OK : Montant instruit inférieur au montant raisonnable.",
        TRUE,
        ""
    )
)</f>
        <v/>
      </c>
      <c r="BO74" s="43" t="str" cm="1">
        <f t="array" ref="BO74">IF(OR(BL74="",AD74="",BJ74="",AB74="",BK74="",AC74=""),"",_xlfn.IFS(
ROUND(IFERROR(VALUE(TRIM(SUBSTITUTE(BL74,CHAR(160),""))),0),2)&gt;
ROUND(IFERROR(VALUE(TRIM(SUBSTITUTE(AD74,CHAR(160),""))),0),2),
"KO : Le montant retenu TTC est supérieur au montant présenté TTC. Merci de revoir la ligne de dépense ou plafonner son montant.",
ROUND(IFERROR(VALUE(TRIM(SUBSTITUTE(BJ74,CHAR(160),""))),0),2)&gt;
ROUND(IFERROR(VALUE(TRIM(SUBSTITUTE(AB74,CHAR(160),""))),0),2),
"Attention : Le montant retenu HT est supérieur au montant HT présenté. Merci de revoir la ligne de dépense, plafonner son montant, ou justifier la reventillation HT / TVA.",
ROUND(IFERROR(VALUE(TRIM(SUBSTITUTE(BK74,CHAR(160),""))),0),2)&gt;
ROUND(IFERROR(VALUE(TRIM(SUBSTITUTE(AC74,CHAR(160),""))),0),2),
"Attention : Le montant TVA retenu est supérieur au montant TVA présenté. Merci de revoir la ligne de dépense, plafonner son montant, ou justifier la reventillation HT / TVA.",
ROUND(IFERROR(VALUE(TRIM(SUBSTITUTE(AD74,CHAR(160),""))),0),2)=0,
"",
ROUND(IFERROR(VALUE(TRIM(SUBSTITUTE(BL74,CHAR(160),""))),0),2)=
ROUND(IFERROR(VALUE(TRIM(SUBSTITUTE(AD74,CHAR(160),""))),0),2),
"OK",
ROUND(IFERROR(VALUE(TRIM(SUBSTITUTE(BL74,CHAR(160),""))),0),2)=0,
"Attention : Montant présenté entièrement rejeté.",
ROUND(IFERROR(VALUE(TRIM(SUBSTITUTE(BL74,CHAR(160),""))),0),2)&lt;
ROUND(IFERROR(VALUE(TRIM(SUBSTITUTE(AD74,CHAR(160),""))),0),2),
"Attention : Montant présenté partiellement rejeté.",
TRUE,""
))</f>
        <v/>
      </c>
      <c r="BP74" s="92" t="str">
        <f t="shared" ref="BP74:BP108" si="80">IF(OR(AB74="",BJ74=""),"",(IFERROR(VALUE(TRIM(SUBSTITUTE(AB74,CHAR(160),""))),0))-(IFERROR(VALUE(TRIM(SUBSTITUTE(BJ74,CHAR(160),""))),0)))</f>
        <v/>
      </c>
      <c r="BQ74" s="92" t="str">
        <f t="shared" ref="BQ74:BQ108" si="81">IF(OR(AC74="",BK74=""),"",(IFERROR(VALUE(TRIM(SUBSTITUTE(AC74,CHAR(160),""))),0))-(IFERROR(VALUE(TRIM(SUBSTITUTE(BK74,CHAR(160),""))),0)))</f>
        <v/>
      </c>
      <c r="BR74" s="92" t="str">
        <f t="shared" ref="BR74:BR108" si="82">IF(OR(AD74="",BL74=""),"",(IFERROR(VALUE(TRIM(SUBSTITUTE(AD74,CHAR(160),""))),0))-(IFERROR(VALUE(TRIM(SUBSTITUTE(BL74,CHAR(160),""))),0)))</f>
        <v/>
      </c>
    </row>
    <row r="75" spans="1:70" s="4" customFormat="1">
      <c r="A75" s="82">
        <v>67</v>
      </c>
      <c r="B75" s="83"/>
      <c r="C75" s="84"/>
      <c r="D75" s="84"/>
      <c r="E75" s="83"/>
      <c r="F75" s="83"/>
      <c r="G75" s="83"/>
      <c r="H75" s="132"/>
      <c r="I75" s="711"/>
      <c r="J75" s="538"/>
      <c r="K75" s="719"/>
      <c r="L75" s="627"/>
      <c r="M75" s="538"/>
      <c r="N75" s="624"/>
      <c r="O75" s="625"/>
      <c r="P75" s="644" t="str">
        <f t="shared" si="46"/>
        <v/>
      </c>
      <c r="Q75" s="647"/>
      <c r="R75" s="538"/>
      <c r="S75" s="625"/>
      <c r="T75" s="625"/>
      <c r="U75" s="644" t="str">
        <f t="shared" si="47"/>
        <v/>
      </c>
      <c r="V75" s="664"/>
      <c r="W75" s="538"/>
      <c r="X75" s="625"/>
      <c r="Y75" s="625"/>
      <c r="Z75" s="705" t="str">
        <f t="shared" si="48"/>
        <v/>
      </c>
      <c r="AA75" s="87"/>
      <c r="AB75" s="88" t="str" cm="1">
        <f t="array" ref="AB75">IF((_xlfn.IFS(TRIM(SUBSTITUTE(AA75,CHAR(160),""))="Devis 1",IFERROR(VALUE(TRIM(SUBSTITUTE(N75,CHAR(160),""))),0),TRIM(SUBSTITUTE(AA75,CHAR(160),""))="Devis 2",IFERROR(VALUE(TRIM(SUBSTITUTE(S75,CHAR(160),""))),0),TRIM(SUBSTITUTE(AA75,CHAR(160),""))="Devis 3",IFERROR(VALUE(TRIM(SUBSTITUTE(X75,CHAR(160),""))),0),TRUE,0)*IFERROR(VALUE(TRIM(SUBSTITUTE(C75,CHAR(160),""))),0))=0,"",_xlfn.IFS(TRIM(SUBSTITUTE(AA75,CHAR(160),""))="Devis 1",IFERROR(VALUE(TRIM(SUBSTITUTE(N75,CHAR(160),""))),0),TRIM(SUBSTITUTE(AA75,CHAR(160),""))="Devis 2",IFERROR(VALUE(TRIM(SUBSTITUTE(S75,CHAR(160),""))),0),TRIM(SUBSTITUTE(AA75,CHAR(160),""))="Devis 3",IFERROR(VALUE(TRIM(SUBSTITUTE(X75,CHAR(160),""))),0),TRUE,0)*IFERROR(VALUE(TRIM(SUBSTITUTE(C75,CHAR(160),""))),0))</f>
        <v/>
      </c>
      <c r="AC75" s="89" t="str" cm="1">
        <f t="array" ref="AC75">IF(ROUND((_xlfn.IFS(TRIM(SUBSTITUTE(AA75,CHAR(160),""))="Devis 1",IFERROR(VALUE(TRIM(SUBSTITUTE(O75,CHAR(160),""))),0),TRIM(SUBSTITUTE(AA75,CHAR(160),""))="Devis 2",IFERROR(VALUE(TRIM(SUBSTITUTE(T75,CHAR(160),""))),0),TRIM(SUBSTITUTE(AA75,CHAR(160),""))="Devis 3",IFERROR(VALUE(TRIM(SUBSTITUTE(Y75,CHAR(160),""))),0),TRUE,0)*IFERROR(VALUE(TRIM(SUBSTITUTE(C75,CHAR(160),""))),0)),2)=0,IF(AB75&lt;&gt;"",0,""),ROUND((_xlfn.IFS(TRIM(SUBSTITUTE(AA75,CHAR(160),""))="Devis 1",IFERROR(VALUE(TRIM(SUBSTITUTE(O75,CHAR(160),""))),0),TRIM(SUBSTITUTE(AA75,CHAR(160),""))="Devis 2",IFERROR(VALUE(TRIM(SUBSTITUTE(T75,CHAR(160),""))),0),TRIM(SUBSTITUTE(AA75,CHAR(160),""))="Devis 3",IFERROR(VALUE(TRIM(SUBSTITUTE(Y75,CHAR(160),""))),0),TRUE,0)*IFERROR(VALUE(TRIM(SUBSTITUTE(C75,CHAR(160),""))),0)),2))</f>
        <v/>
      </c>
      <c r="AD75" s="90" t="str">
        <f t="shared" si="49"/>
        <v/>
      </c>
      <c r="AE75" s="91"/>
      <c r="AF75" s="148" t="str">
        <f t="shared" si="50"/>
        <v/>
      </c>
      <c r="AG75" s="148" t="str">
        <f t="shared" si="51"/>
        <v/>
      </c>
      <c r="AH75" s="148" t="str">
        <f t="shared" si="52"/>
        <v/>
      </c>
      <c r="AI75" s="148" t="str">
        <f t="shared" si="53"/>
        <v/>
      </c>
      <c r="AJ75" s="148" t="str">
        <f t="shared" si="54"/>
        <v/>
      </c>
      <c r="AK75" s="148" t="str">
        <f t="shared" si="55"/>
        <v/>
      </c>
      <c r="AL75" s="148" t="str">
        <f t="shared" si="56"/>
        <v/>
      </c>
      <c r="AM75" s="148" t="str">
        <f t="shared" si="57"/>
        <v/>
      </c>
      <c r="AN75" s="713" t="str">
        <f t="shared" si="58"/>
        <v/>
      </c>
      <c r="AO75" s="553" t="str">
        <f t="shared" si="59"/>
        <v/>
      </c>
      <c r="AP75" s="548" t="str">
        <f t="shared" si="60"/>
        <v/>
      </c>
      <c r="AQ75" s="539" t="str">
        <f t="shared" si="61"/>
        <v/>
      </c>
      <c r="AR75" s="539" t="str">
        <f t="shared" si="62"/>
        <v/>
      </c>
      <c r="AS75" s="577" t="str">
        <f t="shared" si="63"/>
        <v/>
      </c>
      <c r="AT75" s="644" t="str">
        <f t="shared" si="64"/>
        <v/>
      </c>
      <c r="AU75" s="655" t="str">
        <f t="shared" si="65"/>
        <v/>
      </c>
      <c r="AV75" s="577" t="str">
        <f t="shared" si="66"/>
        <v/>
      </c>
      <c r="AW75" s="577" t="str">
        <f t="shared" si="67"/>
        <v/>
      </c>
      <c r="AX75" s="577" t="str">
        <f t="shared" si="68"/>
        <v/>
      </c>
      <c r="AY75" s="748" t="str">
        <f t="shared" si="69"/>
        <v/>
      </c>
      <c r="AZ75" s="677" t="str">
        <f t="shared" si="70"/>
        <v/>
      </c>
      <c r="BA75" s="577" t="str">
        <f t="shared" si="71"/>
        <v/>
      </c>
      <c r="BB75" s="577" t="str">
        <f t="shared" si="72"/>
        <v/>
      </c>
      <c r="BC75" s="577" t="str">
        <f t="shared" si="73"/>
        <v/>
      </c>
      <c r="BD75" s="678" t="str">
        <f t="shared" si="74"/>
        <v/>
      </c>
      <c r="BE75" s="542" t="str">
        <f t="shared" si="75"/>
        <v/>
      </c>
      <c r="BF75" s="83"/>
      <c r="BG75" s="92" t="str">
        <f t="shared" si="76"/>
        <v/>
      </c>
      <c r="BH75" s="92" t="str">
        <f t="shared" si="77"/>
        <v/>
      </c>
      <c r="BI75" s="93" t="str">
        <f t="shared" si="78"/>
        <v/>
      </c>
      <c r="BJ75" s="93" t="str" cm="1">
        <f t="array" ref="BJ75">IF($AG75="","",
_xlfn.IFS(
$BE75="Devis 1",
IF(ISBLANK(AR75),"",IFERROR(VALUE(TRIM(SUBSTITUTE(AR75,CHAR(160),""))),0)*IFERROR(VALUE(TRIM(SUBSTITUTE($AG75,CHAR(160),""))),0)),
$BE75="Devis 2",
IF(ISBLANK(AW75),"",IFERROR(VALUE(TRIM(SUBSTITUTE(AW75,CHAR(160),""))),0)*IFERROR(VALUE(TRIM(SUBSTITUTE($AG75,CHAR(160),""))),0)),
$BE75="Devis 3",
IF(ISBLANK(BB75),"",IFERROR(VALUE(TRIM(SUBSTITUTE(BB75,CHAR(160),""))),0)*IFERROR(VALUE(TRIM(SUBSTITUTE($AG75,CHAR(160),""))),0)),
TRUE,0
)
)</f>
        <v/>
      </c>
      <c r="BK75" s="93" t="str" cm="1">
        <f t="array" ref="BK75">IF($AG75="","",
_xlfn.IFS(
$BE75="Devis 1",
IF(ISBLANK(AS75),"",IFERROR(VALUE(TRIM(SUBSTITUTE(AS75,CHAR(160),""))),0)*IFERROR(VALUE(TRIM(SUBSTITUTE($AG75,CHAR(160),""))),0)),
$BE75="Devis 2",
IF(ISBLANK(AX75),"",IFERROR(VALUE(TRIM(SUBSTITUTE(AX75,CHAR(160),""))),0)*IFERROR(VALUE(TRIM(SUBSTITUTE($AG75,CHAR(160),""))),0)),
$BE75="Devis 3",
IF(ISBLANK(BC75),"",IFERROR(VALUE(TRIM(SUBSTITUTE(BC75,CHAR(160),""))),0)*IFERROR(VALUE(TRIM(SUBSTITUTE($AG75,CHAR(160),""))),0)),
TRUE,0
)
)</f>
        <v/>
      </c>
      <c r="BL75" s="93" t="str">
        <f t="shared" si="79"/>
        <v/>
      </c>
      <c r="BM75" s="83"/>
      <c r="BN75" s="43" t="str" cm="1">
        <f t="array" ref="BN75">IF(OR(BL75="",BI75="",BJ75="",BG75=""),"",
    _xlfn.IFS(
        (IFERROR(VALUE(TRIM(SUBSTITUTE(BL75,CHAR(160),""))),0)) &gt; (IFERROR(VALUE(TRIM(SUBSTITUTE(BI75,CHAR(160),""))),0)),
        "KO : Le montant retenu TTC est supérieur au montant raisonnable TTC. Merci de revoir la ligne de dépense ou plafonner son montant.",
        (IFERROR(VALUE(TRIM(SUBSTITUTE(BJ75,CHAR(160),""))),0)) &gt; (IFERROR(VALUE(TRIM(SUBSTITUTE(BG75,CHAR(160),""))),0)),
        "Attention : Le montant retenu HT est supérieur au montant HT raisonnable. Merci de revoir la ligne de dépense, plafonner son montant, ou justifier la reventillation HT / TVA.",
ROUND(IFERROR(VALUE(TRIM(SUBSTITUTE(BH75,CHAR(160),""))),0),2)&gt;
ROUND(IFERROR(VALUE(TRIM(SUBSTITUTE(BK75,CHAR(160),""))),0),2),
"Attention : Le montant TVA retenu est supérieur au montant TVA raisonnable. Merci de revoir la ligne de dépense, plafonner son montant, ou justifier la reventillation HT / TVA.",
ROUND(IFERROR(VALUE(TRIM(SUBSTITUTE(BJ75,CHAR(160),""))),0),2)&gt;
ROUND(IFERROR(VALUE(TRIM(SUBSTITUTE(MIN(P75,U75,Z75),CHAR(160),""))),0),2),
"Attention : Le devis retenu n'est pas le moins cher. Une justification de la part du porteur est nécessaire.",
ROUND(IFERROR(VALUE(TRIM(SUBSTITUTE(BJ75,CHAR(160),""))),0),2)=0,
"Attention : montant présenté entièrement écarté",
        (IFERROR(VALUE(TRIM(SUBSTITUTE(BL75,CHAR(160),""))),0))=0,
        "",
        (IFERROR(VALUE(TRIM(SUBSTITUTE(BI75,CHAR(160),""))),0))=(IFERROR(VALUE(TRIM(SUBSTITUTE(BL75,CHAR(160),""))),0)),
        "OK",
        (IFERROR(VALUE(TRIM(SUBSTITUTE(BI75,CHAR(160),""))),0))&gt;(IFERROR(VALUE(TRIM(SUBSTITUTE(BL75,CHAR(160),""))),0)),
        " OK : Montant instruit inférieur au montant raisonnable.",
        TRUE,
        ""
    )
)</f>
        <v/>
      </c>
      <c r="BO75" s="43" t="str" cm="1">
        <f t="array" ref="BO75">IF(OR(BL75="",AD75="",BJ75="",AB75="",BK75="",AC75=""),"",_xlfn.IFS(
ROUND(IFERROR(VALUE(TRIM(SUBSTITUTE(BL75,CHAR(160),""))),0),2)&gt;
ROUND(IFERROR(VALUE(TRIM(SUBSTITUTE(AD75,CHAR(160),""))),0),2),
"KO : Le montant retenu TTC est supérieur au montant présenté TTC. Merci de revoir la ligne de dépense ou plafonner son montant.",
ROUND(IFERROR(VALUE(TRIM(SUBSTITUTE(BJ75,CHAR(160),""))),0),2)&gt;
ROUND(IFERROR(VALUE(TRIM(SUBSTITUTE(AB75,CHAR(160),""))),0),2),
"Attention : Le montant retenu HT est supérieur au montant HT présenté. Merci de revoir la ligne de dépense, plafonner son montant, ou justifier la reventillation HT / TVA.",
ROUND(IFERROR(VALUE(TRIM(SUBSTITUTE(BK75,CHAR(160),""))),0),2)&gt;
ROUND(IFERROR(VALUE(TRIM(SUBSTITUTE(AC75,CHAR(160),""))),0),2),
"Attention : Le montant TVA retenu est supérieur au montant TVA présenté. Merci de revoir la ligne de dépense, plafonner son montant, ou justifier la reventillation HT / TVA.",
ROUND(IFERROR(VALUE(TRIM(SUBSTITUTE(AD75,CHAR(160),""))),0),2)=0,
"",
ROUND(IFERROR(VALUE(TRIM(SUBSTITUTE(BL75,CHAR(160),""))),0),2)=
ROUND(IFERROR(VALUE(TRIM(SUBSTITUTE(AD75,CHAR(160),""))),0),2),
"OK",
ROUND(IFERROR(VALUE(TRIM(SUBSTITUTE(BL75,CHAR(160),""))),0),2)=0,
"Attention : Montant présenté entièrement rejeté.",
ROUND(IFERROR(VALUE(TRIM(SUBSTITUTE(BL75,CHAR(160),""))),0),2)&lt;
ROUND(IFERROR(VALUE(TRIM(SUBSTITUTE(AD75,CHAR(160),""))),0),2),
"Attention : Montant présenté partiellement rejeté.",
TRUE,""
))</f>
        <v/>
      </c>
      <c r="BP75" s="92" t="str">
        <f t="shared" si="80"/>
        <v/>
      </c>
      <c r="BQ75" s="92" t="str">
        <f t="shared" si="81"/>
        <v/>
      </c>
      <c r="BR75" s="92" t="str">
        <f t="shared" si="82"/>
        <v/>
      </c>
    </row>
    <row r="76" spans="1:70" s="4" customFormat="1">
      <c r="A76" s="82">
        <v>68</v>
      </c>
      <c r="B76" s="83"/>
      <c r="C76" s="84"/>
      <c r="D76" s="84"/>
      <c r="E76" s="83"/>
      <c r="F76" s="83"/>
      <c r="G76" s="83"/>
      <c r="H76" s="132"/>
      <c r="I76" s="711"/>
      <c r="J76" s="538"/>
      <c r="K76" s="719"/>
      <c r="L76" s="627"/>
      <c r="M76" s="538"/>
      <c r="N76" s="624"/>
      <c r="O76" s="625"/>
      <c r="P76" s="644" t="str">
        <f t="shared" si="46"/>
        <v/>
      </c>
      <c r="Q76" s="647"/>
      <c r="R76" s="538"/>
      <c r="S76" s="625"/>
      <c r="T76" s="625"/>
      <c r="U76" s="644" t="str">
        <f t="shared" si="47"/>
        <v/>
      </c>
      <c r="V76" s="664"/>
      <c r="W76" s="538"/>
      <c r="X76" s="625"/>
      <c r="Y76" s="625"/>
      <c r="Z76" s="705" t="str">
        <f t="shared" si="48"/>
        <v/>
      </c>
      <c r="AA76" s="87"/>
      <c r="AB76" s="88" t="str" cm="1">
        <f t="array" ref="AB76">IF((_xlfn.IFS(TRIM(SUBSTITUTE(AA76,CHAR(160),""))="Devis 1",IFERROR(VALUE(TRIM(SUBSTITUTE(N76,CHAR(160),""))),0),TRIM(SUBSTITUTE(AA76,CHAR(160),""))="Devis 2",IFERROR(VALUE(TRIM(SUBSTITUTE(S76,CHAR(160),""))),0),TRIM(SUBSTITUTE(AA76,CHAR(160),""))="Devis 3",IFERROR(VALUE(TRIM(SUBSTITUTE(X76,CHAR(160),""))),0),TRUE,0)*IFERROR(VALUE(TRIM(SUBSTITUTE(C76,CHAR(160),""))),0))=0,"",_xlfn.IFS(TRIM(SUBSTITUTE(AA76,CHAR(160),""))="Devis 1",IFERROR(VALUE(TRIM(SUBSTITUTE(N76,CHAR(160),""))),0),TRIM(SUBSTITUTE(AA76,CHAR(160),""))="Devis 2",IFERROR(VALUE(TRIM(SUBSTITUTE(S76,CHAR(160),""))),0),TRIM(SUBSTITUTE(AA76,CHAR(160),""))="Devis 3",IFERROR(VALUE(TRIM(SUBSTITUTE(X76,CHAR(160),""))),0),TRUE,0)*IFERROR(VALUE(TRIM(SUBSTITUTE(C76,CHAR(160),""))),0))</f>
        <v/>
      </c>
      <c r="AC76" s="89" t="str" cm="1">
        <f t="array" ref="AC76">IF(ROUND((_xlfn.IFS(TRIM(SUBSTITUTE(AA76,CHAR(160),""))="Devis 1",IFERROR(VALUE(TRIM(SUBSTITUTE(O76,CHAR(160),""))),0),TRIM(SUBSTITUTE(AA76,CHAR(160),""))="Devis 2",IFERROR(VALUE(TRIM(SUBSTITUTE(T76,CHAR(160),""))),0),TRIM(SUBSTITUTE(AA76,CHAR(160),""))="Devis 3",IFERROR(VALUE(TRIM(SUBSTITUTE(Y76,CHAR(160),""))),0),TRUE,0)*IFERROR(VALUE(TRIM(SUBSTITUTE(C76,CHAR(160),""))),0)),2)=0,IF(AB76&lt;&gt;"",0,""),ROUND((_xlfn.IFS(TRIM(SUBSTITUTE(AA76,CHAR(160),""))="Devis 1",IFERROR(VALUE(TRIM(SUBSTITUTE(O76,CHAR(160),""))),0),TRIM(SUBSTITUTE(AA76,CHAR(160),""))="Devis 2",IFERROR(VALUE(TRIM(SUBSTITUTE(T76,CHAR(160),""))),0),TRIM(SUBSTITUTE(AA76,CHAR(160),""))="Devis 3",IFERROR(VALUE(TRIM(SUBSTITUTE(Y76,CHAR(160),""))),0),TRUE,0)*IFERROR(VALUE(TRIM(SUBSTITUTE(C76,CHAR(160),""))),0)),2))</f>
        <v/>
      </c>
      <c r="AD76" s="90" t="str">
        <f t="shared" si="49"/>
        <v/>
      </c>
      <c r="AE76" s="91"/>
      <c r="AF76" s="148" t="str">
        <f t="shared" si="50"/>
        <v/>
      </c>
      <c r="AG76" s="148" t="str">
        <f t="shared" si="51"/>
        <v/>
      </c>
      <c r="AH76" s="148" t="str">
        <f t="shared" si="52"/>
        <v/>
      </c>
      <c r="AI76" s="148" t="str">
        <f t="shared" si="53"/>
        <v/>
      </c>
      <c r="AJ76" s="148" t="str">
        <f t="shared" si="54"/>
        <v/>
      </c>
      <c r="AK76" s="148" t="str">
        <f t="shared" si="55"/>
        <v/>
      </c>
      <c r="AL76" s="148" t="str">
        <f t="shared" si="56"/>
        <v/>
      </c>
      <c r="AM76" s="148" t="str">
        <f t="shared" si="57"/>
        <v/>
      </c>
      <c r="AN76" s="713" t="str">
        <f t="shared" si="58"/>
        <v/>
      </c>
      <c r="AO76" s="553" t="str">
        <f t="shared" si="59"/>
        <v/>
      </c>
      <c r="AP76" s="548" t="str">
        <f t="shared" si="60"/>
        <v/>
      </c>
      <c r="AQ76" s="539" t="str">
        <f t="shared" si="61"/>
        <v/>
      </c>
      <c r="AR76" s="539" t="str">
        <f t="shared" si="62"/>
        <v/>
      </c>
      <c r="AS76" s="577" t="str">
        <f t="shared" si="63"/>
        <v/>
      </c>
      <c r="AT76" s="644" t="str">
        <f t="shared" si="64"/>
        <v/>
      </c>
      <c r="AU76" s="655" t="str">
        <f t="shared" si="65"/>
        <v/>
      </c>
      <c r="AV76" s="577" t="str">
        <f t="shared" si="66"/>
        <v/>
      </c>
      <c r="AW76" s="577" t="str">
        <f t="shared" si="67"/>
        <v/>
      </c>
      <c r="AX76" s="577" t="str">
        <f t="shared" si="68"/>
        <v/>
      </c>
      <c r="AY76" s="748" t="str">
        <f t="shared" si="69"/>
        <v/>
      </c>
      <c r="AZ76" s="677" t="str">
        <f t="shared" si="70"/>
        <v/>
      </c>
      <c r="BA76" s="577" t="str">
        <f t="shared" si="71"/>
        <v/>
      </c>
      <c r="BB76" s="577" t="str">
        <f t="shared" si="72"/>
        <v/>
      </c>
      <c r="BC76" s="577" t="str">
        <f t="shared" si="73"/>
        <v/>
      </c>
      <c r="BD76" s="678" t="str">
        <f t="shared" si="74"/>
        <v/>
      </c>
      <c r="BE76" s="542" t="str">
        <f t="shared" si="75"/>
        <v/>
      </c>
      <c r="BF76" s="83"/>
      <c r="BG76" s="92" t="str">
        <f t="shared" si="76"/>
        <v/>
      </c>
      <c r="BH76" s="92" t="str">
        <f t="shared" si="77"/>
        <v/>
      </c>
      <c r="BI76" s="93" t="str">
        <f t="shared" si="78"/>
        <v/>
      </c>
      <c r="BJ76" s="93" t="str" cm="1">
        <f t="array" ref="BJ76">IF($AG76="","",
_xlfn.IFS(
$BE76="Devis 1",
IF(ISBLANK(AR76),"",IFERROR(VALUE(TRIM(SUBSTITUTE(AR76,CHAR(160),""))),0)*IFERROR(VALUE(TRIM(SUBSTITUTE($AG76,CHAR(160),""))),0)),
$BE76="Devis 2",
IF(ISBLANK(AW76),"",IFERROR(VALUE(TRIM(SUBSTITUTE(AW76,CHAR(160),""))),0)*IFERROR(VALUE(TRIM(SUBSTITUTE($AG76,CHAR(160),""))),0)),
$BE76="Devis 3",
IF(ISBLANK(BB76),"",IFERROR(VALUE(TRIM(SUBSTITUTE(BB76,CHAR(160),""))),0)*IFERROR(VALUE(TRIM(SUBSTITUTE($AG76,CHAR(160),""))),0)),
TRUE,0
)
)</f>
        <v/>
      </c>
      <c r="BK76" s="93" t="str" cm="1">
        <f t="array" ref="BK76">IF($AG76="","",
_xlfn.IFS(
$BE76="Devis 1",
IF(ISBLANK(AS76),"",IFERROR(VALUE(TRIM(SUBSTITUTE(AS76,CHAR(160),""))),0)*IFERROR(VALUE(TRIM(SUBSTITUTE($AG76,CHAR(160),""))),0)),
$BE76="Devis 2",
IF(ISBLANK(AX76),"",IFERROR(VALUE(TRIM(SUBSTITUTE(AX76,CHAR(160),""))),0)*IFERROR(VALUE(TRIM(SUBSTITUTE($AG76,CHAR(160),""))),0)),
$BE76="Devis 3",
IF(ISBLANK(BC76),"",IFERROR(VALUE(TRIM(SUBSTITUTE(BC76,CHAR(160),""))),0)*IFERROR(VALUE(TRIM(SUBSTITUTE($AG76,CHAR(160),""))),0)),
TRUE,0
)
)</f>
        <v/>
      </c>
      <c r="BL76" s="93" t="str">
        <f t="shared" si="79"/>
        <v/>
      </c>
      <c r="BM76" s="83"/>
      <c r="BN76" s="43" t="str" cm="1">
        <f t="array" ref="BN76">IF(OR(BL76="",BI76="",BJ76="",BG76=""),"",
    _xlfn.IFS(
        (IFERROR(VALUE(TRIM(SUBSTITUTE(BL76,CHAR(160),""))),0)) &gt; (IFERROR(VALUE(TRIM(SUBSTITUTE(BI76,CHAR(160),""))),0)),
        "KO : Le montant retenu TTC est supérieur au montant raisonnable TTC. Merci de revoir la ligne de dépense ou plafonner son montant.",
        (IFERROR(VALUE(TRIM(SUBSTITUTE(BJ76,CHAR(160),""))),0)) &gt; (IFERROR(VALUE(TRIM(SUBSTITUTE(BG76,CHAR(160),""))),0)),
        "Attention : Le montant retenu HT est supérieur au montant HT raisonnable. Merci de revoir la ligne de dépense, plafonner son montant, ou justifier la reventillation HT / TVA.",
ROUND(IFERROR(VALUE(TRIM(SUBSTITUTE(BH76,CHAR(160),""))),0),2)&gt;
ROUND(IFERROR(VALUE(TRIM(SUBSTITUTE(BK76,CHAR(160),""))),0),2),
"Attention : Le montant TVA retenu est supérieur au montant TVA raisonnable. Merci de revoir la ligne de dépense, plafonner son montant, ou justifier la reventillation HT / TVA.",
ROUND(IFERROR(VALUE(TRIM(SUBSTITUTE(BJ76,CHAR(160),""))),0),2)&gt;
ROUND(IFERROR(VALUE(TRIM(SUBSTITUTE(MIN(P76,U76,Z76),CHAR(160),""))),0),2),
"Attention : Le devis retenu n'est pas le moins cher. Une justification de la part du porteur est nécessaire.",
ROUND(IFERROR(VALUE(TRIM(SUBSTITUTE(BJ76,CHAR(160),""))),0),2)=0,
"Attention : montant présenté entièrement écarté",
        (IFERROR(VALUE(TRIM(SUBSTITUTE(BL76,CHAR(160),""))),0))=0,
        "",
        (IFERROR(VALUE(TRIM(SUBSTITUTE(BI76,CHAR(160),""))),0))=(IFERROR(VALUE(TRIM(SUBSTITUTE(BL76,CHAR(160),""))),0)),
        "OK",
        (IFERROR(VALUE(TRIM(SUBSTITUTE(BI76,CHAR(160),""))),0))&gt;(IFERROR(VALUE(TRIM(SUBSTITUTE(BL76,CHAR(160),""))),0)),
        " OK : Montant instruit inférieur au montant raisonnable.",
        TRUE,
        ""
    )
)</f>
        <v/>
      </c>
      <c r="BO76" s="43" t="str" cm="1">
        <f t="array" ref="BO76">IF(OR(BL76="",AD76="",BJ76="",AB76="",BK76="",AC76=""),"",_xlfn.IFS(
ROUND(IFERROR(VALUE(TRIM(SUBSTITUTE(BL76,CHAR(160),""))),0),2)&gt;
ROUND(IFERROR(VALUE(TRIM(SUBSTITUTE(AD76,CHAR(160),""))),0),2),
"KO : Le montant retenu TTC est supérieur au montant présenté TTC. Merci de revoir la ligne de dépense ou plafonner son montant.",
ROUND(IFERROR(VALUE(TRIM(SUBSTITUTE(BJ76,CHAR(160),""))),0),2)&gt;
ROUND(IFERROR(VALUE(TRIM(SUBSTITUTE(AB76,CHAR(160),""))),0),2),
"Attention : Le montant retenu HT est supérieur au montant HT présenté. Merci de revoir la ligne de dépense, plafonner son montant, ou justifier la reventillation HT / TVA.",
ROUND(IFERROR(VALUE(TRIM(SUBSTITUTE(BK76,CHAR(160),""))),0),2)&gt;
ROUND(IFERROR(VALUE(TRIM(SUBSTITUTE(AC76,CHAR(160),""))),0),2),
"Attention : Le montant TVA retenu est supérieur au montant TVA présenté. Merci de revoir la ligne de dépense, plafonner son montant, ou justifier la reventillation HT / TVA.",
ROUND(IFERROR(VALUE(TRIM(SUBSTITUTE(AD76,CHAR(160),""))),0),2)=0,
"",
ROUND(IFERROR(VALUE(TRIM(SUBSTITUTE(BL76,CHAR(160),""))),0),2)=
ROUND(IFERROR(VALUE(TRIM(SUBSTITUTE(AD76,CHAR(160),""))),0),2),
"OK",
ROUND(IFERROR(VALUE(TRIM(SUBSTITUTE(BL76,CHAR(160),""))),0),2)=0,
"Attention : Montant présenté entièrement rejeté.",
ROUND(IFERROR(VALUE(TRIM(SUBSTITUTE(BL76,CHAR(160),""))),0),2)&lt;
ROUND(IFERROR(VALUE(TRIM(SUBSTITUTE(AD76,CHAR(160),""))),0),2),
"Attention : Montant présenté partiellement rejeté.",
TRUE,""
))</f>
        <v/>
      </c>
      <c r="BP76" s="92" t="str">
        <f t="shared" si="80"/>
        <v/>
      </c>
      <c r="BQ76" s="92" t="str">
        <f t="shared" si="81"/>
        <v/>
      </c>
      <c r="BR76" s="92" t="str">
        <f t="shared" si="82"/>
        <v/>
      </c>
    </row>
    <row r="77" spans="1:70" s="4" customFormat="1">
      <c r="A77" s="82">
        <v>69</v>
      </c>
      <c r="B77" s="83"/>
      <c r="C77" s="84"/>
      <c r="D77" s="84"/>
      <c r="E77" s="83"/>
      <c r="F77" s="83"/>
      <c r="G77" s="83"/>
      <c r="H77" s="132"/>
      <c r="I77" s="711"/>
      <c r="J77" s="538"/>
      <c r="K77" s="719"/>
      <c r="L77" s="627"/>
      <c r="M77" s="538"/>
      <c r="N77" s="624"/>
      <c r="O77" s="625"/>
      <c r="P77" s="644" t="str">
        <f t="shared" si="46"/>
        <v/>
      </c>
      <c r="Q77" s="647"/>
      <c r="R77" s="538"/>
      <c r="S77" s="625"/>
      <c r="T77" s="625"/>
      <c r="U77" s="644" t="str">
        <f t="shared" si="47"/>
        <v/>
      </c>
      <c r="V77" s="664"/>
      <c r="W77" s="538"/>
      <c r="X77" s="625"/>
      <c r="Y77" s="625"/>
      <c r="Z77" s="705" t="str">
        <f t="shared" si="48"/>
        <v/>
      </c>
      <c r="AA77" s="87"/>
      <c r="AB77" s="88" t="str" cm="1">
        <f t="array" ref="AB77">IF((_xlfn.IFS(TRIM(SUBSTITUTE(AA77,CHAR(160),""))="Devis 1",IFERROR(VALUE(TRIM(SUBSTITUTE(N77,CHAR(160),""))),0),TRIM(SUBSTITUTE(AA77,CHAR(160),""))="Devis 2",IFERROR(VALUE(TRIM(SUBSTITUTE(S77,CHAR(160),""))),0),TRIM(SUBSTITUTE(AA77,CHAR(160),""))="Devis 3",IFERROR(VALUE(TRIM(SUBSTITUTE(X77,CHAR(160),""))),0),TRUE,0)*IFERROR(VALUE(TRIM(SUBSTITUTE(C77,CHAR(160),""))),0))=0,"",_xlfn.IFS(TRIM(SUBSTITUTE(AA77,CHAR(160),""))="Devis 1",IFERROR(VALUE(TRIM(SUBSTITUTE(N77,CHAR(160),""))),0),TRIM(SUBSTITUTE(AA77,CHAR(160),""))="Devis 2",IFERROR(VALUE(TRIM(SUBSTITUTE(S77,CHAR(160),""))),0),TRIM(SUBSTITUTE(AA77,CHAR(160),""))="Devis 3",IFERROR(VALUE(TRIM(SUBSTITUTE(X77,CHAR(160),""))),0),TRUE,0)*IFERROR(VALUE(TRIM(SUBSTITUTE(C77,CHAR(160),""))),0))</f>
        <v/>
      </c>
      <c r="AC77" s="89" t="str" cm="1">
        <f t="array" ref="AC77">IF(ROUND((_xlfn.IFS(TRIM(SUBSTITUTE(AA77,CHAR(160),""))="Devis 1",IFERROR(VALUE(TRIM(SUBSTITUTE(O77,CHAR(160),""))),0),TRIM(SUBSTITUTE(AA77,CHAR(160),""))="Devis 2",IFERROR(VALUE(TRIM(SUBSTITUTE(T77,CHAR(160),""))),0),TRIM(SUBSTITUTE(AA77,CHAR(160),""))="Devis 3",IFERROR(VALUE(TRIM(SUBSTITUTE(Y77,CHAR(160),""))),0),TRUE,0)*IFERROR(VALUE(TRIM(SUBSTITUTE(C77,CHAR(160),""))),0)),2)=0,IF(AB77&lt;&gt;"",0,""),ROUND((_xlfn.IFS(TRIM(SUBSTITUTE(AA77,CHAR(160),""))="Devis 1",IFERROR(VALUE(TRIM(SUBSTITUTE(O77,CHAR(160),""))),0),TRIM(SUBSTITUTE(AA77,CHAR(160),""))="Devis 2",IFERROR(VALUE(TRIM(SUBSTITUTE(T77,CHAR(160),""))),0),TRIM(SUBSTITUTE(AA77,CHAR(160),""))="Devis 3",IFERROR(VALUE(TRIM(SUBSTITUTE(Y77,CHAR(160),""))),0),TRUE,0)*IFERROR(VALUE(TRIM(SUBSTITUTE(C77,CHAR(160),""))),0)),2))</f>
        <v/>
      </c>
      <c r="AD77" s="90" t="str">
        <f t="shared" si="49"/>
        <v/>
      </c>
      <c r="AE77" s="91"/>
      <c r="AF77" s="148" t="str">
        <f t="shared" si="50"/>
        <v/>
      </c>
      <c r="AG77" s="148" t="str">
        <f t="shared" si="51"/>
        <v/>
      </c>
      <c r="AH77" s="148" t="str">
        <f t="shared" si="52"/>
        <v/>
      </c>
      <c r="AI77" s="148" t="str">
        <f t="shared" si="53"/>
        <v/>
      </c>
      <c r="AJ77" s="148" t="str">
        <f t="shared" si="54"/>
        <v/>
      </c>
      <c r="AK77" s="148" t="str">
        <f t="shared" si="55"/>
        <v/>
      </c>
      <c r="AL77" s="148" t="str">
        <f t="shared" si="56"/>
        <v/>
      </c>
      <c r="AM77" s="148" t="str">
        <f t="shared" si="57"/>
        <v/>
      </c>
      <c r="AN77" s="713" t="str">
        <f t="shared" si="58"/>
        <v/>
      </c>
      <c r="AO77" s="553" t="str">
        <f t="shared" si="59"/>
        <v/>
      </c>
      <c r="AP77" s="548" t="str">
        <f t="shared" si="60"/>
        <v/>
      </c>
      <c r="AQ77" s="539" t="str">
        <f t="shared" si="61"/>
        <v/>
      </c>
      <c r="AR77" s="539" t="str">
        <f t="shared" si="62"/>
        <v/>
      </c>
      <c r="AS77" s="577" t="str">
        <f t="shared" si="63"/>
        <v/>
      </c>
      <c r="AT77" s="644" t="str">
        <f t="shared" si="64"/>
        <v/>
      </c>
      <c r="AU77" s="655" t="str">
        <f t="shared" si="65"/>
        <v/>
      </c>
      <c r="AV77" s="577" t="str">
        <f t="shared" si="66"/>
        <v/>
      </c>
      <c r="AW77" s="577" t="str">
        <f t="shared" si="67"/>
        <v/>
      </c>
      <c r="AX77" s="577" t="str">
        <f t="shared" si="68"/>
        <v/>
      </c>
      <c r="AY77" s="748" t="str">
        <f t="shared" si="69"/>
        <v/>
      </c>
      <c r="AZ77" s="677" t="str">
        <f t="shared" si="70"/>
        <v/>
      </c>
      <c r="BA77" s="577" t="str">
        <f t="shared" si="71"/>
        <v/>
      </c>
      <c r="BB77" s="577" t="str">
        <f t="shared" si="72"/>
        <v/>
      </c>
      <c r="BC77" s="577" t="str">
        <f t="shared" si="73"/>
        <v/>
      </c>
      <c r="BD77" s="678" t="str">
        <f t="shared" si="74"/>
        <v/>
      </c>
      <c r="BE77" s="542" t="str">
        <f t="shared" si="75"/>
        <v/>
      </c>
      <c r="BF77" s="83"/>
      <c r="BG77" s="92" t="str">
        <f t="shared" si="76"/>
        <v/>
      </c>
      <c r="BH77" s="92" t="str">
        <f t="shared" si="77"/>
        <v/>
      </c>
      <c r="BI77" s="93" t="str">
        <f t="shared" si="78"/>
        <v/>
      </c>
      <c r="BJ77" s="93" t="str" cm="1">
        <f t="array" ref="BJ77">IF($AG77="","",
_xlfn.IFS(
$BE77="Devis 1",
IF(ISBLANK(AR77),"",IFERROR(VALUE(TRIM(SUBSTITUTE(AR77,CHAR(160),""))),0)*IFERROR(VALUE(TRIM(SUBSTITUTE($AG77,CHAR(160),""))),0)),
$BE77="Devis 2",
IF(ISBLANK(AW77),"",IFERROR(VALUE(TRIM(SUBSTITUTE(AW77,CHAR(160),""))),0)*IFERROR(VALUE(TRIM(SUBSTITUTE($AG77,CHAR(160),""))),0)),
$BE77="Devis 3",
IF(ISBLANK(BB77),"",IFERROR(VALUE(TRIM(SUBSTITUTE(BB77,CHAR(160),""))),0)*IFERROR(VALUE(TRIM(SUBSTITUTE($AG77,CHAR(160),""))),0)),
TRUE,0
)
)</f>
        <v/>
      </c>
      <c r="BK77" s="93" t="str" cm="1">
        <f t="array" ref="BK77">IF($AG77="","",
_xlfn.IFS(
$BE77="Devis 1",
IF(ISBLANK(AS77),"",IFERROR(VALUE(TRIM(SUBSTITUTE(AS77,CHAR(160),""))),0)*IFERROR(VALUE(TRIM(SUBSTITUTE($AG77,CHAR(160),""))),0)),
$BE77="Devis 2",
IF(ISBLANK(AX77),"",IFERROR(VALUE(TRIM(SUBSTITUTE(AX77,CHAR(160),""))),0)*IFERROR(VALUE(TRIM(SUBSTITUTE($AG77,CHAR(160),""))),0)),
$BE77="Devis 3",
IF(ISBLANK(BC77),"",IFERROR(VALUE(TRIM(SUBSTITUTE(BC77,CHAR(160),""))),0)*IFERROR(VALUE(TRIM(SUBSTITUTE($AG77,CHAR(160),""))),0)),
TRUE,0
)
)</f>
        <v/>
      </c>
      <c r="BL77" s="93" t="str">
        <f t="shared" si="79"/>
        <v/>
      </c>
      <c r="BM77" s="83"/>
      <c r="BN77" s="43" t="str" cm="1">
        <f t="array" ref="BN77">IF(OR(BL77="",BI77="",BJ77="",BG77=""),"",
    _xlfn.IFS(
        (IFERROR(VALUE(TRIM(SUBSTITUTE(BL77,CHAR(160),""))),0)) &gt; (IFERROR(VALUE(TRIM(SUBSTITUTE(BI77,CHAR(160),""))),0)),
        "KO : Le montant retenu TTC est supérieur au montant raisonnable TTC. Merci de revoir la ligne de dépense ou plafonner son montant.",
        (IFERROR(VALUE(TRIM(SUBSTITUTE(BJ77,CHAR(160),""))),0)) &gt; (IFERROR(VALUE(TRIM(SUBSTITUTE(BG77,CHAR(160),""))),0)),
        "Attention : Le montant retenu HT est supérieur au montant HT raisonnable. Merci de revoir la ligne de dépense, plafonner son montant, ou justifier la reventillation HT / TVA.",
ROUND(IFERROR(VALUE(TRIM(SUBSTITUTE(BH77,CHAR(160),""))),0),2)&gt;
ROUND(IFERROR(VALUE(TRIM(SUBSTITUTE(BK77,CHAR(160),""))),0),2),
"Attention : Le montant TVA retenu est supérieur au montant TVA raisonnable. Merci de revoir la ligne de dépense, plafonner son montant, ou justifier la reventillation HT / TVA.",
ROUND(IFERROR(VALUE(TRIM(SUBSTITUTE(BJ77,CHAR(160),""))),0),2)&gt;
ROUND(IFERROR(VALUE(TRIM(SUBSTITUTE(MIN(P77,U77,Z77),CHAR(160),""))),0),2),
"Attention : Le devis retenu n'est pas le moins cher. Une justification de la part du porteur est nécessaire.",
ROUND(IFERROR(VALUE(TRIM(SUBSTITUTE(BJ77,CHAR(160),""))),0),2)=0,
"Attention : montant présenté entièrement écarté",
        (IFERROR(VALUE(TRIM(SUBSTITUTE(BL77,CHAR(160),""))),0))=0,
        "",
        (IFERROR(VALUE(TRIM(SUBSTITUTE(BI77,CHAR(160),""))),0))=(IFERROR(VALUE(TRIM(SUBSTITUTE(BL77,CHAR(160),""))),0)),
        "OK",
        (IFERROR(VALUE(TRIM(SUBSTITUTE(BI77,CHAR(160),""))),0))&gt;(IFERROR(VALUE(TRIM(SUBSTITUTE(BL77,CHAR(160),""))),0)),
        " OK : Montant instruit inférieur au montant raisonnable.",
        TRUE,
        ""
    )
)</f>
        <v/>
      </c>
      <c r="BO77" s="43" t="str" cm="1">
        <f t="array" ref="BO77">IF(OR(BL77="",AD77="",BJ77="",AB77="",BK77="",AC77=""),"",_xlfn.IFS(
ROUND(IFERROR(VALUE(TRIM(SUBSTITUTE(BL77,CHAR(160),""))),0),2)&gt;
ROUND(IFERROR(VALUE(TRIM(SUBSTITUTE(AD77,CHAR(160),""))),0),2),
"KO : Le montant retenu TTC est supérieur au montant présenté TTC. Merci de revoir la ligne de dépense ou plafonner son montant.",
ROUND(IFERROR(VALUE(TRIM(SUBSTITUTE(BJ77,CHAR(160),""))),0),2)&gt;
ROUND(IFERROR(VALUE(TRIM(SUBSTITUTE(AB77,CHAR(160),""))),0),2),
"Attention : Le montant retenu HT est supérieur au montant HT présenté. Merci de revoir la ligne de dépense, plafonner son montant, ou justifier la reventillation HT / TVA.",
ROUND(IFERROR(VALUE(TRIM(SUBSTITUTE(BK77,CHAR(160),""))),0),2)&gt;
ROUND(IFERROR(VALUE(TRIM(SUBSTITUTE(AC77,CHAR(160),""))),0),2),
"Attention : Le montant TVA retenu est supérieur au montant TVA présenté. Merci de revoir la ligne de dépense, plafonner son montant, ou justifier la reventillation HT / TVA.",
ROUND(IFERROR(VALUE(TRIM(SUBSTITUTE(AD77,CHAR(160),""))),0),2)=0,
"",
ROUND(IFERROR(VALUE(TRIM(SUBSTITUTE(BL77,CHAR(160),""))),0),2)=
ROUND(IFERROR(VALUE(TRIM(SUBSTITUTE(AD77,CHAR(160),""))),0),2),
"OK",
ROUND(IFERROR(VALUE(TRIM(SUBSTITUTE(BL77,CHAR(160),""))),0),2)=0,
"Attention : Montant présenté entièrement rejeté.",
ROUND(IFERROR(VALUE(TRIM(SUBSTITUTE(BL77,CHAR(160),""))),0),2)&lt;
ROUND(IFERROR(VALUE(TRIM(SUBSTITUTE(AD77,CHAR(160),""))),0),2),
"Attention : Montant présenté partiellement rejeté.",
TRUE,""
))</f>
        <v/>
      </c>
      <c r="BP77" s="92" t="str">
        <f t="shared" si="80"/>
        <v/>
      </c>
      <c r="BQ77" s="92" t="str">
        <f t="shared" si="81"/>
        <v/>
      </c>
      <c r="BR77" s="92" t="str">
        <f t="shared" si="82"/>
        <v/>
      </c>
    </row>
    <row r="78" spans="1:70" s="4" customFormat="1">
      <c r="A78" s="82">
        <v>70</v>
      </c>
      <c r="B78" s="83"/>
      <c r="C78" s="84"/>
      <c r="D78" s="84"/>
      <c r="E78" s="83"/>
      <c r="F78" s="83"/>
      <c r="G78" s="83"/>
      <c r="H78" s="132"/>
      <c r="I78" s="711"/>
      <c r="J78" s="538"/>
      <c r="K78" s="719"/>
      <c r="L78" s="627"/>
      <c r="M78" s="538"/>
      <c r="N78" s="624"/>
      <c r="O78" s="625"/>
      <c r="P78" s="644" t="str">
        <f t="shared" si="46"/>
        <v/>
      </c>
      <c r="Q78" s="647"/>
      <c r="R78" s="538"/>
      <c r="S78" s="625"/>
      <c r="T78" s="625"/>
      <c r="U78" s="644" t="str">
        <f t="shared" si="47"/>
        <v/>
      </c>
      <c r="V78" s="664"/>
      <c r="W78" s="538"/>
      <c r="X78" s="625"/>
      <c r="Y78" s="625"/>
      <c r="Z78" s="705" t="str">
        <f t="shared" si="48"/>
        <v/>
      </c>
      <c r="AA78" s="87"/>
      <c r="AB78" s="88" t="str" cm="1">
        <f t="array" ref="AB78">IF((_xlfn.IFS(TRIM(SUBSTITUTE(AA78,CHAR(160),""))="Devis 1",IFERROR(VALUE(TRIM(SUBSTITUTE(N78,CHAR(160),""))),0),TRIM(SUBSTITUTE(AA78,CHAR(160),""))="Devis 2",IFERROR(VALUE(TRIM(SUBSTITUTE(S78,CHAR(160),""))),0),TRIM(SUBSTITUTE(AA78,CHAR(160),""))="Devis 3",IFERROR(VALUE(TRIM(SUBSTITUTE(X78,CHAR(160),""))),0),TRUE,0)*IFERROR(VALUE(TRIM(SUBSTITUTE(C78,CHAR(160),""))),0))=0,"",_xlfn.IFS(TRIM(SUBSTITUTE(AA78,CHAR(160),""))="Devis 1",IFERROR(VALUE(TRIM(SUBSTITUTE(N78,CHAR(160),""))),0),TRIM(SUBSTITUTE(AA78,CHAR(160),""))="Devis 2",IFERROR(VALUE(TRIM(SUBSTITUTE(S78,CHAR(160),""))),0),TRIM(SUBSTITUTE(AA78,CHAR(160),""))="Devis 3",IFERROR(VALUE(TRIM(SUBSTITUTE(X78,CHAR(160),""))),0),TRUE,0)*IFERROR(VALUE(TRIM(SUBSTITUTE(C78,CHAR(160),""))),0))</f>
        <v/>
      </c>
      <c r="AC78" s="89" t="str" cm="1">
        <f t="array" ref="AC78">IF(ROUND((_xlfn.IFS(TRIM(SUBSTITUTE(AA78,CHAR(160),""))="Devis 1",IFERROR(VALUE(TRIM(SUBSTITUTE(O78,CHAR(160),""))),0),TRIM(SUBSTITUTE(AA78,CHAR(160),""))="Devis 2",IFERROR(VALUE(TRIM(SUBSTITUTE(T78,CHAR(160),""))),0),TRIM(SUBSTITUTE(AA78,CHAR(160),""))="Devis 3",IFERROR(VALUE(TRIM(SUBSTITUTE(Y78,CHAR(160),""))),0),TRUE,0)*IFERROR(VALUE(TRIM(SUBSTITUTE(C78,CHAR(160),""))),0)),2)=0,IF(AB78&lt;&gt;"",0,""),ROUND((_xlfn.IFS(TRIM(SUBSTITUTE(AA78,CHAR(160),""))="Devis 1",IFERROR(VALUE(TRIM(SUBSTITUTE(O78,CHAR(160),""))),0),TRIM(SUBSTITUTE(AA78,CHAR(160),""))="Devis 2",IFERROR(VALUE(TRIM(SUBSTITUTE(T78,CHAR(160),""))),0),TRIM(SUBSTITUTE(AA78,CHAR(160),""))="Devis 3",IFERROR(VALUE(TRIM(SUBSTITUTE(Y78,CHAR(160),""))),0),TRUE,0)*IFERROR(VALUE(TRIM(SUBSTITUTE(C78,CHAR(160),""))),0)),2))</f>
        <v/>
      </c>
      <c r="AD78" s="90" t="str">
        <f t="shared" si="49"/>
        <v/>
      </c>
      <c r="AE78" s="91"/>
      <c r="AF78" s="148" t="str">
        <f t="shared" si="50"/>
        <v/>
      </c>
      <c r="AG78" s="148" t="str">
        <f t="shared" si="51"/>
        <v/>
      </c>
      <c r="AH78" s="148" t="str">
        <f t="shared" si="52"/>
        <v/>
      </c>
      <c r="AI78" s="148" t="str">
        <f t="shared" si="53"/>
        <v/>
      </c>
      <c r="AJ78" s="148" t="str">
        <f t="shared" si="54"/>
        <v/>
      </c>
      <c r="AK78" s="148" t="str">
        <f t="shared" si="55"/>
        <v/>
      </c>
      <c r="AL78" s="148" t="str">
        <f t="shared" si="56"/>
        <v/>
      </c>
      <c r="AM78" s="148" t="str">
        <f t="shared" si="57"/>
        <v/>
      </c>
      <c r="AN78" s="713" t="str">
        <f t="shared" si="58"/>
        <v/>
      </c>
      <c r="AO78" s="553" t="str">
        <f t="shared" si="59"/>
        <v/>
      </c>
      <c r="AP78" s="548" t="str">
        <f t="shared" si="60"/>
        <v/>
      </c>
      <c r="AQ78" s="539" t="str">
        <f t="shared" si="61"/>
        <v/>
      </c>
      <c r="AR78" s="539" t="str">
        <f t="shared" si="62"/>
        <v/>
      </c>
      <c r="AS78" s="577" t="str">
        <f t="shared" si="63"/>
        <v/>
      </c>
      <c r="AT78" s="644" t="str">
        <f t="shared" si="64"/>
        <v/>
      </c>
      <c r="AU78" s="655" t="str">
        <f t="shared" si="65"/>
        <v/>
      </c>
      <c r="AV78" s="577" t="str">
        <f t="shared" si="66"/>
        <v/>
      </c>
      <c r="AW78" s="577" t="str">
        <f t="shared" si="67"/>
        <v/>
      </c>
      <c r="AX78" s="577" t="str">
        <f t="shared" si="68"/>
        <v/>
      </c>
      <c r="AY78" s="748" t="str">
        <f t="shared" si="69"/>
        <v/>
      </c>
      <c r="AZ78" s="677" t="str">
        <f t="shared" si="70"/>
        <v/>
      </c>
      <c r="BA78" s="577" t="str">
        <f t="shared" si="71"/>
        <v/>
      </c>
      <c r="BB78" s="577" t="str">
        <f t="shared" si="72"/>
        <v/>
      </c>
      <c r="BC78" s="577" t="str">
        <f t="shared" si="73"/>
        <v/>
      </c>
      <c r="BD78" s="678" t="str">
        <f t="shared" si="74"/>
        <v/>
      </c>
      <c r="BE78" s="542" t="str">
        <f t="shared" si="75"/>
        <v/>
      </c>
      <c r="BF78" s="83"/>
      <c r="BG78" s="92" t="str">
        <f t="shared" si="76"/>
        <v/>
      </c>
      <c r="BH78" s="92" t="str">
        <f t="shared" si="77"/>
        <v/>
      </c>
      <c r="BI78" s="93" t="str">
        <f t="shared" si="78"/>
        <v/>
      </c>
      <c r="BJ78" s="93" t="str" cm="1">
        <f t="array" ref="BJ78">IF($AG78="","",
_xlfn.IFS(
$BE78="Devis 1",
IF(ISBLANK(AR78),"",IFERROR(VALUE(TRIM(SUBSTITUTE(AR78,CHAR(160),""))),0)*IFERROR(VALUE(TRIM(SUBSTITUTE($AG78,CHAR(160),""))),0)),
$BE78="Devis 2",
IF(ISBLANK(AW78),"",IFERROR(VALUE(TRIM(SUBSTITUTE(AW78,CHAR(160),""))),0)*IFERROR(VALUE(TRIM(SUBSTITUTE($AG78,CHAR(160),""))),0)),
$BE78="Devis 3",
IF(ISBLANK(BB78),"",IFERROR(VALUE(TRIM(SUBSTITUTE(BB78,CHAR(160),""))),0)*IFERROR(VALUE(TRIM(SUBSTITUTE($AG78,CHAR(160),""))),0)),
TRUE,0
)
)</f>
        <v/>
      </c>
      <c r="BK78" s="93" t="str" cm="1">
        <f t="array" ref="BK78">IF($AG78="","",
_xlfn.IFS(
$BE78="Devis 1",
IF(ISBLANK(AS78),"",IFERROR(VALUE(TRIM(SUBSTITUTE(AS78,CHAR(160),""))),0)*IFERROR(VALUE(TRIM(SUBSTITUTE($AG78,CHAR(160),""))),0)),
$BE78="Devis 2",
IF(ISBLANK(AX78),"",IFERROR(VALUE(TRIM(SUBSTITUTE(AX78,CHAR(160),""))),0)*IFERROR(VALUE(TRIM(SUBSTITUTE($AG78,CHAR(160),""))),0)),
$BE78="Devis 3",
IF(ISBLANK(BC78),"",IFERROR(VALUE(TRIM(SUBSTITUTE(BC78,CHAR(160),""))),0)*IFERROR(VALUE(TRIM(SUBSTITUTE($AG78,CHAR(160),""))),0)),
TRUE,0
)
)</f>
        <v/>
      </c>
      <c r="BL78" s="93" t="str">
        <f t="shared" si="79"/>
        <v/>
      </c>
      <c r="BM78" s="83"/>
      <c r="BN78" s="43" t="str" cm="1">
        <f t="array" ref="BN78">IF(OR(BL78="",BI78="",BJ78="",BG78=""),"",
    _xlfn.IFS(
        (IFERROR(VALUE(TRIM(SUBSTITUTE(BL78,CHAR(160),""))),0)) &gt; (IFERROR(VALUE(TRIM(SUBSTITUTE(BI78,CHAR(160),""))),0)),
        "KO : Le montant retenu TTC est supérieur au montant raisonnable TTC. Merci de revoir la ligne de dépense ou plafonner son montant.",
        (IFERROR(VALUE(TRIM(SUBSTITUTE(BJ78,CHAR(160),""))),0)) &gt; (IFERROR(VALUE(TRIM(SUBSTITUTE(BG78,CHAR(160),""))),0)),
        "Attention : Le montant retenu HT est supérieur au montant HT raisonnable. Merci de revoir la ligne de dépense, plafonner son montant, ou justifier la reventillation HT / TVA.",
ROUND(IFERROR(VALUE(TRIM(SUBSTITUTE(BH78,CHAR(160),""))),0),2)&gt;
ROUND(IFERROR(VALUE(TRIM(SUBSTITUTE(BK78,CHAR(160),""))),0),2),
"Attention : Le montant TVA retenu est supérieur au montant TVA raisonnable. Merci de revoir la ligne de dépense, plafonner son montant, ou justifier la reventillation HT / TVA.",
ROUND(IFERROR(VALUE(TRIM(SUBSTITUTE(BJ78,CHAR(160),""))),0),2)&gt;
ROUND(IFERROR(VALUE(TRIM(SUBSTITUTE(MIN(P78,U78,Z78),CHAR(160),""))),0),2),
"Attention : Le devis retenu n'est pas le moins cher. Une justification de la part du porteur est nécessaire.",
ROUND(IFERROR(VALUE(TRIM(SUBSTITUTE(BJ78,CHAR(160),""))),0),2)=0,
"Attention : montant présenté entièrement écarté",
        (IFERROR(VALUE(TRIM(SUBSTITUTE(BL78,CHAR(160),""))),0))=0,
        "",
        (IFERROR(VALUE(TRIM(SUBSTITUTE(BI78,CHAR(160),""))),0))=(IFERROR(VALUE(TRIM(SUBSTITUTE(BL78,CHAR(160),""))),0)),
        "OK",
        (IFERROR(VALUE(TRIM(SUBSTITUTE(BI78,CHAR(160),""))),0))&gt;(IFERROR(VALUE(TRIM(SUBSTITUTE(BL78,CHAR(160),""))),0)),
        " OK : Montant instruit inférieur au montant raisonnable.",
        TRUE,
        ""
    )
)</f>
        <v/>
      </c>
      <c r="BO78" s="43" t="str" cm="1">
        <f t="array" ref="BO78">IF(OR(BL78="",AD78="",BJ78="",AB78="",BK78="",AC78=""),"",_xlfn.IFS(
ROUND(IFERROR(VALUE(TRIM(SUBSTITUTE(BL78,CHAR(160),""))),0),2)&gt;
ROUND(IFERROR(VALUE(TRIM(SUBSTITUTE(AD78,CHAR(160),""))),0),2),
"KO : Le montant retenu TTC est supérieur au montant présenté TTC. Merci de revoir la ligne de dépense ou plafonner son montant.",
ROUND(IFERROR(VALUE(TRIM(SUBSTITUTE(BJ78,CHAR(160),""))),0),2)&gt;
ROUND(IFERROR(VALUE(TRIM(SUBSTITUTE(AB78,CHAR(160),""))),0),2),
"Attention : Le montant retenu HT est supérieur au montant HT présenté. Merci de revoir la ligne de dépense, plafonner son montant, ou justifier la reventillation HT / TVA.",
ROUND(IFERROR(VALUE(TRIM(SUBSTITUTE(BK78,CHAR(160),""))),0),2)&gt;
ROUND(IFERROR(VALUE(TRIM(SUBSTITUTE(AC78,CHAR(160),""))),0),2),
"Attention : Le montant TVA retenu est supérieur au montant TVA présenté. Merci de revoir la ligne de dépense, plafonner son montant, ou justifier la reventillation HT / TVA.",
ROUND(IFERROR(VALUE(TRIM(SUBSTITUTE(AD78,CHAR(160),""))),0),2)=0,
"",
ROUND(IFERROR(VALUE(TRIM(SUBSTITUTE(BL78,CHAR(160),""))),0),2)=
ROUND(IFERROR(VALUE(TRIM(SUBSTITUTE(AD78,CHAR(160),""))),0),2),
"OK",
ROUND(IFERROR(VALUE(TRIM(SUBSTITUTE(BL78,CHAR(160),""))),0),2)=0,
"Attention : Montant présenté entièrement rejeté.",
ROUND(IFERROR(VALUE(TRIM(SUBSTITUTE(BL78,CHAR(160),""))),0),2)&lt;
ROUND(IFERROR(VALUE(TRIM(SUBSTITUTE(AD78,CHAR(160),""))),0),2),
"Attention : Montant présenté partiellement rejeté.",
TRUE,""
))</f>
        <v/>
      </c>
      <c r="BP78" s="92" t="str">
        <f t="shared" si="80"/>
        <v/>
      </c>
      <c r="BQ78" s="92" t="str">
        <f t="shared" si="81"/>
        <v/>
      </c>
      <c r="BR78" s="92" t="str">
        <f t="shared" si="82"/>
        <v/>
      </c>
    </row>
    <row r="79" spans="1:70" s="4" customFormat="1">
      <c r="A79" s="82">
        <v>71</v>
      </c>
      <c r="B79" s="83"/>
      <c r="C79" s="84"/>
      <c r="D79" s="84"/>
      <c r="E79" s="83"/>
      <c r="F79" s="83"/>
      <c r="G79" s="83"/>
      <c r="H79" s="132"/>
      <c r="I79" s="711"/>
      <c r="J79" s="538"/>
      <c r="K79" s="719"/>
      <c r="L79" s="627"/>
      <c r="M79" s="538"/>
      <c r="N79" s="624"/>
      <c r="O79" s="625"/>
      <c r="P79" s="644" t="str">
        <f t="shared" si="46"/>
        <v/>
      </c>
      <c r="Q79" s="647"/>
      <c r="R79" s="538"/>
      <c r="S79" s="625"/>
      <c r="T79" s="625"/>
      <c r="U79" s="644" t="str">
        <f t="shared" si="47"/>
        <v/>
      </c>
      <c r="V79" s="664"/>
      <c r="W79" s="538"/>
      <c r="X79" s="625"/>
      <c r="Y79" s="625"/>
      <c r="Z79" s="705" t="str">
        <f t="shared" si="48"/>
        <v/>
      </c>
      <c r="AA79" s="87"/>
      <c r="AB79" s="88" t="str" cm="1">
        <f t="array" ref="AB79">IF((_xlfn.IFS(TRIM(SUBSTITUTE(AA79,CHAR(160),""))="Devis 1",IFERROR(VALUE(TRIM(SUBSTITUTE(N79,CHAR(160),""))),0),TRIM(SUBSTITUTE(AA79,CHAR(160),""))="Devis 2",IFERROR(VALUE(TRIM(SUBSTITUTE(S79,CHAR(160),""))),0),TRIM(SUBSTITUTE(AA79,CHAR(160),""))="Devis 3",IFERROR(VALUE(TRIM(SUBSTITUTE(X79,CHAR(160),""))),0),TRUE,0)*IFERROR(VALUE(TRIM(SUBSTITUTE(C79,CHAR(160),""))),0))=0,"",_xlfn.IFS(TRIM(SUBSTITUTE(AA79,CHAR(160),""))="Devis 1",IFERROR(VALUE(TRIM(SUBSTITUTE(N79,CHAR(160),""))),0),TRIM(SUBSTITUTE(AA79,CHAR(160),""))="Devis 2",IFERROR(VALUE(TRIM(SUBSTITUTE(S79,CHAR(160),""))),0),TRIM(SUBSTITUTE(AA79,CHAR(160),""))="Devis 3",IFERROR(VALUE(TRIM(SUBSTITUTE(X79,CHAR(160),""))),0),TRUE,0)*IFERROR(VALUE(TRIM(SUBSTITUTE(C79,CHAR(160),""))),0))</f>
        <v/>
      </c>
      <c r="AC79" s="89" t="str" cm="1">
        <f t="array" ref="AC79">IF(ROUND((_xlfn.IFS(TRIM(SUBSTITUTE(AA79,CHAR(160),""))="Devis 1",IFERROR(VALUE(TRIM(SUBSTITUTE(O79,CHAR(160),""))),0),TRIM(SUBSTITUTE(AA79,CHAR(160),""))="Devis 2",IFERROR(VALUE(TRIM(SUBSTITUTE(T79,CHAR(160),""))),0),TRIM(SUBSTITUTE(AA79,CHAR(160),""))="Devis 3",IFERROR(VALUE(TRIM(SUBSTITUTE(Y79,CHAR(160),""))),0),TRUE,0)*IFERROR(VALUE(TRIM(SUBSTITUTE(C79,CHAR(160),""))),0)),2)=0,IF(AB79&lt;&gt;"",0,""),ROUND((_xlfn.IFS(TRIM(SUBSTITUTE(AA79,CHAR(160),""))="Devis 1",IFERROR(VALUE(TRIM(SUBSTITUTE(O79,CHAR(160),""))),0),TRIM(SUBSTITUTE(AA79,CHAR(160),""))="Devis 2",IFERROR(VALUE(TRIM(SUBSTITUTE(T79,CHAR(160),""))),0),TRIM(SUBSTITUTE(AA79,CHAR(160),""))="Devis 3",IFERROR(VALUE(TRIM(SUBSTITUTE(Y79,CHAR(160),""))),0),TRUE,0)*IFERROR(VALUE(TRIM(SUBSTITUTE(C79,CHAR(160),""))),0)),2))</f>
        <v/>
      </c>
      <c r="AD79" s="90" t="str">
        <f t="shared" si="49"/>
        <v/>
      </c>
      <c r="AE79" s="91"/>
      <c r="AF79" s="148" t="str">
        <f t="shared" si="50"/>
        <v/>
      </c>
      <c r="AG79" s="148" t="str">
        <f t="shared" si="51"/>
        <v/>
      </c>
      <c r="AH79" s="148" t="str">
        <f t="shared" si="52"/>
        <v/>
      </c>
      <c r="AI79" s="148" t="str">
        <f t="shared" si="53"/>
        <v/>
      </c>
      <c r="AJ79" s="148" t="str">
        <f t="shared" si="54"/>
        <v/>
      </c>
      <c r="AK79" s="148" t="str">
        <f t="shared" si="55"/>
        <v/>
      </c>
      <c r="AL79" s="148" t="str">
        <f t="shared" si="56"/>
        <v/>
      </c>
      <c r="AM79" s="148" t="str">
        <f t="shared" si="57"/>
        <v/>
      </c>
      <c r="AN79" s="713" t="str">
        <f t="shared" si="58"/>
        <v/>
      </c>
      <c r="AO79" s="553" t="str">
        <f t="shared" si="59"/>
        <v/>
      </c>
      <c r="AP79" s="548" t="str">
        <f t="shared" si="60"/>
        <v/>
      </c>
      <c r="AQ79" s="539" t="str">
        <f t="shared" si="61"/>
        <v/>
      </c>
      <c r="AR79" s="539" t="str">
        <f t="shared" si="62"/>
        <v/>
      </c>
      <c r="AS79" s="577" t="str">
        <f t="shared" si="63"/>
        <v/>
      </c>
      <c r="AT79" s="644" t="str">
        <f t="shared" si="64"/>
        <v/>
      </c>
      <c r="AU79" s="655" t="str">
        <f t="shared" si="65"/>
        <v/>
      </c>
      <c r="AV79" s="577" t="str">
        <f t="shared" si="66"/>
        <v/>
      </c>
      <c r="AW79" s="577" t="str">
        <f t="shared" si="67"/>
        <v/>
      </c>
      <c r="AX79" s="577" t="str">
        <f t="shared" si="68"/>
        <v/>
      </c>
      <c r="AY79" s="748" t="str">
        <f t="shared" si="69"/>
        <v/>
      </c>
      <c r="AZ79" s="677" t="str">
        <f t="shared" si="70"/>
        <v/>
      </c>
      <c r="BA79" s="577" t="str">
        <f t="shared" si="71"/>
        <v/>
      </c>
      <c r="BB79" s="577" t="str">
        <f t="shared" si="72"/>
        <v/>
      </c>
      <c r="BC79" s="577" t="str">
        <f t="shared" si="73"/>
        <v/>
      </c>
      <c r="BD79" s="678" t="str">
        <f t="shared" si="74"/>
        <v/>
      </c>
      <c r="BE79" s="542" t="str">
        <f t="shared" si="75"/>
        <v/>
      </c>
      <c r="BF79" s="83"/>
      <c r="BG79" s="92" t="str">
        <f t="shared" si="76"/>
        <v/>
      </c>
      <c r="BH79" s="92" t="str">
        <f t="shared" si="77"/>
        <v/>
      </c>
      <c r="BI79" s="93" t="str">
        <f t="shared" si="78"/>
        <v/>
      </c>
      <c r="BJ79" s="93" t="str" cm="1">
        <f t="array" ref="BJ79">IF($AG79="","",
_xlfn.IFS(
$BE79="Devis 1",
IF(ISBLANK(AR79),"",IFERROR(VALUE(TRIM(SUBSTITUTE(AR79,CHAR(160),""))),0)*IFERROR(VALUE(TRIM(SUBSTITUTE($AG79,CHAR(160),""))),0)),
$BE79="Devis 2",
IF(ISBLANK(AW79),"",IFERROR(VALUE(TRIM(SUBSTITUTE(AW79,CHAR(160),""))),0)*IFERROR(VALUE(TRIM(SUBSTITUTE($AG79,CHAR(160),""))),0)),
$BE79="Devis 3",
IF(ISBLANK(BB79),"",IFERROR(VALUE(TRIM(SUBSTITUTE(BB79,CHAR(160),""))),0)*IFERROR(VALUE(TRIM(SUBSTITUTE($AG79,CHAR(160),""))),0)),
TRUE,0
)
)</f>
        <v/>
      </c>
      <c r="BK79" s="93" t="str" cm="1">
        <f t="array" ref="BK79">IF($AG79="","",
_xlfn.IFS(
$BE79="Devis 1",
IF(ISBLANK(AS79),"",IFERROR(VALUE(TRIM(SUBSTITUTE(AS79,CHAR(160),""))),0)*IFERROR(VALUE(TRIM(SUBSTITUTE($AG79,CHAR(160),""))),0)),
$BE79="Devis 2",
IF(ISBLANK(AX79),"",IFERROR(VALUE(TRIM(SUBSTITUTE(AX79,CHAR(160),""))),0)*IFERROR(VALUE(TRIM(SUBSTITUTE($AG79,CHAR(160),""))),0)),
$BE79="Devis 3",
IF(ISBLANK(BC79),"",IFERROR(VALUE(TRIM(SUBSTITUTE(BC79,CHAR(160),""))),0)*IFERROR(VALUE(TRIM(SUBSTITUTE($AG79,CHAR(160),""))),0)),
TRUE,0
)
)</f>
        <v/>
      </c>
      <c r="BL79" s="93" t="str">
        <f t="shared" si="79"/>
        <v/>
      </c>
      <c r="BM79" s="83"/>
      <c r="BN79" s="43" t="str" cm="1">
        <f t="array" ref="BN79">IF(OR(BL79="",BI79="",BJ79="",BG79=""),"",
    _xlfn.IFS(
        (IFERROR(VALUE(TRIM(SUBSTITUTE(BL79,CHAR(160),""))),0)) &gt; (IFERROR(VALUE(TRIM(SUBSTITUTE(BI79,CHAR(160),""))),0)),
        "KO : Le montant retenu TTC est supérieur au montant raisonnable TTC. Merci de revoir la ligne de dépense ou plafonner son montant.",
        (IFERROR(VALUE(TRIM(SUBSTITUTE(BJ79,CHAR(160),""))),0)) &gt; (IFERROR(VALUE(TRIM(SUBSTITUTE(BG79,CHAR(160),""))),0)),
        "Attention : Le montant retenu HT est supérieur au montant HT raisonnable. Merci de revoir la ligne de dépense, plafonner son montant, ou justifier la reventillation HT / TVA.",
ROUND(IFERROR(VALUE(TRIM(SUBSTITUTE(BH79,CHAR(160),""))),0),2)&gt;
ROUND(IFERROR(VALUE(TRIM(SUBSTITUTE(BK79,CHAR(160),""))),0),2),
"Attention : Le montant TVA retenu est supérieur au montant TVA raisonnable. Merci de revoir la ligne de dépense, plafonner son montant, ou justifier la reventillation HT / TVA.",
ROUND(IFERROR(VALUE(TRIM(SUBSTITUTE(BJ79,CHAR(160),""))),0),2)&gt;
ROUND(IFERROR(VALUE(TRIM(SUBSTITUTE(MIN(P79,U79,Z79),CHAR(160),""))),0),2),
"Attention : Le devis retenu n'est pas le moins cher. Une justification de la part du porteur est nécessaire.",
ROUND(IFERROR(VALUE(TRIM(SUBSTITUTE(BJ79,CHAR(160),""))),0),2)=0,
"Attention : montant présenté entièrement écarté",
        (IFERROR(VALUE(TRIM(SUBSTITUTE(BL79,CHAR(160),""))),0))=0,
        "",
        (IFERROR(VALUE(TRIM(SUBSTITUTE(BI79,CHAR(160),""))),0))=(IFERROR(VALUE(TRIM(SUBSTITUTE(BL79,CHAR(160),""))),0)),
        "OK",
        (IFERROR(VALUE(TRIM(SUBSTITUTE(BI79,CHAR(160),""))),0))&gt;(IFERROR(VALUE(TRIM(SUBSTITUTE(BL79,CHAR(160),""))),0)),
        " OK : Montant instruit inférieur au montant raisonnable.",
        TRUE,
        ""
    )
)</f>
        <v/>
      </c>
      <c r="BO79" s="43" t="str" cm="1">
        <f t="array" ref="BO79">IF(OR(BL79="",AD79="",BJ79="",AB79="",BK79="",AC79=""),"",_xlfn.IFS(
ROUND(IFERROR(VALUE(TRIM(SUBSTITUTE(BL79,CHAR(160),""))),0),2)&gt;
ROUND(IFERROR(VALUE(TRIM(SUBSTITUTE(AD79,CHAR(160),""))),0),2),
"KO : Le montant retenu TTC est supérieur au montant présenté TTC. Merci de revoir la ligne de dépense ou plafonner son montant.",
ROUND(IFERROR(VALUE(TRIM(SUBSTITUTE(BJ79,CHAR(160),""))),0),2)&gt;
ROUND(IFERROR(VALUE(TRIM(SUBSTITUTE(AB79,CHAR(160),""))),0),2),
"Attention : Le montant retenu HT est supérieur au montant HT présenté. Merci de revoir la ligne de dépense, plafonner son montant, ou justifier la reventillation HT / TVA.",
ROUND(IFERROR(VALUE(TRIM(SUBSTITUTE(BK79,CHAR(160),""))),0),2)&gt;
ROUND(IFERROR(VALUE(TRIM(SUBSTITUTE(AC79,CHAR(160),""))),0),2),
"Attention : Le montant TVA retenu est supérieur au montant TVA présenté. Merci de revoir la ligne de dépense, plafonner son montant, ou justifier la reventillation HT / TVA.",
ROUND(IFERROR(VALUE(TRIM(SUBSTITUTE(AD79,CHAR(160),""))),0),2)=0,
"",
ROUND(IFERROR(VALUE(TRIM(SUBSTITUTE(BL79,CHAR(160),""))),0),2)=
ROUND(IFERROR(VALUE(TRIM(SUBSTITUTE(AD79,CHAR(160),""))),0),2),
"OK",
ROUND(IFERROR(VALUE(TRIM(SUBSTITUTE(BL79,CHAR(160),""))),0),2)=0,
"Attention : Montant présenté entièrement rejeté.",
ROUND(IFERROR(VALUE(TRIM(SUBSTITUTE(BL79,CHAR(160),""))),0),2)&lt;
ROUND(IFERROR(VALUE(TRIM(SUBSTITUTE(AD79,CHAR(160),""))),0),2),
"Attention : Montant présenté partiellement rejeté.",
TRUE,""
))</f>
        <v/>
      </c>
      <c r="BP79" s="92" t="str">
        <f t="shared" si="80"/>
        <v/>
      </c>
      <c r="BQ79" s="92" t="str">
        <f t="shared" si="81"/>
        <v/>
      </c>
      <c r="BR79" s="92" t="str">
        <f t="shared" si="82"/>
        <v/>
      </c>
    </row>
    <row r="80" spans="1:70" s="4" customFormat="1">
      <c r="A80" s="82">
        <v>72</v>
      </c>
      <c r="B80" s="83"/>
      <c r="C80" s="84"/>
      <c r="D80" s="84"/>
      <c r="E80" s="83"/>
      <c r="F80" s="83"/>
      <c r="G80" s="83"/>
      <c r="H80" s="132"/>
      <c r="I80" s="711"/>
      <c r="J80" s="538"/>
      <c r="K80" s="719"/>
      <c r="L80" s="627"/>
      <c r="M80" s="538"/>
      <c r="N80" s="624"/>
      <c r="O80" s="625"/>
      <c r="P80" s="644" t="str">
        <f t="shared" si="46"/>
        <v/>
      </c>
      <c r="Q80" s="647"/>
      <c r="R80" s="538"/>
      <c r="S80" s="625"/>
      <c r="T80" s="625"/>
      <c r="U80" s="644" t="str">
        <f t="shared" si="47"/>
        <v/>
      </c>
      <c r="V80" s="664"/>
      <c r="W80" s="538"/>
      <c r="X80" s="625"/>
      <c r="Y80" s="625"/>
      <c r="Z80" s="705" t="str">
        <f t="shared" si="48"/>
        <v/>
      </c>
      <c r="AA80" s="87"/>
      <c r="AB80" s="88" t="str" cm="1">
        <f t="array" ref="AB80">IF((_xlfn.IFS(TRIM(SUBSTITUTE(AA80,CHAR(160),""))="Devis 1",IFERROR(VALUE(TRIM(SUBSTITUTE(N80,CHAR(160),""))),0),TRIM(SUBSTITUTE(AA80,CHAR(160),""))="Devis 2",IFERROR(VALUE(TRIM(SUBSTITUTE(S80,CHAR(160),""))),0),TRIM(SUBSTITUTE(AA80,CHAR(160),""))="Devis 3",IFERROR(VALUE(TRIM(SUBSTITUTE(X80,CHAR(160),""))),0),TRUE,0)*IFERROR(VALUE(TRIM(SUBSTITUTE(C80,CHAR(160),""))),0))=0,"",_xlfn.IFS(TRIM(SUBSTITUTE(AA80,CHAR(160),""))="Devis 1",IFERROR(VALUE(TRIM(SUBSTITUTE(N80,CHAR(160),""))),0),TRIM(SUBSTITUTE(AA80,CHAR(160),""))="Devis 2",IFERROR(VALUE(TRIM(SUBSTITUTE(S80,CHAR(160),""))),0),TRIM(SUBSTITUTE(AA80,CHAR(160),""))="Devis 3",IFERROR(VALUE(TRIM(SUBSTITUTE(X80,CHAR(160),""))),0),TRUE,0)*IFERROR(VALUE(TRIM(SUBSTITUTE(C80,CHAR(160),""))),0))</f>
        <v/>
      </c>
      <c r="AC80" s="89" t="str" cm="1">
        <f t="array" ref="AC80">IF(ROUND((_xlfn.IFS(TRIM(SUBSTITUTE(AA80,CHAR(160),""))="Devis 1",IFERROR(VALUE(TRIM(SUBSTITUTE(O80,CHAR(160),""))),0),TRIM(SUBSTITUTE(AA80,CHAR(160),""))="Devis 2",IFERROR(VALUE(TRIM(SUBSTITUTE(T80,CHAR(160),""))),0),TRIM(SUBSTITUTE(AA80,CHAR(160),""))="Devis 3",IFERROR(VALUE(TRIM(SUBSTITUTE(Y80,CHAR(160),""))),0),TRUE,0)*IFERROR(VALUE(TRIM(SUBSTITUTE(C80,CHAR(160),""))),0)),2)=0,IF(AB80&lt;&gt;"",0,""),ROUND((_xlfn.IFS(TRIM(SUBSTITUTE(AA80,CHAR(160),""))="Devis 1",IFERROR(VALUE(TRIM(SUBSTITUTE(O80,CHAR(160),""))),0),TRIM(SUBSTITUTE(AA80,CHAR(160),""))="Devis 2",IFERROR(VALUE(TRIM(SUBSTITUTE(T80,CHAR(160),""))),0),TRIM(SUBSTITUTE(AA80,CHAR(160),""))="Devis 3",IFERROR(VALUE(TRIM(SUBSTITUTE(Y80,CHAR(160),""))),0),TRUE,0)*IFERROR(VALUE(TRIM(SUBSTITUTE(C80,CHAR(160),""))),0)),2))</f>
        <v/>
      </c>
      <c r="AD80" s="90" t="str">
        <f t="shared" si="49"/>
        <v/>
      </c>
      <c r="AE80" s="91"/>
      <c r="AF80" s="148" t="str">
        <f t="shared" si="50"/>
        <v/>
      </c>
      <c r="AG80" s="148" t="str">
        <f t="shared" si="51"/>
        <v/>
      </c>
      <c r="AH80" s="148" t="str">
        <f t="shared" si="52"/>
        <v/>
      </c>
      <c r="AI80" s="148" t="str">
        <f t="shared" si="53"/>
        <v/>
      </c>
      <c r="AJ80" s="148" t="str">
        <f t="shared" si="54"/>
        <v/>
      </c>
      <c r="AK80" s="148" t="str">
        <f t="shared" si="55"/>
        <v/>
      </c>
      <c r="AL80" s="148" t="str">
        <f t="shared" si="56"/>
        <v/>
      </c>
      <c r="AM80" s="148" t="str">
        <f t="shared" si="57"/>
        <v/>
      </c>
      <c r="AN80" s="713" t="str">
        <f t="shared" si="58"/>
        <v/>
      </c>
      <c r="AO80" s="553" t="str">
        <f t="shared" si="59"/>
        <v/>
      </c>
      <c r="AP80" s="548" t="str">
        <f t="shared" si="60"/>
        <v/>
      </c>
      <c r="AQ80" s="539" t="str">
        <f t="shared" si="61"/>
        <v/>
      </c>
      <c r="AR80" s="539" t="str">
        <f t="shared" si="62"/>
        <v/>
      </c>
      <c r="AS80" s="577" t="str">
        <f t="shared" si="63"/>
        <v/>
      </c>
      <c r="AT80" s="644" t="str">
        <f t="shared" si="64"/>
        <v/>
      </c>
      <c r="AU80" s="655" t="str">
        <f t="shared" si="65"/>
        <v/>
      </c>
      <c r="AV80" s="577" t="str">
        <f t="shared" si="66"/>
        <v/>
      </c>
      <c r="AW80" s="577" t="str">
        <f t="shared" si="67"/>
        <v/>
      </c>
      <c r="AX80" s="577" t="str">
        <f t="shared" si="68"/>
        <v/>
      </c>
      <c r="AY80" s="748" t="str">
        <f t="shared" si="69"/>
        <v/>
      </c>
      <c r="AZ80" s="677" t="str">
        <f t="shared" si="70"/>
        <v/>
      </c>
      <c r="BA80" s="577" t="str">
        <f t="shared" si="71"/>
        <v/>
      </c>
      <c r="BB80" s="577" t="str">
        <f t="shared" si="72"/>
        <v/>
      </c>
      <c r="BC80" s="577" t="str">
        <f t="shared" si="73"/>
        <v/>
      </c>
      <c r="BD80" s="678" t="str">
        <f t="shared" si="74"/>
        <v/>
      </c>
      <c r="BE80" s="542" t="str">
        <f t="shared" si="75"/>
        <v/>
      </c>
      <c r="BF80" s="83"/>
      <c r="BG80" s="92" t="str">
        <f t="shared" si="76"/>
        <v/>
      </c>
      <c r="BH80" s="92" t="str">
        <f t="shared" si="77"/>
        <v/>
      </c>
      <c r="BI80" s="93" t="str">
        <f t="shared" si="78"/>
        <v/>
      </c>
      <c r="BJ80" s="93" t="str" cm="1">
        <f t="array" ref="BJ80">IF($AG80="","",
_xlfn.IFS(
$BE80="Devis 1",
IF(ISBLANK(AR80),"",IFERROR(VALUE(TRIM(SUBSTITUTE(AR80,CHAR(160),""))),0)*IFERROR(VALUE(TRIM(SUBSTITUTE($AG80,CHAR(160),""))),0)),
$BE80="Devis 2",
IF(ISBLANK(AW80),"",IFERROR(VALUE(TRIM(SUBSTITUTE(AW80,CHAR(160),""))),0)*IFERROR(VALUE(TRIM(SUBSTITUTE($AG80,CHAR(160),""))),0)),
$BE80="Devis 3",
IF(ISBLANK(BB80),"",IFERROR(VALUE(TRIM(SUBSTITUTE(BB80,CHAR(160),""))),0)*IFERROR(VALUE(TRIM(SUBSTITUTE($AG80,CHAR(160),""))),0)),
TRUE,0
)
)</f>
        <v/>
      </c>
      <c r="BK80" s="93" t="str" cm="1">
        <f t="array" ref="BK80">IF($AG80="","",
_xlfn.IFS(
$BE80="Devis 1",
IF(ISBLANK(AS80),"",IFERROR(VALUE(TRIM(SUBSTITUTE(AS80,CHAR(160),""))),0)*IFERROR(VALUE(TRIM(SUBSTITUTE($AG80,CHAR(160),""))),0)),
$BE80="Devis 2",
IF(ISBLANK(AX80),"",IFERROR(VALUE(TRIM(SUBSTITUTE(AX80,CHAR(160),""))),0)*IFERROR(VALUE(TRIM(SUBSTITUTE($AG80,CHAR(160),""))),0)),
$BE80="Devis 3",
IF(ISBLANK(BC80),"",IFERROR(VALUE(TRIM(SUBSTITUTE(BC80,CHAR(160),""))),0)*IFERROR(VALUE(TRIM(SUBSTITUTE($AG80,CHAR(160),""))),0)),
TRUE,0
)
)</f>
        <v/>
      </c>
      <c r="BL80" s="93" t="str">
        <f t="shared" si="79"/>
        <v/>
      </c>
      <c r="BM80" s="83"/>
      <c r="BN80" s="43" t="str" cm="1">
        <f t="array" ref="BN80">IF(OR(BL80="",BI80="",BJ80="",BG80=""),"",
    _xlfn.IFS(
        (IFERROR(VALUE(TRIM(SUBSTITUTE(BL80,CHAR(160),""))),0)) &gt; (IFERROR(VALUE(TRIM(SUBSTITUTE(BI80,CHAR(160),""))),0)),
        "KO : Le montant retenu TTC est supérieur au montant raisonnable TTC. Merci de revoir la ligne de dépense ou plafonner son montant.",
        (IFERROR(VALUE(TRIM(SUBSTITUTE(BJ80,CHAR(160),""))),0)) &gt; (IFERROR(VALUE(TRIM(SUBSTITUTE(BG80,CHAR(160),""))),0)),
        "Attention : Le montant retenu HT est supérieur au montant HT raisonnable. Merci de revoir la ligne de dépense, plafonner son montant, ou justifier la reventillation HT / TVA.",
ROUND(IFERROR(VALUE(TRIM(SUBSTITUTE(BH80,CHAR(160),""))),0),2)&gt;
ROUND(IFERROR(VALUE(TRIM(SUBSTITUTE(BK80,CHAR(160),""))),0),2),
"Attention : Le montant TVA retenu est supérieur au montant TVA raisonnable. Merci de revoir la ligne de dépense, plafonner son montant, ou justifier la reventillation HT / TVA.",
ROUND(IFERROR(VALUE(TRIM(SUBSTITUTE(BJ80,CHAR(160),""))),0),2)&gt;
ROUND(IFERROR(VALUE(TRIM(SUBSTITUTE(MIN(P80,U80,Z80),CHAR(160),""))),0),2),
"Attention : Le devis retenu n'est pas le moins cher. Une justification de la part du porteur est nécessaire.",
ROUND(IFERROR(VALUE(TRIM(SUBSTITUTE(BJ80,CHAR(160),""))),0),2)=0,
"Attention : montant présenté entièrement écarté",
        (IFERROR(VALUE(TRIM(SUBSTITUTE(BL80,CHAR(160),""))),0))=0,
        "",
        (IFERROR(VALUE(TRIM(SUBSTITUTE(BI80,CHAR(160),""))),0))=(IFERROR(VALUE(TRIM(SUBSTITUTE(BL80,CHAR(160),""))),0)),
        "OK",
        (IFERROR(VALUE(TRIM(SUBSTITUTE(BI80,CHAR(160),""))),0))&gt;(IFERROR(VALUE(TRIM(SUBSTITUTE(BL80,CHAR(160),""))),0)),
        " OK : Montant instruit inférieur au montant raisonnable.",
        TRUE,
        ""
    )
)</f>
        <v/>
      </c>
      <c r="BO80" s="43" t="str" cm="1">
        <f t="array" ref="BO80">IF(OR(BL80="",AD80="",BJ80="",AB80="",BK80="",AC80=""),"",_xlfn.IFS(
ROUND(IFERROR(VALUE(TRIM(SUBSTITUTE(BL80,CHAR(160),""))),0),2)&gt;
ROUND(IFERROR(VALUE(TRIM(SUBSTITUTE(AD80,CHAR(160),""))),0),2),
"KO : Le montant retenu TTC est supérieur au montant présenté TTC. Merci de revoir la ligne de dépense ou plafonner son montant.",
ROUND(IFERROR(VALUE(TRIM(SUBSTITUTE(BJ80,CHAR(160),""))),0),2)&gt;
ROUND(IFERROR(VALUE(TRIM(SUBSTITUTE(AB80,CHAR(160),""))),0),2),
"Attention : Le montant retenu HT est supérieur au montant HT présenté. Merci de revoir la ligne de dépense, plafonner son montant, ou justifier la reventillation HT / TVA.",
ROUND(IFERROR(VALUE(TRIM(SUBSTITUTE(BK80,CHAR(160),""))),0),2)&gt;
ROUND(IFERROR(VALUE(TRIM(SUBSTITUTE(AC80,CHAR(160),""))),0),2),
"Attention : Le montant TVA retenu est supérieur au montant TVA présenté. Merci de revoir la ligne de dépense, plafonner son montant, ou justifier la reventillation HT / TVA.",
ROUND(IFERROR(VALUE(TRIM(SUBSTITUTE(AD80,CHAR(160),""))),0),2)=0,
"",
ROUND(IFERROR(VALUE(TRIM(SUBSTITUTE(BL80,CHAR(160),""))),0),2)=
ROUND(IFERROR(VALUE(TRIM(SUBSTITUTE(AD80,CHAR(160),""))),0),2),
"OK",
ROUND(IFERROR(VALUE(TRIM(SUBSTITUTE(BL80,CHAR(160),""))),0),2)=0,
"Attention : Montant présenté entièrement rejeté.",
ROUND(IFERROR(VALUE(TRIM(SUBSTITUTE(BL80,CHAR(160),""))),0),2)&lt;
ROUND(IFERROR(VALUE(TRIM(SUBSTITUTE(AD80,CHAR(160),""))),0),2),
"Attention : Montant présenté partiellement rejeté.",
TRUE,""
))</f>
        <v/>
      </c>
      <c r="BP80" s="92" t="str">
        <f t="shared" si="80"/>
        <v/>
      </c>
      <c r="BQ80" s="92" t="str">
        <f t="shared" si="81"/>
        <v/>
      </c>
      <c r="BR80" s="92" t="str">
        <f t="shared" si="82"/>
        <v/>
      </c>
    </row>
    <row r="81" spans="1:70" s="4" customFormat="1">
      <c r="A81" s="82">
        <v>73</v>
      </c>
      <c r="B81" s="83"/>
      <c r="C81" s="84"/>
      <c r="D81" s="84"/>
      <c r="E81" s="83"/>
      <c r="F81" s="83"/>
      <c r="G81" s="83"/>
      <c r="H81" s="132"/>
      <c r="I81" s="711"/>
      <c r="J81" s="538"/>
      <c r="K81" s="719"/>
      <c r="L81" s="627"/>
      <c r="M81" s="538"/>
      <c r="N81" s="624"/>
      <c r="O81" s="625"/>
      <c r="P81" s="644" t="str">
        <f t="shared" si="46"/>
        <v/>
      </c>
      <c r="Q81" s="647"/>
      <c r="R81" s="538"/>
      <c r="S81" s="625"/>
      <c r="T81" s="625"/>
      <c r="U81" s="644" t="str">
        <f t="shared" si="47"/>
        <v/>
      </c>
      <c r="V81" s="664"/>
      <c r="W81" s="538"/>
      <c r="X81" s="625"/>
      <c r="Y81" s="625"/>
      <c r="Z81" s="705" t="str">
        <f t="shared" si="48"/>
        <v/>
      </c>
      <c r="AA81" s="87"/>
      <c r="AB81" s="88" t="str" cm="1">
        <f t="array" ref="AB81">IF((_xlfn.IFS(TRIM(SUBSTITUTE(AA81,CHAR(160),""))="Devis 1",IFERROR(VALUE(TRIM(SUBSTITUTE(N81,CHAR(160),""))),0),TRIM(SUBSTITUTE(AA81,CHAR(160),""))="Devis 2",IFERROR(VALUE(TRIM(SUBSTITUTE(S81,CHAR(160),""))),0),TRIM(SUBSTITUTE(AA81,CHAR(160),""))="Devis 3",IFERROR(VALUE(TRIM(SUBSTITUTE(X81,CHAR(160),""))),0),TRUE,0)*IFERROR(VALUE(TRIM(SUBSTITUTE(C81,CHAR(160),""))),0))=0,"",_xlfn.IFS(TRIM(SUBSTITUTE(AA81,CHAR(160),""))="Devis 1",IFERROR(VALUE(TRIM(SUBSTITUTE(N81,CHAR(160),""))),0),TRIM(SUBSTITUTE(AA81,CHAR(160),""))="Devis 2",IFERROR(VALUE(TRIM(SUBSTITUTE(S81,CHAR(160),""))),0),TRIM(SUBSTITUTE(AA81,CHAR(160),""))="Devis 3",IFERROR(VALUE(TRIM(SUBSTITUTE(X81,CHAR(160),""))),0),TRUE,0)*IFERROR(VALUE(TRIM(SUBSTITUTE(C81,CHAR(160),""))),0))</f>
        <v/>
      </c>
      <c r="AC81" s="89" t="str" cm="1">
        <f t="array" ref="AC81">IF(ROUND((_xlfn.IFS(TRIM(SUBSTITUTE(AA81,CHAR(160),""))="Devis 1",IFERROR(VALUE(TRIM(SUBSTITUTE(O81,CHAR(160),""))),0),TRIM(SUBSTITUTE(AA81,CHAR(160),""))="Devis 2",IFERROR(VALUE(TRIM(SUBSTITUTE(T81,CHAR(160),""))),0),TRIM(SUBSTITUTE(AA81,CHAR(160),""))="Devis 3",IFERROR(VALUE(TRIM(SUBSTITUTE(Y81,CHAR(160),""))),0),TRUE,0)*IFERROR(VALUE(TRIM(SUBSTITUTE(C81,CHAR(160),""))),0)),2)=0,IF(AB81&lt;&gt;"",0,""),ROUND((_xlfn.IFS(TRIM(SUBSTITUTE(AA81,CHAR(160),""))="Devis 1",IFERROR(VALUE(TRIM(SUBSTITUTE(O81,CHAR(160),""))),0),TRIM(SUBSTITUTE(AA81,CHAR(160),""))="Devis 2",IFERROR(VALUE(TRIM(SUBSTITUTE(T81,CHAR(160),""))),0),TRIM(SUBSTITUTE(AA81,CHAR(160),""))="Devis 3",IFERROR(VALUE(TRIM(SUBSTITUTE(Y81,CHAR(160),""))),0),TRUE,0)*IFERROR(VALUE(TRIM(SUBSTITUTE(C81,CHAR(160),""))),0)),2))</f>
        <v/>
      </c>
      <c r="AD81" s="90" t="str">
        <f t="shared" si="49"/>
        <v/>
      </c>
      <c r="AE81" s="91"/>
      <c r="AF81" s="148" t="str">
        <f t="shared" si="50"/>
        <v/>
      </c>
      <c r="AG81" s="148" t="str">
        <f t="shared" si="51"/>
        <v/>
      </c>
      <c r="AH81" s="148" t="str">
        <f t="shared" si="52"/>
        <v/>
      </c>
      <c r="AI81" s="148" t="str">
        <f t="shared" si="53"/>
        <v/>
      </c>
      <c r="AJ81" s="148" t="str">
        <f t="shared" si="54"/>
        <v/>
      </c>
      <c r="AK81" s="148" t="str">
        <f t="shared" si="55"/>
        <v/>
      </c>
      <c r="AL81" s="148" t="str">
        <f t="shared" si="56"/>
        <v/>
      </c>
      <c r="AM81" s="148" t="str">
        <f t="shared" si="57"/>
        <v/>
      </c>
      <c r="AN81" s="713" t="str">
        <f t="shared" si="58"/>
        <v/>
      </c>
      <c r="AO81" s="553" t="str">
        <f t="shared" si="59"/>
        <v/>
      </c>
      <c r="AP81" s="548" t="str">
        <f t="shared" si="60"/>
        <v/>
      </c>
      <c r="AQ81" s="539" t="str">
        <f t="shared" si="61"/>
        <v/>
      </c>
      <c r="AR81" s="539" t="str">
        <f t="shared" si="62"/>
        <v/>
      </c>
      <c r="AS81" s="577" t="str">
        <f t="shared" si="63"/>
        <v/>
      </c>
      <c r="AT81" s="644" t="str">
        <f t="shared" si="64"/>
        <v/>
      </c>
      <c r="AU81" s="655" t="str">
        <f t="shared" si="65"/>
        <v/>
      </c>
      <c r="AV81" s="577" t="str">
        <f t="shared" si="66"/>
        <v/>
      </c>
      <c r="AW81" s="577" t="str">
        <f t="shared" si="67"/>
        <v/>
      </c>
      <c r="AX81" s="577" t="str">
        <f t="shared" si="68"/>
        <v/>
      </c>
      <c r="AY81" s="748" t="str">
        <f t="shared" si="69"/>
        <v/>
      </c>
      <c r="AZ81" s="677" t="str">
        <f t="shared" si="70"/>
        <v/>
      </c>
      <c r="BA81" s="577" t="str">
        <f t="shared" si="71"/>
        <v/>
      </c>
      <c r="BB81" s="577" t="str">
        <f t="shared" si="72"/>
        <v/>
      </c>
      <c r="BC81" s="577" t="str">
        <f t="shared" si="73"/>
        <v/>
      </c>
      <c r="BD81" s="678" t="str">
        <f t="shared" si="74"/>
        <v/>
      </c>
      <c r="BE81" s="542" t="str">
        <f t="shared" si="75"/>
        <v/>
      </c>
      <c r="BF81" s="83"/>
      <c r="BG81" s="92" t="str">
        <f t="shared" si="76"/>
        <v/>
      </c>
      <c r="BH81" s="92" t="str">
        <f t="shared" si="77"/>
        <v/>
      </c>
      <c r="BI81" s="93" t="str">
        <f t="shared" si="78"/>
        <v/>
      </c>
      <c r="BJ81" s="93" t="str" cm="1">
        <f t="array" ref="BJ81">IF($AG81="","",
_xlfn.IFS(
$BE81="Devis 1",
IF(ISBLANK(AR81),"",IFERROR(VALUE(TRIM(SUBSTITUTE(AR81,CHAR(160),""))),0)*IFERROR(VALUE(TRIM(SUBSTITUTE($AG81,CHAR(160),""))),0)),
$BE81="Devis 2",
IF(ISBLANK(AW81),"",IFERROR(VALUE(TRIM(SUBSTITUTE(AW81,CHAR(160),""))),0)*IFERROR(VALUE(TRIM(SUBSTITUTE($AG81,CHAR(160),""))),0)),
$BE81="Devis 3",
IF(ISBLANK(BB81),"",IFERROR(VALUE(TRIM(SUBSTITUTE(BB81,CHAR(160),""))),0)*IFERROR(VALUE(TRIM(SUBSTITUTE($AG81,CHAR(160),""))),0)),
TRUE,0
)
)</f>
        <v/>
      </c>
      <c r="BK81" s="93" t="str" cm="1">
        <f t="array" ref="BK81">IF($AG81="","",
_xlfn.IFS(
$BE81="Devis 1",
IF(ISBLANK(AS81),"",IFERROR(VALUE(TRIM(SUBSTITUTE(AS81,CHAR(160),""))),0)*IFERROR(VALUE(TRIM(SUBSTITUTE($AG81,CHAR(160),""))),0)),
$BE81="Devis 2",
IF(ISBLANK(AX81),"",IFERROR(VALUE(TRIM(SUBSTITUTE(AX81,CHAR(160),""))),0)*IFERROR(VALUE(TRIM(SUBSTITUTE($AG81,CHAR(160),""))),0)),
$BE81="Devis 3",
IF(ISBLANK(BC81),"",IFERROR(VALUE(TRIM(SUBSTITUTE(BC81,CHAR(160),""))),0)*IFERROR(VALUE(TRIM(SUBSTITUTE($AG81,CHAR(160),""))),0)),
TRUE,0
)
)</f>
        <v/>
      </c>
      <c r="BL81" s="93" t="str">
        <f t="shared" si="79"/>
        <v/>
      </c>
      <c r="BM81" s="83"/>
      <c r="BN81" s="43" t="str" cm="1">
        <f t="array" ref="BN81">IF(OR(BL81="",BI81="",BJ81="",BG81=""),"",
    _xlfn.IFS(
        (IFERROR(VALUE(TRIM(SUBSTITUTE(BL81,CHAR(160),""))),0)) &gt; (IFERROR(VALUE(TRIM(SUBSTITUTE(BI81,CHAR(160),""))),0)),
        "KO : Le montant retenu TTC est supérieur au montant raisonnable TTC. Merci de revoir la ligne de dépense ou plafonner son montant.",
        (IFERROR(VALUE(TRIM(SUBSTITUTE(BJ81,CHAR(160),""))),0)) &gt; (IFERROR(VALUE(TRIM(SUBSTITUTE(BG81,CHAR(160),""))),0)),
        "Attention : Le montant retenu HT est supérieur au montant HT raisonnable. Merci de revoir la ligne de dépense, plafonner son montant, ou justifier la reventillation HT / TVA.",
ROUND(IFERROR(VALUE(TRIM(SUBSTITUTE(BH81,CHAR(160),""))),0),2)&gt;
ROUND(IFERROR(VALUE(TRIM(SUBSTITUTE(BK81,CHAR(160),""))),0),2),
"Attention : Le montant TVA retenu est supérieur au montant TVA raisonnable. Merci de revoir la ligne de dépense, plafonner son montant, ou justifier la reventillation HT / TVA.",
ROUND(IFERROR(VALUE(TRIM(SUBSTITUTE(BJ81,CHAR(160),""))),0),2)&gt;
ROUND(IFERROR(VALUE(TRIM(SUBSTITUTE(MIN(P81,U81,Z81),CHAR(160),""))),0),2),
"Attention : Le devis retenu n'est pas le moins cher. Une justification de la part du porteur est nécessaire.",
ROUND(IFERROR(VALUE(TRIM(SUBSTITUTE(BJ81,CHAR(160),""))),0),2)=0,
"Attention : montant présenté entièrement écarté",
        (IFERROR(VALUE(TRIM(SUBSTITUTE(BL81,CHAR(160),""))),0))=0,
        "",
        (IFERROR(VALUE(TRIM(SUBSTITUTE(BI81,CHAR(160),""))),0))=(IFERROR(VALUE(TRIM(SUBSTITUTE(BL81,CHAR(160),""))),0)),
        "OK",
        (IFERROR(VALUE(TRIM(SUBSTITUTE(BI81,CHAR(160),""))),0))&gt;(IFERROR(VALUE(TRIM(SUBSTITUTE(BL81,CHAR(160),""))),0)),
        " OK : Montant instruit inférieur au montant raisonnable.",
        TRUE,
        ""
    )
)</f>
        <v/>
      </c>
      <c r="BO81" s="43" t="str" cm="1">
        <f t="array" ref="BO81">IF(OR(BL81="",AD81="",BJ81="",AB81="",BK81="",AC81=""),"",_xlfn.IFS(
ROUND(IFERROR(VALUE(TRIM(SUBSTITUTE(BL81,CHAR(160),""))),0),2)&gt;
ROUND(IFERROR(VALUE(TRIM(SUBSTITUTE(AD81,CHAR(160),""))),0),2),
"KO : Le montant retenu TTC est supérieur au montant présenté TTC. Merci de revoir la ligne de dépense ou plafonner son montant.",
ROUND(IFERROR(VALUE(TRIM(SUBSTITUTE(BJ81,CHAR(160),""))),0),2)&gt;
ROUND(IFERROR(VALUE(TRIM(SUBSTITUTE(AB81,CHAR(160),""))),0),2),
"Attention : Le montant retenu HT est supérieur au montant HT présenté. Merci de revoir la ligne de dépense, plafonner son montant, ou justifier la reventillation HT / TVA.",
ROUND(IFERROR(VALUE(TRIM(SUBSTITUTE(BK81,CHAR(160),""))),0),2)&gt;
ROUND(IFERROR(VALUE(TRIM(SUBSTITUTE(AC81,CHAR(160),""))),0),2),
"Attention : Le montant TVA retenu est supérieur au montant TVA présenté. Merci de revoir la ligne de dépense, plafonner son montant, ou justifier la reventillation HT / TVA.",
ROUND(IFERROR(VALUE(TRIM(SUBSTITUTE(AD81,CHAR(160),""))),0),2)=0,
"",
ROUND(IFERROR(VALUE(TRIM(SUBSTITUTE(BL81,CHAR(160),""))),0),2)=
ROUND(IFERROR(VALUE(TRIM(SUBSTITUTE(AD81,CHAR(160),""))),0),2),
"OK",
ROUND(IFERROR(VALUE(TRIM(SUBSTITUTE(BL81,CHAR(160),""))),0),2)=0,
"Attention : Montant présenté entièrement rejeté.",
ROUND(IFERROR(VALUE(TRIM(SUBSTITUTE(BL81,CHAR(160),""))),0),2)&lt;
ROUND(IFERROR(VALUE(TRIM(SUBSTITUTE(AD81,CHAR(160),""))),0),2),
"Attention : Montant présenté partiellement rejeté.",
TRUE,""
))</f>
        <v/>
      </c>
      <c r="BP81" s="92" t="str">
        <f t="shared" si="80"/>
        <v/>
      </c>
      <c r="BQ81" s="92" t="str">
        <f t="shared" si="81"/>
        <v/>
      </c>
      <c r="BR81" s="92" t="str">
        <f t="shared" si="82"/>
        <v/>
      </c>
    </row>
    <row r="82" spans="1:70" s="4" customFormat="1">
      <c r="A82" s="82">
        <v>74</v>
      </c>
      <c r="B82" s="83"/>
      <c r="C82" s="84"/>
      <c r="D82" s="84"/>
      <c r="E82" s="83"/>
      <c r="F82" s="83"/>
      <c r="G82" s="83"/>
      <c r="H82" s="132"/>
      <c r="I82" s="711"/>
      <c r="J82" s="538"/>
      <c r="K82" s="719"/>
      <c r="L82" s="627"/>
      <c r="M82" s="538"/>
      <c r="N82" s="624"/>
      <c r="O82" s="625"/>
      <c r="P82" s="644" t="str">
        <f t="shared" si="46"/>
        <v/>
      </c>
      <c r="Q82" s="647"/>
      <c r="R82" s="538"/>
      <c r="S82" s="625"/>
      <c r="T82" s="625"/>
      <c r="U82" s="644" t="str">
        <f t="shared" si="47"/>
        <v/>
      </c>
      <c r="V82" s="664"/>
      <c r="W82" s="538"/>
      <c r="X82" s="625"/>
      <c r="Y82" s="625"/>
      <c r="Z82" s="705" t="str">
        <f t="shared" si="48"/>
        <v/>
      </c>
      <c r="AA82" s="87"/>
      <c r="AB82" s="88" t="str" cm="1">
        <f t="array" ref="AB82">IF((_xlfn.IFS(TRIM(SUBSTITUTE(AA82,CHAR(160),""))="Devis 1",IFERROR(VALUE(TRIM(SUBSTITUTE(N82,CHAR(160),""))),0),TRIM(SUBSTITUTE(AA82,CHAR(160),""))="Devis 2",IFERROR(VALUE(TRIM(SUBSTITUTE(S82,CHAR(160),""))),0),TRIM(SUBSTITUTE(AA82,CHAR(160),""))="Devis 3",IFERROR(VALUE(TRIM(SUBSTITUTE(X82,CHAR(160),""))),0),TRUE,0)*IFERROR(VALUE(TRIM(SUBSTITUTE(C82,CHAR(160),""))),0))=0,"",_xlfn.IFS(TRIM(SUBSTITUTE(AA82,CHAR(160),""))="Devis 1",IFERROR(VALUE(TRIM(SUBSTITUTE(N82,CHAR(160),""))),0),TRIM(SUBSTITUTE(AA82,CHAR(160),""))="Devis 2",IFERROR(VALUE(TRIM(SUBSTITUTE(S82,CHAR(160),""))),0),TRIM(SUBSTITUTE(AA82,CHAR(160),""))="Devis 3",IFERROR(VALUE(TRIM(SUBSTITUTE(X82,CHAR(160),""))),0),TRUE,0)*IFERROR(VALUE(TRIM(SUBSTITUTE(C82,CHAR(160),""))),0))</f>
        <v/>
      </c>
      <c r="AC82" s="89" t="str" cm="1">
        <f t="array" ref="AC82">IF(ROUND((_xlfn.IFS(TRIM(SUBSTITUTE(AA82,CHAR(160),""))="Devis 1",IFERROR(VALUE(TRIM(SUBSTITUTE(O82,CHAR(160),""))),0),TRIM(SUBSTITUTE(AA82,CHAR(160),""))="Devis 2",IFERROR(VALUE(TRIM(SUBSTITUTE(T82,CHAR(160),""))),0),TRIM(SUBSTITUTE(AA82,CHAR(160),""))="Devis 3",IFERROR(VALUE(TRIM(SUBSTITUTE(Y82,CHAR(160),""))),0),TRUE,0)*IFERROR(VALUE(TRIM(SUBSTITUTE(C82,CHAR(160),""))),0)),2)=0,IF(AB82&lt;&gt;"",0,""),ROUND((_xlfn.IFS(TRIM(SUBSTITUTE(AA82,CHAR(160),""))="Devis 1",IFERROR(VALUE(TRIM(SUBSTITUTE(O82,CHAR(160),""))),0),TRIM(SUBSTITUTE(AA82,CHAR(160),""))="Devis 2",IFERROR(VALUE(TRIM(SUBSTITUTE(T82,CHAR(160),""))),0),TRIM(SUBSTITUTE(AA82,CHAR(160),""))="Devis 3",IFERROR(VALUE(TRIM(SUBSTITUTE(Y82,CHAR(160),""))),0),TRUE,0)*IFERROR(VALUE(TRIM(SUBSTITUTE(C82,CHAR(160),""))),0)),2))</f>
        <v/>
      </c>
      <c r="AD82" s="90" t="str">
        <f t="shared" si="49"/>
        <v/>
      </c>
      <c r="AE82" s="91"/>
      <c r="AF82" s="148" t="str">
        <f t="shared" si="50"/>
        <v/>
      </c>
      <c r="AG82" s="148" t="str">
        <f t="shared" si="51"/>
        <v/>
      </c>
      <c r="AH82" s="148" t="str">
        <f t="shared" si="52"/>
        <v/>
      </c>
      <c r="AI82" s="148" t="str">
        <f t="shared" si="53"/>
        <v/>
      </c>
      <c r="AJ82" s="148" t="str">
        <f t="shared" si="54"/>
        <v/>
      </c>
      <c r="AK82" s="148" t="str">
        <f t="shared" si="55"/>
        <v/>
      </c>
      <c r="AL82" s="148" t="str">
        <f t="shared" si="56"/>
        <v/>
      </c>
      <c r="AM82" s="148" t="str">
        <f t="shared" si="57"/>
        <v/>
      </c>
      <c r="AN82" s="713" t="str">
        <f t="shared" si="58"/>
        <v/>
      </c>
      <c r="AO82" s="553" t="str">
        <f t="shared" si="59"/>
        <v/>
      </c>
      <c r="AP82" s="548" t="str">
        <f t="shared" si="60"/>
        <v/>
      </c>
      <c r="AQ82" s="539" t="str">
        <f t="shared" si="61"/>
        <v/>
      </c>
      <c r="AR82" s="539" t="str">
        <f t="shared" si="62"/>
        <v/>
      </c>
      <c r="AS82" s="577" t="str">
        <f t="shared" si="63"/>
        <v/>
      </c>
      <c r="AT82" s="644" t="str">
        <f t="shared" si="64"/>
        <v/>
      </c>
      <c r="AU82" s="655" t="str">
        <f t="shared" si="65"/>
        <v/>
      </c>
      <c r="AV82" s="577" t="str">
        <f t="shared" si="66"/>
        <v/>
      </c>
      <c r="AW82" s="577" t="str">
        <f t="shared" si="67"/>
        <v/>
      </c>
      <c r="AX82" s="577" t="str">
        <f t="shared" si="68"/>
        <v/>
      </c>
      <c r="AY82" s="748" t="str">
        <f t="shared" si="69"/>
        <v/>
      </c>
      <c r="AZ82" s="677" t="str">
        <f t="shared" si="70"/>
        <v/>
      </c>
      <c r="BA82" s="577" t="str">
        <f t="shared" si="71"/>
        <v/>
      </c>
      <c r="BB82" s="577" t="str">
        <f t="shared" si="72"/>
        <v/>
      </c>
      <c r="BC82" s="577" t="str">
        <f t="shared" si="73"/>
        <v/>
      </c>
      <c r="BD82" s="678" t="str">
        <f t="shared" si="74"/>
        <v/>
      </c>
      <c r="BE82" s="542" t="str">
        <f t="shared" si="75"/>
        <v/>
      </c>
      <c r="BF82" s="83"/>
      <c r="BG82" s="92" t="str">
        <f t="shared" si="76"/>
        <v/>
      </c>
      <c r="BH82" s="92" t="str">
        <f t="shared" si="77"/>
        <v/>
      </c>
      <c r="BI82" s="93" t="str">
        <f t="shared" si="78"/>
        <v/>
      </c>
      <c r="BJ82" s="93" t="str" cm="1">
        <f t="array" ref="BJ82">IF($AG82="","",
_xlfn.IFS(
$BE82="Devis 1",
IF(ISBLANK(AR82),"",IFERROR(VALUE(TRIM(SUBSTITUTE(AR82,CHAR(160),""))),0)*IFERROR(VALUE(TRIM(SUBSTITUTE($AG82,CHAR(160),""))),0)),
$BE82="Devis 2",
IF(ISBLANK(AW82),"",IFERROR(VALUE(TRIM(SUBSTITUTE(AW82,CHAR(160),""))),0)*IFERROR(VALUE(TRIM(SUBSTITUTE($AG82,CHAR(160),""))),0)),
$BE82="Devis 3",
IF(ISBLANK(BB82),"",IFERROR(VALUE(TRIM(SUBSTITUTE(BB82,CHAR(160),""))),0)*IFERROR(VALUE(TRIM(SUBSTITUTE($AG82,CHAR(160),""))),0)),
TRUE,0
)
)</f>
        <v/>
      </c>
      <c r="BK82" s="93" t="str" cm="1">
        <f t="array" ref="BK82">IF($AG82="","",
_xlfn.IFS(
$BE82="Devis 1",
IF(ISBLANK(AS82),"",IFERROR(VALUE(TRIM(SUBSTITUTE(AS82,CHAR(160),""))),0)*IFERROR(VALUE(TRIM(SUBSTITUTE($AG82,CHAR(160),""))),0)),
$BE82="Devis 2",
IF(ISBLANK(AX82),"",IFERROR(VALUE(TRIM(SUBSTITUTE(AX82,CHAR(160),""))),0)*IFERROR(VALUE(TRIM(SUBSTITUTE($AG82,CHAR(160),""))),0)),
$BE82="Devis 3",
IF(ISBLANK(BC82),"",IFERROR(VALUE(TRIM(SUBSTITUTE(BC82,CHAR(160),""))),0)*IFERROR(VALUE(TRIM(SUBSTITUTE($AG82,CHAR(160),""))),0)),
TRUE,0
)
)</f>
        <v/>
      </c>
      <c r="BL82" s="93" t="str">
        <f t="shared" si="79"/>
        <v/>
      </c>
      <c r="BM82" s="83"/>
      <c r="BN82" s="43" t="str" cm="1">
        <f t="array" ref="BN82">IF(OR(BL82="",BI82="",BJ82="",BG82=""),"",
    _xlfn.IFS(
        (IFERROR(VALUE(TRIM(SUBSTITUTE(BL82,CHAR(160),""))),0)) &gt; (IFERROR(VALUE(TRIM(SUBSTITUTE(BI82,CHAR(160),""))),0)),
        "KO : Le montant retenu TTC est supérieur au montant raisonnable TTC. Merci de revoir la ligne de dépense ou plafonner son montant.",
        (IFERROR(VALUE(TRIM(SUBSTITUTE(BJ82,CHAR(160),""))),0)) &gt; (IFERROR(VALUE(TRIM(SUBSTITUTE(BG82,CHAR(160),""))),0)),
        "Attention : Le montant retenu HT est supérieur au montant HT raisonnable. Merci de revoir la ligne de dépense, plafonner son montant, ou justifier la reventillation HT / TVA.",
ROUND(IFERROR(VALUE(TRIM(SUBSTITUTE(BH82,CHAR(160),""))),0),2)&gt;
ROUND(IFERROR(VALUE(TRIM(SUBSTITUTE(BK82,CHAR(160),""))),0),2),
"Attention : Le montant TVA retenu est supérieur au montant TVA raisonnable. Merci de revoir la ligne de dépense, plafonner son montant, ou justifier la reventillation HT / TVA.",
ROUND(IFERROR(VALUE(TRIM(SUBSTITUTE(BJ82,CHAR(160),""))),0),2)&gt;
ROUND(IFERROR(VALUE(TRIM(SUBSTITUTE(MIN(P82,U82,Z82),CHAR(160),""))),0),2),
"Attention : Le devis retenu n'est pas le moins cher. Une justification de la part du porteur est nécessaire.",
ROUND(IFERROR(VALUE(TRIM(SUBSTITUTE(BJ82,CHAR(160),""))),0),2)=0,
"Attention : montant présenté entièrement écarté",
        (IFERROR(VALUE(TRIM(SUBSTITUTE(BL82,CHAR(160),""))),0))=0,
        "",
        (IFERROR(VALUE(TRIM(SUBSTITUTE(BI82,CHAR(160),""))),0))=(IFERROR(VALUE(TRIM(SUBSTITUTE(BL82,CHAR(160),""))),0)),
        "OK",
        (IFERROR(VALUE(TRIM(SUBSTITUTE(BI82,CHAR(160),""))),0))&gt;(IFERROR(VALUE(TRIM(SUBSTITUTE(BL82,CHAR(160),""))),0)),
        " OK : Montant instruit inférieur au montant raisonnable.",
        TRUE,
        ""
    )
)</f>
        <v/>
      </c>
      <c r="BO82" s="43" t="str" cm="1">
        <f t="array" ref="BO82">IF(OR(BL82="",AD82="",BJ82="",AB82="",BK82="",AC82=""),"",_xlfn.IFS(
ROUND(IFERROR(VALUE(TRIM(SUBSTITUTE(BL82,CHAR(160),""))),0),2)&gt;
ROUND(IFERROR(VALUE(TRIM(SUBSTITUTE(AD82,CHAR(160),""))),0),2),
"KO : Le montant retenu TTC est supérieur au montant présenté TTC. Merci de revoir la ligne de dépense ou plafonner son montant.",
ROUND(IFERROR(VALUE(TRIM(SUBSTITUTE(BJ82,CHAR(160),""))),0),2)&gt;
ROUND(IFERROR(VALUE(TRIM(SUBSTITUTE(AB82,CHAR(160),""))),0),2),
"Attention : Le montant retenu HT est supérieur au montant HT présenté. Merci de revoir la ligne de dépense, plafonner son montant, ou justifier la reventillation HT / TVA.",
ROUND(IFERROR(VALUE(TRIM(SUBSTITUTE(BK82,CHAR(160),""))),0),2)&gt;
ROUND(IFERROR(VALUE(TRIM(SUBSTITUTE(AC82,CHAR(160),""))),0),2),
"Attention : Le montant TVA retenu est supérieur au montant TVA présenté. Merci de revoir la ligne de dépense, plafonner son montant, ou justifier la reventillation HT / TVA.",
ROUND(IFERROR(VALUE(TRIM(SUBSTITUTE(AD82,CHAR(160),""))),0),2)=0,
"",
ROUND(IFERROR(VALUE(TRIM(SUBSTITUTE(BL82,CHAR(160),""))),0),2)=
ROUND(IFERROR(VALUE(TRIM(SUBSTITUTE(AD82,CHAR(160),""))),0),2),
"OK",
ROUND(IFERROR(VALUE(TRIM(SUBSTITUTE(BL82,CHAR(160),""))),0),2)=0,
"Attention : Montant présenté entièrement rejeté.",
ROUND(IFERROR(VALUE(TRIM(SUBSTITUTE(BL82,CHAR(160),""))),0),2)&lt;
ROUND(IFERROR(VALUE(TRIM(SUBSTITUTE(AD82,CHAR(160),""))),0),2),
"Attention : Montant présenté partiellement rejeté.",
TRUE,""
))</f>
        <v/>
      </c>
      <c r="BP82" s="92" t="str">
        <f t="shared" si="80"/>
        <v/>
      </c>
      <c r="BQ82" s="92" t="str">
        <f t="shared" si="81"/>
        <v/>
      </c>
      <c r="BR82" s="92" t="str">
        <f t="shared" si="82"/>
        <v/>
      </c>
    </row>
    <row r="83" spans="1:70" s="4" customFormat="1">
      <c r="A83" s="82">
        <v>75</v>
      </c>
      <c r="B83" s="83"/>
      <c r="C83" s="84"/>
      <c r="D83" s="84"/>
      <c r="E83" s="83"/>
      <c r="F83" s="83"/>
      <c r="G83" s="83"/>
      <c r="H83" s="132"/>
      <c r="I83" s="711"/>
      <c r="J83" s="538"/>
      <c r="K83" s="719"/>
      <c r="L83" s="627"/>
      <c r="M83" s="538"/>
      <c r="N83" s="624"/>
      <c r="O83" s="625"/>
      <c r="P83" s="644" t="str">
        <f t="shared" si="46"/>
        <v/>
      </c>
      <c r="Q83" s="647"/>
      <c r="R83" s="538"/>
      <c r="S83" s="625"/>
      <c r="T83" s="625"/>
      <c r="U83" s="644" t="str">
        <f t="shared" si="47"/>
        <v/>
      </c>
      <c r="V83" s="664"/>
      <c r="W83" s="538"/>
      <c r="X83" s="625"/>
      <c r="Y83" s="625"/>
      <c r="Z83" s="705" t="str">
        <f t="shared" si="48"/>
        <v/>
      </c>
      <c r="AA83" s="87"/>
      <c r="AB83" s="88" t="str" cm="1">
        <f t="array" ref="AB83">IF((_xlfn.IFS(TRIM(SUBSTITUTE(AA83,CHAR(160),""))="Devis 1",IFERROR(VALUE(TRIM(SUBSTITUTE(N83,CHAR(160),""))),0),TRIM(SUBSTITUTE(AA83,CHAR(160),""))="Devis 2",IFERROR(VALUE(TRIM(SUBSTITUTE(S83,CHAR(160),""))),0),TRIM(SUBSTITUTE(AA83,CHAR(160),""))="Devis 3",IFERROR(VALUE(TRIM(SUBSTITUTE(X83,CHAR(160),""))),0),TRUE,0)*IFERROR(VALUE(TRIM(SUBSTITUTE(C83,CHAR(160),""))),0))=0,"",_xlfn.IFS(TRIM(SUBSTITUTE(AA83,CHAR(160),""))="Devis 1",IFERROR(VALUE(TRIM(SUBSTITUTE(N83,CHAR(160),""))),0),TRIM(SUBSTITUTE(AA83,CHAR(160),""))="Devis 2",IFERROR(VALUE(TRIM(SUBSTITUTE(S83,CHAR(160),""))),0),TRIM(SUBSTITUTE(AA83,CHAR(160),""))="Devis 3",IFERROR(VALUE(TRIM(SUBSTITUTE(X83,CHAR(160),""))),0),TRUE,0)*IFERROR(VALUE(TRIM(SUBSTITUTE(C83,CHAR(160),""))),0))</f>
        <v/>
      </c>
      <c r="AC83" s="89" t="str" cm="1">
        <f t="array" ref="AC83">IF(ROUND((_xlfn.IFS(TRIM(SUBSTITUTE(AA83,CHAR(160),""))="Devis 1",IFERROR(VALUE(TRIM(SUBSTITUTE(O83,CHAR(160),""))),0),TRIM(SUBSTITUTE(AA83,CHAR(160),""))="Devis 2",IFERROR(VALUE(TRIM(SUBSTITUTE(T83,CHAR(160),""))),0),TRIM(SUBSTITUTE(AA83,CHAR(160),""))="Devis 3",IFERROR(VALUE(TRIM(SUBSTITUTE(Y83,CHAR(160),""))),0),TRUE,0)*IFERROR(VALUE(TRIM(SUBSTITUTE(C83,CHAR(160),""))),0)),2)=0,IF(AB83&lt;&gt;"",0,""),ROUND((_xlfn.IFS(TRIM(SUBSTITUTE(AA83,CHAR(160),""))="Devis 1",IFERROR(VALUE(TRIM(SUBSTITUTE(O83,CHAR(160),""))),0),TRIM(SUBSTITUTE(AA83,CHAR(160),""))="Devis 2",IFERROR(VALUE(TRIM(SUBSTITUTE(T83,CHAR(160),""))),0),TRIM(SUBSTITUTE(AA83,CHAR(160),""))="Devis 3",IFERROR(VALUE(TRIM(SUBSTITUTE(Y83,CHAR(160),""))),0),TRUE,0)*IFERROR(VALUE(TRIM(SUBSTITUTE(C83,CHAR(160),""))),0)),2))</f>
        <v/>
      </c>
      <c r="AD83" s="90" t="str">
        <f t="shared" si="49"/>
        <v/>
      </c>
      <c r="AE83" s="91"/>
      <c r="AF83" s="148" t="str">
        <f t="shared" si="50"/>
        <v/>
      </c>
      <c r="AG83" s="148" t="str">
        <f t="shared" si="51"/>
        <v/>
      </c>
      <c r="AH83" s="148" t="str">
        <f t="shared" si="52"/>
        <v/>
      </c>
      <c r="AI83" s="148" t="str">
        <f t="shared" si="53"/>
        <v/>
      </c>
      <c r="AJ83" s="148" t="str">
        <f t="shared" si="54"/>
        <v/>
      </c>
      <c r="AK83" s="148" t="str">
        <f t="shared" si="55"/>
        <v/>
      </c>
      <c r="AL83" s="148" t="str">
        <f t="shared" si="56"/>
        <v/>
      </c>
      <c r="AM83" s="148" t="str">
        <f t="shared" si="57"/>
        <v/>
      </c>
      <c r="AN83" s="713" t="str">
        <f t="shared" si="58"/>
        <v/>
      </c>
      <c r="AO83" s="553" t="str">
        <f t="shared" si="59"/>
        <v/>
      </c>
      <c r="AP83" s="548" t="str">
        <f t="shared" si="60"/>
        <v/>
      </c>
      <c r="AQ83" s="539" t="str">
        <f t="shared" si="61"/>
        <v/>
      </c>
      <c r="AR83" s="539" t="str">
        <f t="shared" si="62"/>
        <v/>
      </c>
      <c r="AS83" s="577" t="str">
        <f t="shared" si="63"/>
        <v/>
      </c>
      <c r="AT83" s="644" t="str">
        <f t="shared" si="64"/>
        <v/>
      </c>
      <c r="AU83" s="655" t="str">
        <f t="shared" si="65"/>
        <v/>
      </c>
      <c r="AV83" s="577" t="str">
        <f t="shared" si="66"/>
        <v/>
      </c>
      <c r="AW83" s="577" t="str">
        <f t="shared" si="67"/>
        <v/>
      </c>
      <c r="AX83" s="577" t="str">
        <f t="shared" si="68"/>
        <v/>
      </c>
      <c r="AY83" s="748" t="str">
        <f t="shared" si="69"/>
        <v/>
      </c>
      <c r="AZ83" s="677" t="str">
        <f t="shared" si="70"/>
        <v/>
      </c>
      <c r="BA83" s="577" t="str">
        <f t="shared" si="71"/>
        <v/>
      </c>
      <c r="BB83" s="577" t="str">
        <f t="shared" si="72"/>
        <v/>
      </c>
      <c r="BC83" s="577" t="str">
        <f t="shared" si="73"/>
        <v/>
      </c>
      <c r="BD83" s="678" t="str">
        <f t="shared" si="74"/>
        <v/>
      </c>
      <c r="BE83" s="542" t="str">
        <f t="shared" si="75"/>
        <v/>
      </c>
      <c r="BF83" s="83"/>
      <c r="BG83" s="92" t="str">
        <f t="shared" si="76"/>
        <v/>
      </c>
      <c r="BH83" s="92" t="str">
        <f t="shared" si="77"/>
        <v/>
      </c>
      <c r="BI83" s="93" t="str">
        <f t="shared" si="78"/>
        <v/>
      </c>
      <c r="BJ83" s="93" t="str" cm="1">
        <f t="array" ref="BJ83">IF($AG83="","",
_xlfn.IFS(
$BE83="Devis 1",
IF(ISBLANK(AR83),"",IFERROR(VALUE(TRIM(SUBSTITUTE(AR83,CHAR(160),""))),0)*IFERROR(VALUE(TRIM(SUBSTITUTE($AG83,CHAR(160),""))),0)),
$BE83="Devis 2",
IF(ISBLANK(AW83),"",IFERROR(VALUE(TRIM(SUBSTITUTE(AW83,CHAR(160),""))),0)*IFERROR(VALUE(TRIM(SUBSTITUTE($AG83,CHAR(160),""))),0)),
$BE83="Devis 3",
IF(ISBLANK(BB83),"",IFERROR(VALUE(TRIM(SUBSTITUTE(BB83,CHAR(160),""))),0)*IFERROR(VALUE(TRIM(SUBSTITUTE($AG83,CHAR(160),""))),0)),
TRUE,0
)
)</f>
        <v/>
      </c>
      <c r="BK83" s="93" t="str" cm="1">
        <f t="array" ref="BK83">IF($AG83="","",
_xlfn.IFS(
$BE83="Devis 1",
IF(ISBLANK(AS83),"",IFERROR(VALUE(TRIM(SUBSTITUTE(AS83,CHAR(160),""))),0)*IFERROR(VALUE(TRIM(SUBSTITUTE($AG83,CHAR(160),""))),0)),
$BE83="Devis 2",
IF(ISBLANK(AX83),"",IFERROR(VALUE(TRIM(SUBSTITUTE(AX83,CHAR(160),""))),0)*IFERROR(VALUE(TRIM(SUBSTITUTE($AG83,CHAR(160),""))),0)),
$BE83="Devis 3",
IF(ISBLANK(BC83),"",IFERROR(VALUE(TRIM(SUBSTITUTE(BC83,CHAR(160),""))),0)*IFERROR(VALUE(TRIM(SUBSTITUTE($AG83,CHAR(160),""))),0)),
TRUE,0
)
)</f>
        <v/>
      </c>
      <c r="BL83" s="93" t="str">
        <f t="shared" si="79"/>
        <v/>
      </c>
      <c r="BM83" s="83"/>
      <c r="BN83" s="43" t="str" cm="1">
        <f t="array" ref="BN83">IF(OR(BL83="",BI83="",BJ83="",BG83=""),"",
    _xlfn.IFS(
        (IFERROR(VALUE(TRIM(SUBSTITUTE(BL83,CHAR(160),""))),0)) &gt; (IFERROR(VALUE(TRIM(SUBSTITUTE(BI83,CHAR(160),""))),0)),
        "KO : Le montant retenu TTC est supérieur au montant raisonnable TTC. Merci de revoir la ligne de dépense ou plafonner son montant.",
        (IFERROR(VALUE(TRIM(SUBSTITUTE(BJ83,CHAR(160),""))),0)) &gt; (IFERROR(VALUE(TRIM(SUBSTITUTE(BG83,CHAR(160),""))),0)),
        "Attention : Le montant retenu HT est supérieur au montant HT raisonnable. Merci de revoir la ligne de dépense, plafonner son montant, ou justifier la reventillation HT / TVA.",
ROUND(IFERROR(VALUE(TRIM(SUBSTITUTE(BH83,CHAR(160),""))),0),2)&gt;
ROUND(IFERROR(VALUE(TRIM(SUBSTITUTE(BK83,CHAR(160),""))),0),2),
"Attention : Le montant TVA retenu est supérieur au montant TVA raisonnable. Merci de revoir la ligne de dépense, plafonner son montant, ou justifier la reventillation HT / TVA.",
ROUND(IFERROR(VALUE(TRIM(SUBSTITUTE(BJ83,CHAR(160),""))),0),2)&gt;
ROUND(IFERROR(VALUE(TRIM(SUBSTITUTE(MIN(P83,U83,Z83),CHAR(160),""))),0),2),
"Attention : Le devis retenu n'est pas le moins cher. Une justification de la part du porteur est nécessaire.",
ROUND(IFERROR(VALUE(TRIM(SUBSTITUTE(BJ83,CHAR(160),""))),0),2)=0,
"Attention : montant présenté entièrement écarté",
        (IFERROR(VALUE(TRIM(SUBSTITUTE(BL83,CHAR(160),""))),0))=0,
        "",
        (IFERROR(VALUE(TRIM(SUBSTITUTE(BI83,CHAR(160),""))),0))=(IFERROR(VALUE(TRIM(SUBSTITUTE(BL83,CHAR(160),""))),0)),
        "OK",
        (IFERROR(VALUE(TRIM(SUBSTITUTE(BI83,CHAR(160),""))),0))&gt;(IFERROR(VALUE(TRIM(SUBSTITUTE(BL83,CHAR(160),""))),0)),
        " OK : Montant instruit inférieur au montant raisonnable.",
        TRUE,
        ""
    )
)</f>
        <v/>
      </c>
      <c r="BO83" s="43" t="str" cm="1">
        <f t="array" ref="BO83">IF(OR(BL83="",AD83="",BJ83="",AB83="",BK83="",AC83=""),"",_xlfn.IFS(
ROUND(IFERROR(VALUE(TRIM(SUBSTITUTE(BL83,CHAR(160),""))),0),2)&gt;
ROUND(IFERROR(VALUE(TRIM(SUBSTITUTE(AD83,CHAR(160),""))),0),2),
"KO : Le montant retenu TTC est supérieur au montant présenté TTC. Merci de revoir la ligne de dépense ou plafonner son montant.",
ROUND(IFERROR(VALUE(TRIM(SUBSTITUTE(BJ83,CHAR(160),""))),0),2)&gt;
ROUND(IFERROR(VALUE(TRIM(SUBSTITUTE(AB83,CHAR(160),""))),0),2),
"Attention : Le montant retenu HT est supérieur au montant HT présenté. Merci de revoir la ligne de dépense, plafonner son montant, ou justifier la reventillation HT / TVA.",
ROUND(IFERROR(VALUE(TRIM(SUBSTITUTE(BK83,CHAR(160),""))),0),2)&gt;
ROUND(IFERROR(VALUE(TRIM(SUBSTITUTE(AC83,CHAR(160),""))),0),2),
"Attention : Le montant TVA retenu est supérieur au montant TVA présenté. Merci de revoir la ligne de dépense, plafonner son montant, ou justifier la reventillation HT / TVA.",
ROUND(IFERROR(VALUE(TRIM(SUBSTITUTE(AD83,CHAR(160),""))),0),2)=0,
"",
ROUND(IFERROR(VALUE(TRIM(SUBSTITUTE(BL83,CHAR(160),""))),0),2)=
ROUND(IFERROR(VALUE(TRIM(SUBSTITUTE(AD83,CHAR(160),""))),0),2),
"OK",
ROUND(IFERROR(VALUE(TRIM(SUBSTITUTE(BL83,CHAR(160),""))),0),2)=0,
"Attention : Montant présenté entièrement rejeté.",
ROUND(IFERROR(VALUE(TRIM(SUBSTITUTE(BL83,CHAR(160),""))),0),2)&lt;
ROUND(IFERROR(VALUE(TRIM(SUBSTITUTE(AD83,CHAR(160),""))),0),2),
"Attention : Montant présenté partiellement rejeté.",
TRUE,""
))</f>
        <v/>
      </c>
      <c r="BP83" s="92" t="str">
        <f t="shared" si="80"/>
        <v/>
      </c>
      <c r="BQ83" s="92" t="str">
        <f t="shared" si="81"/>
        <v/>
      </c>
      <c r="BR83" s="92" t="str">
        <f t="shared" si="82"/>
        <v/>
      </c>
    </row>
    <row r="84" spans="1:70" s="4" customFormat="1">
      <c r="A84" s="82">
        <v>76</v>
      </c>
      <c r="B84" s="83"/>
      <c r="C84" s="84"/>
      <c r="D84" s="84"/>
      <c r="E84" s="83"/>
      <c r="F84" s="83"/>
      <c r="G84" s="83"/>
      <c r="H84" s="132"/>
      <c r="I84" s="711"/>
      <c r="J84" s="538"/>
      <c r="K84" s="719"/>
      <c r="L84" s="627"/>
      <c r="M84" s="538"/>
      <c r="N84" s="624"/>
      <c r="O84" s="625"/>
      <c r="P84" s="644" t="str">
        <f t="shared" si="46"/>
        <v/>
      </c>
      <c r="Q84" s="647"/>
      <c r="R84" s="538"/>
      <c r="S84" s="625"/>
      <c r="T84" s="625"/>
      <c r="U84" s="644" t="str">
        <f t="shared" si="47"/>
        <v/>
      </c>
      <c r="V84" s="664"/>
      <c r="W84" s="538"/>
      <c r="X84" s="625"/>
      <c r="Y84" s="625"/>
      <c r="Z84" s="705" t="str">
        <f t="shared" si="48"/>
        <v/>
      </c>
      <c r="AA84" s="87"/>
      <c r="AB84" s="88" t="str" cm="1">
        <f t="array" ref="AB84">IF((_xlfn.IFS(TRIM(SUBSTITUTE(AA84,CHAR(160),""))="Devis 1",IFERROR(VALUE(TRIM(SUBSTITUTE(N84,CHAR(160),""))),0),TRIM(SUBSTITUTE(AA84,CHAR(160),""))="Devis 2",IFERROR(VALUE(TRIM(SUBSTITUTE(S84,CHAR(160),""))),0),TRIM(SUBSTITUTE(AA84,CHAR(160),""))="Devis 3",IFERROR(VALUE(TRIM(SUBSTITUTE(X84,CHAR(160),""))),0),TRUE,0)*IFERROR(VALUE(TRIM(SUBSTITUTE(C84,CHAR(160),""))),0))=0,"",_xlfn.IFS(TRIM(SUBSTITUTE(AA84,CHAR(160),""))="Devis 1",IFERROR(VALUE(TRIM(SUBSTITUTE(N84,CHAR(160),""))),0),TRIM(SUBSTITUTE(AA84,CHAR(160),""))="Devis 2",IFERROR(VALUE(TRIM(SUBSTITUTE(S84,CHAR(160),""))),0),TRIM(SUBSTITUTE(AA84,CHAR(160),""))="Devis 3",IFERROR(VALUE(TRIM(SUBSTITUTE(X84,CHAR(160),""))),0),TRUE,0)*IFERROR(VALUE(TRIM(SUBSTITUTE(C84,CHAR(160),""))),0))</f>
        <v/>
      </c>
      <c r="AC84" s="89" t="str" cm="1">
        <f t="array" ref="AC84">IF(ROUND((_xlfn.IFS(TRIM(SUBSTITUTE(AA84,CHAR(160),""))="Devis 1",IFERROR(VALUE(TRIM(SUBSTITUTE(O84,CHAR(160),""))),0),TRIM(SUBSTITUTE(AA84,CHAR(160),""))="Devis 2",IFERROR(VALUE(TRIM(SUBSTITUTE(T84,CHAR(160),""))),0),TRIM(SUBSTITUTE(AA84,CHAR(160),""))="Devis 3",IFERROR(VALUE(TRIM(SUBSTITUTE(Y84,CHAR(160),""))),0),TRUE,0)*IFERROR(VALUE(TRIM(SUBSTITUTE(C84,CHAR(160),""))),0)),2)=0,IF(AB84&lt;&gt;"",0,""),ROUND((_xlfn.IFS(TRIM(SUBSTITUTE(AA84,CHAR(160),""))="Devis 1",IFERROR(VALUE(TRIM(SUBSTITUTE(O84,CHAR(160),""))),0),TRIM(SUBSTITUTE(AA84,CHAR(160),""))="Devis 2",IFERROR(VALUE(TRIM(SUBSTITUTE(T84,CHAR(160),""))),0),TRIM(SUBSTITUTE(AA84,CHAR(160),""))="Devis 3",IFERROR(VALUE(TRIM(SUBSTITUTE(Y84,CHAR(160),""))),0),TRUE,0)*IFERROR(VALUE(TRIM(SUBSTITUTE(C84,CHAR(160),""))),0)),2))</f>
        <v/>
      </c>
      <c r="AD84" s="90" t="str">
        <f t="shared" si="49"/>
        <v/>
      </c>
      <c r="AE84" s="91"/>
      <c r="AF84" s="148" t="str">
        <f t="shared" si="50"/>
        <v/>
      </c>
      <c r="AG84" s="148" t="str">
        <f t="shared" si="51"/>
        <v/>
      </c>
      <c r="AH84" s="148" t="str">
        <f t="shared" si="52"/>
        <v/>
      </c>
      <c r="AI84" s="148" t="str">
        <f t="shared" si="53"/>
        <v/>
      </c>
      <c r="AJ84" s="148" t="str">
        <f t="shared" si="54"/>
        <v/>
      </c>
      <c r="AK84" s="148" t="str">
        <f t="shared" si="55"/>
        <v/>
      </c>
      <c r="AL84" s="148" t="str">
        <f t="shared" si="56"/>
        <v/>
      </c>
      <c r="AM84" s="148" t="str">
        <f t="shared" si="57"/>
        <v/>
      </c>
      <c r="AN84" s="713" t="str">
        <f t="shared" si="58"/>
        <v/>
      </c>
      <c r="AO84" s="553" t="str">
        <f t="shared" si="59"/>
        <v/>
      </c>
      <c r="AP84" s="548" t="str">
        <f t="shared" si="60"/>
        <v/>
      </c>
      <c r="AQ84" s="539" t="str">
        <f t="shared" si="61"/>
        <v/>
      </c>
      <c r="AR84" s="539" t="str">
        <f t="shared" si="62"/>
        <v/>
      </c>
      <c r="AS84" s="577" t="str">
        <f t="shared" si="63"/>
        <v/>
      </c>
      <c r="AT84" s="644" t="str">
        <f t="shared" si="64"/>
        <v/>
      </c>
      <c r="AU84" s="655" t="str">
        <f t="shared" si="65"/>
        <v/>
      </c>
      <c r="AV84" s="577" t="str">
        <f t="shared" si="66"/>
        <v/>
      </c>
      <c r="AW84" s="577" t="str">
        <f t="shared" si="67"/>
        <v/>
      </c>
      <c r="AX84" s="577" t="str">
        <f t="shared" si="68"/>
        <v/>
      </c>
      <c r="AY84" s="748" t="str">
        <f t="shared" si="69"/>
        <v/>
      </c>
      <c r="AZ84" s="677" t="str">
        <f t="shared" si="70"/>
        <v/>
      </c>
      <c r="BA84" s="577" t="str">
        <f t="shared" si="71"/>
        <v/>
      </c>
      <c r="BB84" s="577" t="str">
        <f t="shared" si="72"/>
        <v/>
      </c>
      <c r="BC84" s="577" t="str">
        <f t="shared" si="73"/>
        <v/>
      </c>
      <c r="BD84" s="678" t="str">
        <f t="shared" si="74"/>
        <v/>
      </c>
      <c r="BE84" s="542" t="str">
        <f t="shared" si="75"/>
        <v/>
      </c>
      <c r="BF84" s="83"/>
      <c r="BG84" s="92" t="str">
        <f t="shared" si="76"/>
        <v/>
      </c>
      <c r="BH84" s="92" t="str">
        <f t="shared" si="77"/>
        <v/>
      </c>
      <c r="BI84" s="93" t="str">
        <f t="shared" si="78"/>
        <v/>
      </c>
      <c r="BJ84" s="93" t="str" cm="1">
        <f t="array" ref="BJ84">IF($AG84="","",
_xlfn.IFS(
$BE84="Devis 1",
IF(ISBLANK(AR84),"",IFERROR(VALUE(TRIM(SUBSTITUTE(AR84,CHAR(160),""))),0)*IFERROR(VALUE(TRIM(SUBSTITUTE($AG84,CHAR(160),""))),0)),
$BE84="Devis 2",
IF(ISBLANK(AW84),"",IFERROR(VALUE(TRIM(SUBSTITUTE(AW84,CHAR(160),""))),0)*IFERROR(VALUE(TRIM(SUBSTITUTE($AG84,CHAR(160),""))),0)),
$BE84="Devis 3",
IF(ISBLANK(BB84),"",IFERROR(VALUE(TRIM(SUBSTITUTE(BB84,CHAR(160),""))),0)*IFERROR(VALUE(TRIM(SUBSTITUTE($AG84,CHAR(160),""))),0)),
TRUE,0
)
)</f>
        <v/>
      </c>
      <c r="BK84" s="93" t="str" cm="1">
        <f t="array" ref="BK84">IF($AG84="","",
_xlfn.IFS(
$BE84="Devis 1",
IF(ISBLANK(AS84),"",IFERROR(VALUE(TRIM(SUBSTITUTE(AS84,CHAR(160),""))),0)*IFERROR(VALUE(TRIM(SUBSTITUTE($AG84,CHAR(160),""))),0)),
$BE84="Devis 2",
IF(ISBLANK(AX84),"",IFERROR(VALUE(TRIM(SUBSTITUTE(AX84,CHAR(160),""))),0)*IFERROR(VALUE(TRIM(SUBSTITUTE($AG84,CHAR(160),""))),0)),
$BE84="Devis 3",
IF(ISBLANK(BC84),"",IFERROR(VALUE(TRIM(SUBSTITUTE(BC84,CHAR(160),""))),0)*IFERROR(VALUE(TRIM(SUBSTITUTE($AG84,CHAR(160),""))),0)),
TRUE,0
)
)</f>
        <v/>
      </c>
      <c r="BL84" s="93" t="str">
        <f t="shared" si="79"/>
        <v/>
      </c>
      <c r="BM84" s="83"/>
      <c r="BN84" s="43" t="str" cm="1">
        <f t="array" ref="BN84">IF(OR(BL84="",BI84="",BJ84="",BG84=""),"",
    _xlfn.IFS(
        (IFERROR(VALUE(TRIM(SUBSTITUTE(BL84,CHAR(160),""))),0)) &gt; (IFERROR(VALUE(TRIM(SUBSTITUTE(BI84,CHAR(160),""))),0)),
        "KO : Le montant retenu TTC est supérieur au montant raisonnable TTC. Merci de revoir la ligne de dépense ou plafonner son montant.",
        (IFERROR(VALUE(TRIM(SUBSTITUTE(BJ84,CHAR(160),""))),0)) &gt; (IFERROR(VALUE(TRIM(SUBSTITUTE(BG84,CHAR(160),""))),0)),
        "Attention : Le montant retenu HT est supérieur au montant HT raisonnable. Merci de revoir la ligne de dépense, plafonner son montant, ou justifier la reventillation HT / TVA.",
ROUND(IFERROR(VALUE(TRIM(SUBSTITUTE(BH84,CHAR(160),""))),0),2)&gt;
ROUND(IFERROR(VALUE(TRIM(SUBSTITUTE(BK84,CHAR(160),""))),0),2),
"Attention : Le montant TVA retenu est supérieur au montant TVA raisonnable. Merci de revoir la ligne de dépense, plafonner son montant, ou justifier la reventillation HT / TVA.",
ROUND(IFERROR(VALUE(TRIM(SUBSTITUTE(BJ84,CHAR(160),""))),0),2)&gt;
ROUND(IFERROR(VALUE(TRIM(SUBSTITUTE(MIN(P84,U84,Z84),CHAR(160),""))),0),2),
"Attention : Le devis retenu n'est pas le moins cher. Une justification de la part du porteur est nécessaire.",
ROUND(IFERROR(VALUE(TRIM(SUBSTITUTE(BJ84,CHAR(160),""))),0),2)=0,
"Attention : montant présenté entièrement écarté",
        (IFERROR(VALUE(TRIM(SUBSTITUTE(BL84,CHAR(160),""))),0))=0,
        "",
        (IFERROR(VALUE(TRIM(SUBSTITUTE(BI84,CHAR(160),""))),0))=(IFERROR(VALUE(TRIM(SUBSTITUTE(BL84,CHAR(160),""))),0)),
        "OK",
        (IFERROR(VALUE(TRIM(SUBSTITUTE(BI84,CHAR(160),""))),0))&gt;(IFERROR(VALUE(TRIM(SUBSTITUTE(BL84,CHAR(160),""))),0)),
        " OK : Montant instruit inférieur au montant raisonnable.",
        TRUE,
        ""
    )
)</f>
        <v/>
      </c>
      <c r="BO84" s="43" t="str" cm="1">
        <f t="array" ref="BO84">IF(OR(BL84="",AD84="",BJ84="",AB84="",BK84="",AC84=""),"",_xlfn.IFS(
ROUND(IFERROR(VALUE(TRIM(SUBSTITUTE(BL84,CHAR(160),""))),0),2)&gt;
ROUND(IFERROR(VALUE(TRIM(SUBSTITUTE(AD84,CHAR(160),""))),0),2),
"KO : Le montant retenu TTC est supérieur au montant présenté TTC. Merci de revoir la ligne de dépense ou plafonner son montant.",
ROUND(IFERROR(VALUE(TRIM(SUBSTITUTE(BJ84,CHAR(160),""))),0),2)&gt;
ROUND(IFERROR(VALUE(TRIM(SUBSTITUTE(AB84,CHAR(160),""))),0),2),
"Attention : Le montant retenu HT est supérieur au montant HT présenté. Merci de revoir la ligne de dépense, plafonner son montant, ou justifier la reventillation HT / TVA.",
ROUND(IFERROR(VALUE(TRIM(SUBSTITUTE(BK84,CHAR(160),""))),0),2)&gt;
ROUND(IFERROR(VALUE(TRIM(SUBSTITUTE(AC84,CHAR(160),""))),0),2),
"Attention : Le montant TVA retenu est supérieur au montant TVA présenté. Merci de revoir la ligne de dépense, plafonner son montant, ou justifier la reventillation HT / TVA.",
ROUND(IFERROR(VALUE(TRIM(SUBSTITUTE(AD84,CHAR(160),""))),0),2)=0,
"",
ROUND(IFERROR(VALUE(TRIM(SUBSTITUTE(BL84,CHAR(160),""))),0),2)=
ROUND(IFERROR(VALUE(TRIM(SUBSTITUTE(AD84,CHAR(160),""))),0),2),
"OK",
ROUND(IFERROR(VALUE(TRIM(SUBSTITUTE(BL84,CHAR(160),""))),0),2)=0,
"Attention : Montant présenté entièrement rejeté.",
ROUND(IFERROR(VALUE(TRIM(SUBSTITUTE(BL84,CHAR(160),""))),0),2)&lt;
ROUND(IFERROR(VALUE(TRIM(SUBSTITUTE(AD84,CHAR(160),""))),0),2),
"Attention : Montant présenté partiellement rejeté.",
TRUE,""
))</f>
        <v/>
      </c>
      <c r="BP84" s="92" t="str">
        <f t="shared" si="80"/>
        <v/>
      </c>
      <c r="BQ84" s="92" t="str">
        <f t="shared" si="81"/>
        <v/>
      </c>
      <c r="BR84" s="92" t="str">
        <f t="shared" si="82"/>
        <v/>
      </c>
    </row>
    <row r="85" spans="1:70" s="4" customFormat="1">
      <c r="A85" s="82">
        <v>77</v>
      </c>
      <c r="B85" s="83"/>
      <c r="C85" s="84"/>
      <c r="D85" s="84"/>
      <c r="E85" s="83"/>
      <c r="F85" s="83"/>
      <c r="G85" s="83"/>
      <c r="H85" s="132"/>
      <c r="I85" s="711"/>
      <c r="J85" s="538"/>
      <c r="K85" s="719"/>
      <c r="L85" s="627"/>
      <c r="M85" s="538"/>
      <c r="N85" s="624"/>
      <c r="O85" s="625"/>
      <c r="P85" s="644" t="str">
        <f t="shared" si="46"/>
        <v/>
      </c>
      <c r="Q85" s="647"/>
      <c r="R85" s="538"/>
      <c r="S85" s="625"/>
      <c r="T85" s="625"/>
      <c r="U85" s="644" t="str">
        <f t="shared" si="47"/>
        <v/>
      </c>
      <c r="V85" s="664"/>
      <c r="W85" s="538"/>
      <c r="X85" s="625"/>
      <c r="Y85" s="625"/>
      <c r="Z85" s="705" t="str">
        <f t="shared" si="48"/>
        <v/>
      </c>
      <c r="AA85" s="87"/>
      <c r="AB85" s="88" t="str" cm="1">
        <f t="array" ref="AB85">IF((_xlfn.IFS(TRIM(SUBSTITUTE(AA85,CHAR(160),""))="Devis 1",IFERROR(VALUE(TRIM(SUBSTITUTE(N85,CHAR(160),""))),0),TRIM(SUBSTITUTE(AA85,CHAR(160),""))="Devis 2",IFERROR(VALUE(TRIM(SUBSTITUTE(S85,CHAR(160),""))),0),TRIM(SUBSTITUTE(AA85,CHAR(160),""))="Devis 3",IFERROR(VALUE(TRIM(SUBSTITUTE(X85,CHAR(160),""))),0),TRUE,0)*IFERROR(VALUE(TRIM(SUBSTITUTE(C85,CHAR(160),""))),0))=0,"",_xlfn.IFS(TRIM(SUBSTITUTE(AA85,CHAR(160),""))="Devis 1",IFERROR(VALUE(TRIM(SUBSTITUTE(N85,CHAR(160),""))),0),TRIM(SUBSTITUTE(AA85,CHAR(160),""))="Devis 2",IFERROR(VALUE(TRIM(SUBSTITUTE(S85,CHAR(160),""))),0),TRIM(SUBSTITUTE(AA85,CHAR(160),""))="Devis 3",IFERROR(VALUE(TRIM(SUBSTITUTE(X85,CHAR(160),""))),0),TRUE,0)*IFERROR(VALUE(TRIM(SUBSTITUTE(C85,CHAR(160),""))),0))</f>
        <v/>
      </c>
      <c r="AC85" s="89" t="str" cm="1">
        <f t="array" ref="AC85">IF(ROUND((_xlfn.IFS(TRIM(SUBSTITUTE(AA85,CHAR(160),""))="Devis 1",IFERROR(VALUE(TRIM(SUBSTITUTE(O85,CHAR(160),""))),0),TRIM(SUBSTITUTE(AA85,CHAR(160),""))="Devis 2",IFERROR(VALUE(TRIM(SUBSTITUTE(T85,CHAR(160),""))),0),TRIM(SUBSTITUTE(AA85,CHAR(160),""))="Devis 3",IFERROR(VALUE(TRIM(SUBSTITUTE(Y85,CHAR(160),""))),0),TRUE,0)*IFERROR(VALUE(TRIM(SUBSTITUTE(C85,CHAR(160),""))),0)),2)=0,IF(AB85&lt;&gt;"",0,""),ROUND((_xlfn.IFS(TRIM(SUBSTITUTE(AA85,CHAR(160),""))="Devis 1",IFERROR(VALUE(TRIM(SUBSTITUTE(O85,CHAR(160),""))),0),TRIM(SUBSTITUTE(AA85,CHAR(160),""))="Devis 2",IFERROR(VALUE(TRIM(SUBSTITUTE(T85,CHAR(160),""))),0),TRIM(SUBSTITUTE(AA85,CHAR(160),""))="Devis 3",IFERROR(VALUE(TRIM(SUBSTITUTE(Y85,CHAR(160),""))),0),TRUE,0)*IFERROR(VALUE(TRIM(SUBSTITUTE(C85,CHAR(160),""))),0)),2))</f>
        <v/>
      </c>
      <c r="AD85" s="90" t="str">
        <f t="shared" si="49"/>
        <v/>
      </c>
      <c r="AE85" s="91"/>
      <c r="AF85" s="148" t="str">
        <f t="shared" si="50"/>
        <v/>
      </c>
      <c r="AG85" s="148" t="str">
        <f t="shared" si="51"/>
        <v/>
      </c>
      <c r="AH85" s="148" t="str">
        <f t="shared" si="52"/>
        <v/>
      </c>
      <c r="AI85" s="148" t="str">
        <f t="shared" si="53"/>
        <v/>
      </c>
      <c r="AJ85" s="148" t="str">
        <f t="shared" si="54"/>
        <v/>
      </c>
      <c r="AK85" s="148" t="str">
        <f t="shared" si="55"/>
        <v/>
      </c>
      <c r="AL85" s="148" t="str">
        <f t="shared" si="56"/>
        <v/>
      </c>
      <c r="AM85" s="148" t="str">
        <f t="shared" si="57"/>
        <v/>
      </c>
      <c r="AN85" s="713" t="str">
        <f t="shared" si="58"/>
        <v/>
      </c>
      <c r="AO85" s="553" t="str">
        <f t="shared" si="59"/>
        <v/>
      </c>
      <c r="AP85" s="548" t="str">
        <f t="shared" si="60"/>
        <v/>
      </c>
      <c r="AQ85" s="539" t="str">
        <f t="shared" si="61"/>
        <v/>
      </c>
      <c r="AR85" s="539" t="str">
        <f t="shared" si="62"/>
        <v/>
      </c>
      <c r="AS85" s="577" t="str">
        <f t="shared" si="63"/>
        <v/>
      </c>
      <c r="AT85" s="644" t="str">
        <f t="shared" si="64"/>
        <v/>
      </c>
      <c r="AU85" s="655" t="str">
        <f t="shared" si="65"/>
        <v/>
      </c>
      <c r="AV85" s="577" t="str">
        <f t="shared" si="66"/>
        <v/>
      </c>
      <c r="AW85" s="577" t="str">
        <f t="shared" si="67"/>
        <v/>
      </c>
      <c r="AX85" s="577" t="str">
        <f t="shared" si="68"/>
        <v/>
      </c>
      <c r="AY85" s="748" t="str">
        <f t="shared" si="69"/>
        <v/>
      </c>
      <c r="AZ85" s="677" t="str">
        <f t="shared" si="70"/>
        <v/>
      </c>
      <c r="BA85" s="577" t="str">
        <f t="shared" si="71"/>
        <v/>
      </c>
      <c r="BB85" s="577" t="str">
        <f t="shared" si="72"/>
        <v/>
      </c>
      <c r="BC85" s="577" t="str">
        <f t="shared" si="73"/>
        <v/>
      </c>
      <c r="BD85" s="678" t="str">
        <f t="shared" si="74"/>
        <v/>
      </c>
      <c r="BE85" s="542" t="str">
        <f t="shared" si="75"/>
        <v/>
      </c>
      <c r="BF85" s="83"/>
      <c r="BG85" s="92" t="str">
        <f t="shared" si="76"/>
        <v/>
      </c>
      <c r="BH85" s="92" t="str">
        <f t="shared" si="77"/>
        <v/>
      </c>
      <c r="BI85" s="93" t="str">
        <f t="shared" si="78"/>
        <v/>
      </c>
      <c r="BJ85" s="93" t="str" cm="1">
        <f t="array" ref="BJ85">IF($AG85="","",
_xlfn.IFS(
$BE85="Devis 1",
IF(ISBLANK(AR85),"",IFERROR(VALUE(TRIM(SUBSTITUTE(AR85,CHAR(160),""))),0)*IFERROR(VALUE(TRIM(SUBSTITUTE($AG85,CHAR(160),""))),0)),
$BE85="Devis 2",
IF(ISBLANK(AW85),"",IFERROR(VALUE(TRIM(SUBSTITUTE(AW85,CHAR(160),""))),0)*IFERROR(VALUE(TRIM(SUBSTITUTE($AG85,CHAR(160),""))),0)),
$BE85="Devis 3",
IF(ISBLANK(BB85),"",IFERROR(VALUE(TRIM(SUBSTITUTE(BB85,CHAR(160),""))),0)*IFERROR(VALUE(TRIM(SUBSTITUTE($AG85,CHAR(160),""))),0)),
TRUE,0
)
)</f>
        <v/>
      </c>
      <c r="BK85" s="93" t="str" cm="1">
        <f t="array" ref="BK85">IF($AG85="","",
_xlfn.IFS(
$BE85="Devis 1",
IF(ISBLANK(AS85),"",IFERROR(VALUE(TRIM(SUBSTITUTE(AS85,CHAR(160),""))),0)*IFERROR(VALUE(TRIM(SUBSTITUTE($AG85,CHAR(160),""))),0)),
$BE85="Devis 2",
IF(ISBLANK(AX85),"",IFERROR(VALUE(TRIM(SUBSTITUTE(AX85,CHAR(160),""))),0)*IFERROR(VALUE(TRIM(SUBSTITUTE($AG85,CHAR(160),""))),0)),
$BE85="Devis 3",
IF(ISBLANK(BC85),"",IFERROR(VALUE(TRIM(SUBSTITUTE(BC85,CHAR(160),""))),0)*IFERROR(VALUE(TRIM(SUBSTITUTE($AG85,CHAR(160),""))),0)),
TRUE,0
)
)</f>
        <v/>
      </c>
      <c r="BL85" s="93" t="str">
        <f t="shared" si="79"/>
        <v/>
      </c>
      <c r="BM85" s="83"/>
      <c r="BN85" s="43" t="str" cm="1">
        <f t="array" ref="BN85">IF(OR(BL85="",BI85="",BJ85="",BG85=""),"",
    _xlfn.IFS(
        (IFERROR(VALUE(TRIM(SUBSTITUTE(BL85,CHAR(160),""))),0)) &gt; (IFERROR(VALUE(TRIM(SUBSTITUTE(BI85,CHAR(160),""))),0)),
        "KO : Le montant retenu TTC est supérieur au montant raisonnable TTC. Merci de revoir la ligne de dépense ou plafonner son montant.",
        (IFERROR(VALUE(TRIM(SUBSTITUTE(BJ85,CHAR(160),""))),0)) &gt; (IFERROR(VALUE(TRIM(SUBSTITUTE(BG85,CHAR(160),""))),0)),
        "Attention : Le montant retenu HT est supérieur au montant HT raisonnable. Merci de revoir la ligne de dépense, plafonner son montant, ou justifier la reventillation HT / TVA.",
ROUND(IFERROR(VALUE(TRIM(SUBSTITUTE(BH85,CHAR(160),""))),0),2)&gt;
ROUND(IFERROR(VALUE(TRIM(SUBSTITUTE(BK85,CHAR(160),""))),0),2),
"Attention : Le montant TVA retenu est supérieur au montant TVA raisonnable. Merci de revoir la ligne de dépense, plafonner son montant, ou justifier la reventillation HT / TVA.",
ROUND(IFERROR(VALUE(TRIM(SUBSTITUTE(BJ85,CHAR(160),""))),0),2)&gt;
ROUND(IFERROR(VALUE(TRIM(SUBSTITUTE(MIN(P85,U85,Z85),CHAR(160),""))),0),2),
"Attention : Le devis retenu n'est pas le moins cher. Une justification de la part du porteur est nécessaire.",
ROUND(IFERROR(VALUE(TRIM(SUBSTITUTE(BJ85,CHAR(160),""))),0),2)=0,
"Attention : montant présenté entièrement écarté",
        (IFERROR(VALUE(TRIM(SUBSTITUTE(BL85,CHAR(160),""))),0))=0,
        "",
        (IFERROR(VALUE(TRIM(SUBSTITUTE(BI85,CHAR(160),""))),0))=(IFERROR(VALUE(TRIM(SUBSTITUTE(BL85,CHAR(160),""))),0)),
        "OK",
        (IFERROR(VALUE(TRIM(SUBSTITUTE(BI85,CHAR(160),""))),0))&gt;(IFERROR(VALUE(TRIM(SUBSTITUTE(BL85,CHAR(160),""))),0)),
        " OK : Montant instruit inférieur au montant raisonnable.",
        TRUE,
        ""
    )
)</f>
        <v/>
      </c>
      <c r="BO85" s="43" t="str" cm="1">
        <f t="array" ref="BO85">IF(OR(BL85="",AD85="",BJ85="",AB85="",BK85="",AC85=""),"",_xlfn.IFS(
ROUND(IFERROR(VALUE(TRIM(SUBSTITUTE(BL85,CHAR(160),""))),0),2)&gt;
ROUND(IFERROR(VALUE(TRIM(SUBSTITUTE(AD85,CHAR(160),""))),0),2),
"KO : Le montant retenu TTC est supérieur au montant présenté TTC. Merci de revoir la ligne de dépense ou plafonner son montant.",
ROUND(IFERROR(VALUE(TRIM(SUBSTITUTE(BJ85,CHAR(160),""))),0),2)&gt;
ROUND(IFERROR(VALUE(TRIM(SUBSTITUTE(AB85,CHAR(160),""))),0),2),
"Attention : Le montant retenu HT est supérieur au montant HT présenté. Merci de revoir la ligne de dépense, plafonner son montant, ou justifier la reventillation HT / TVA.",
ROUND(IFERROR(VALUE(TRIM(SUBSTITUTE(BK85,CHAR(160),""))),0),2)&gt;
ROUND(IFERROR(VALUE(TRIM(SUBSTITUTE(AC85,CHAR(160),""))),0),2),
"Attention : Le montant TVA retenu est supérieur au montant TVA présenté. Merci de revoir la ligne de dépense, plafonner son montant, ou justifier la reventillation HT / TVA.",
ROUND(IFERROR(VALUE(TRIM(SUBSTITUTE(AD85,CHAR(160),""))),0),2)=0,
"",
ROUND(IFERROR(VALUE(TRIM(SUBSTITUTE(BL85,CHAR(160),""))),0),2)=
ROUND(IFERROR(VALUE(TRIM(SUBSTITUTE(AD85,CHAR(160),""))),0),2),
"OK",
ROUND(IFERROR(VALUE(TRIM(SUBSTITUTE(BL85,CHAR(160),""))),0),2)=0,
"Attention : Montant présenté entièrement rejeté.",
ROUND(IFERROR(VALUE(TRIM(SUBSTITUTE(BL85,CHAR(160),""))),0),2)&lt;
ROUND(IFERROR(VALUE(TRIM(SUBSTITUTE(AD85,CHAR(160),""))),0),2),
"Attention : Montant présenté partiellement rejeté.",
TRUE,""
))</f>
        <v/>
      </c>
      <c r="BP85" s="92" t="str">
        <f t="shared" si="80"/>
        <v/>
      </c>
      <c r="BQ85" s="92" t="str">
        <f t="shared" si="81"/>
        <v/>
      </c>
      <c r="BR85" s="92" t="str">
        <f t="shared" si="82"/>
        <v/>
      </c>
    </row>
    <row r="86" spans="1:70" s="4" customFormat="1">
      <c r="A86" s="82">
        <v>78</v>
      </c>
      <c r="B86" s="83"/>
      <c r="C86" s="84"/>
      <c r="D86" s="84"/>
      <c r="E86" s="83"/>
      <c r="F86" s="83"/>
      <c r="G86" s="83"/>
      <c r="H86" s="132"/>
      <c r="I86" s="711"/>
      <c r="J86" s="538"/>
      <c r="K86" s="719"/>
      <c r="L86" s="627"/>
      <c r="M86" s="538"/>
      <c r="N86" s="624"/>
      <c r="O86" s="625"/>
      <c r="P86" s="644" t="str">
        <f t="shared" si="46"/>
        <v/>
      </c>
      <c r="Q86" s="647"/>
      <c r="R86" s="538"/>
      <c r="S86" s="625"/>
      <c r="T86" s="625"/>
      <c r="U86" s="644" t="str">
        <f t="shared" si="47"/>
        <v/>
      </c>
      <c r="V86" s="664"/>
      <c r="W86" s="538"/>
      <c r="X86" s="625"/>
      <c r="Y86" s="625"/>
      <c r="Z86" s="705" t="str">
        <f t="shared" si="48"/>
        <v/>
      </c>
      <c r="AA86" s="87"/>
      <c r="AB86" s="88" t="str" cm="1">
        <f t="array" ref="AB86">IF((_xlfn.IFS(TRIM(SUBSTITUTE(AA86,CHAR(160),""))="Devis 1",IFERROR(VALUE(TRIM(SUBSTITUTE(N86,CHAR(160),""))),0),TRIM(SUBSTITUTE(AA86,CHAR(160),""))="Devis 2",IFERROR(VALUE(TRIM(SUBSTITUTE(S86,CHAR(160),""))),0),TRIM(SUBSTITUTE(AA86,CHAR(160),""))="Devis 3",IFERROR(VALUE(TRIM(SUBSTITUTE(X86,CHAR(160),""))),0),TRUE,0)*IFERROR(VALUE(TRIM(SUBSTITUTE(C86,CHAR(160),""))),0))=0,"",_xlfn.IFS(TRIM(SUBSTITUTE(AA86,CHAR(160),""))="Devis 1",IFERROR(VALUE(TRIM(SUBSTITUTE(N86,CHAR(160),""))),0),TRIM(SUBSTITUTE(AA86,CHAR(160),""))="Devis 2",IFERROR(VALUE(TRIM(SUBSTITUTE(S86,CHAR(160),""))),0),TRIM(SUBSTITUTE(AA86,CHAR(160),""))="Devis 3",IFERROR(VALUE(TRIM(SUBSTITUTE(X86,CHAR(160),""))),0),TRUE,0)*IFERROR(VALUE(TRIM(SUBSTITUTE(C86,CHAR(160),""))),0))</f>
        <v/>
      </c>
      <c r="AC86" s="89" t="str" cm="1">
        <f t="array" ref="AC86">IF(ROUND((_xlfn.IFS(TRIM(SUBSTITUTE(AA86,CHAR(160),""))="Devis 1",IFERROR(VALUE(TRIM(SUBSTITUTE(O86,CHAR(160),""))),0),TRIM(SUBSTITUTE(AA86,CHAR(160),""))="Devis 2",IFERROR(VALUE(TRIM(SUBSTITUTE(T86,CHAR(160),""))),0),TRIM(SUBSTITUTE(AA86,CHAR(160),""))="Devis 3",IFERROR(VALUE(TRIM(SUBSTITUTE(Y86,CHAR(160),""))),0),TRUE,0)*IFERROR(VALUE(TRIM(SUBSTITUTE(C86,CHAR(160),""))),0)),2)=0,IF(AB86&lt;&gt;"",0,""),ROUND((_xlfn.IFS(TRIM(SUBSTITUTE(AA86,CHAR(160),""))="Devis 1",IFERROR(VALUE(TRIM(SUBSTITUTE(O86,CHAR(160),""))),0),TRIM(SUBSTITUTE(AA86,CHAR(160),""))="Devis 2",IFERROR(VALUE(TRIM(SUBSTITUTE(T86,CHAR(160),""))),0),TRIM(SUBSTITUTE(AA86,CHAR(160),""))="Devis 3",IFERROR(VALUE(TRIM(SUBSTITUTE(Y86,CHAR(160),""))),0),TRUE,0)*IFERROR(VALUE(TRIM(SUBSTITUTE(C86,CHAR(160),""))),0)),2))</f>
        <v/>
      </c>
      <c r="AD86" s="90" t="str">
        <f t="shared" si="49"/>
        <v/>
      </c>
      <c r="AE86" s="91"/>
      <c r="AF86" s="148" t="str">
        <f t="shared" si="50"/>
        <v/>
      </c>
      <c r="AG86" s="148" t="str">
        <f t="shared" si="51"/>
        <v/>
      </c>
      <c r="AH86" s="148" t="str">
        <f t="shared" si="52"/>
        <v/>
      </c>
      <c r="AI86" s="148" t="str">
        <f t="shared" si="53"/>
        <v/>
      </c>
      <c r="AJ86" s="148" t="str">
        <f t="shared" si="54"/>
        <v/>
      </c>
      <c r="AK86" s="148" t="str">
        <f t="shared" si="55"/>
        <v/>
      </c>
      <c r="AL86" s="148" t="str">
        <f t="shared" si="56"/>
        <v/>
      </c>
      <c r="AM86" s="148" t="str">
        <f t="shared" si="57"/>
        <v/>
      </c>
      <c r="AN86" s="713" t="str">
        <f t="shared" si="58"/>
        <v/>
      </c>
      <c r="AO86" s="553" t="str">
        <f t="shared" si="59"/>
        <v/>
      </c>
      <c r="AP86" s="548" t="str">
        <f t="shared" si="60"/>
        <v/>
      </c>
      <c r="AQ86" s="539" t="str">
        <f t="shared" si="61"/>
        <v/>
      </c>
      <c r="AR86" s="539" t="str">
        <f t="shared" si="62"/>
        <v/>
      </c>
      <c r="AS86" s="577" t="str">
        <f t="shared" si="63"/>
        <v/>
      </c>
      <c r="AT86" s="644" t="str">
        <f t="shared" si="64"/>
        <v/>
      </c>
      <c r="AU86" s="655" t="str">
        <f t="shared" si="65"/>
        <v/>
      </c>
      <c r="AV86" s="577" t="str">
        <f t="shared" si="66"/>
        <v/>
      </c>
      <c r="AW86" s="577" t="str">
        <f t="shared" si="67"/>
        <v/>
      </c>
      <c r="AX86" s="577" t="str">
        <f t="shared" si="68"/>
        <v/>
      </c>
      <c r="AY86" s="748" t="str">
        <f t="shared" si="69"/>
        <v/>
      </c>
      <c r="AZ86" s="677" t="str">
        <f t="shared" si="70"/>
        <v/>
      </c>
      <c r="BA86" s="577" t="str">
        <f t="shared" si="71"/>
        <v/>
      </c>
      <c r="BB86" s="577" t="str">
        <f t="shared" si="72"/>
        <v/>
      </c>
      <c r="BC86" s="577" t="str">
        <f t="shared" si="73"/>
        <v/>
      </c>
      <c r="BD86" s="678" t="str">
        <f t="shared" si="74"/>
        <v/>
      </c>
      <c r="BE86" s="542" t="str">
        <f t="shared" si="75"/>
        <v/>
      </c>
      <c r="BF86" s="83"/>
      <c r="BG86" s="92" t="str">
        <f t="shared" si="76"/>
        <v/>
      </c>
      <c r="BH86" s="92" t="str">
        <f t="shared" si="77"/>
        <v/>
      </c>
      <c r="BI86" s="93" t="str">
        <f t="shared" si="78"/>
        <v/>
      </c>
      <c r="BJ86" s="93" t="str" cm="1">
        <f t="array" ref="BJ86">IF($AG86="","",
_xlfn.IFS(
$BE86="Devis 1",
IF(ISBLANK(AR86),"",IFERROR(VALUE(TRIM(SUBSTITUTE(AR86,CHAR(160),""))),0)*IFERROR(VALUE(TRIM(SUBSTITUTE($AG86,CHAR(160),""))),0)),
$BE86="Devis 2",
IF(ISBLANK(AW86),"",IFERROR(VALUE(TRIM(SUBSTITUTE(AW86,CHAR(160),""))),0)*IFERROR(VALUE(TRIM(SUBSTITUTE($AG86,CHAR(160),""))),0)),
$BE86="Devis 3",
IF(ISBLANK(BB86),"",IFERROR(VALUE(TRIM(SUBSTITUTE(BB86,CHAR(160),""))),0)*IFERROR(VALUE(TRIM(SUBSTITUTE($AG86,CHAR(160),""))),0)),
TRUE,0
)
)</f>
        <v/>
      </c>
      <c r="BK86" s="93" t="str" cm="1">
        <f t="array" ref="BK86">IF($AG86="","",
_xlfn.IFS(
$BE86="Devis 1",
IF(ISBLANK(AS86),"",IFERROR(VALUE(TRIM(SUBSTITUTE(AS86,CHAR(160),""))),0)*IFERROR(VALUE(TRIM(SUBSTITUTE($AG86,CHAR(160),""))),0)),
$BE86="Devis 2",
IF(ISBLANK(AX86),"",IFERROR(VALUE(TRIM(SUBSTITUTE(AX86,CHAR(160),""))),0)*IFERROR(VALUE(TRIM(SUBSTITUTE($AG86,CHAR(160),""))),0)),
$BE86="Devis 3",
IF(ISBLANK(BC86),"",IFERROR(VALUE(TRIM(SUBSTITUTE(BC86,CHAR(160),""))),0)*IFERROR(VALUE(TRIM(SUBSTITUTE($AG86,CHAR(160),""))),0)),
TRUE,0
)
)</f>
        <v/>
      </c>
      <c r="BL86" s="93" t="str">
        <f t="shared" si="79"/>
        <v/>
      </c>
      <c r="BM86" s="83"/>
      <c r="BN86" s="43" t="str" cm="1">
        <f t="array" ref="BN86">IF(OR(BL86="",BI86="",BJ86="",BG86=""),"",
    _xlfn.IFS(
        (IFERROR(VALUE(TRIM(SUBSTITUTE(BL86,CHAR(160),""))),0)) &gt; (IFERROR(VALUE(TRIM(SUBSTITUTE(BI86,CHAR(160),""))),0)),
        "KO : Le montant retenu TTC est supérieur au montant raisonnable TTC. Merci de revoir la ligne de dépense ou plafonner son montant.",
        (IFERROR(VALUE(TRIM(SUBSTITUTE(BJ86,CHAR(160),""))),0)) &gt; (IFERROR(VALUE(TRIM(SUBSTITUTE(BG86,CHAR(160),""))),0)),
        "Attention : Le montant retenu HT est supérieur au montant HT raisonnable. Merci de revoir la ligne de dépense, plafonner son montant, ou justifier la reventillation HT / TVA.",
ROUND(IFERROR(VALUE(TRIM(SUBSTITUTE(BH86,CHAR(160),""))),0),2)&gt;
ROUND(IFERROR(VALUE(TRIM(SUBSTITUTE(BK86,CHAR(160),""))),0),2),
"Attention : Le montant TVA retenu est supérieur au montant TVA raisonnable. Merci de revoir la ligne de dépense, plafonner son montant, ou justifier la reventillation HT / TVA.",
ROUND(IFERROR(VALUE(TRIM(SUBSTITUTE(BJ86,CHAR(160),""))),0),2)&gt;
ROUND(IFERROR(VALUE(TRIM(SUBSTITUTE(MIN(P86,U86,Z86),CHAR(160),""))),0),2),
"Attention : Le devis retenu n'est pas le moins cher. Une justification de la part du porteur est nécessaire.",
ROUND(IFERROR(VALUE(TRIM(SUBSTITUTE(BJ86,CHAR(160),""))),0),2)=0,
"Attention : montant présenté entièrement écarté",
        (IFERROR(VALUE(TRIM(SUBSTITUTE(BL86,CHAR(160),""))),0))=0,
        "",
        (IFERROR(VALUE(TRIM(SUBSTITUTE(BI86,CHAR(160),""))),0))=(IFERROR(VALUE(TRIM(SUBSTITUTE(BL86,CHAR(160),""))),0)),
        "OK",
        (IFERROR(VALUE(TRIM(SUBSTITUTE(BI86,CHAR(160),""))),0))&gt;(IFERROR(VALUE(TRIM(SUBSTITUTE(BL86,CHAR(160),""))),0)),
        " OK : Montant instruit inférieur au montant raisonnable.",
        TRUE,
        ""
    )
)</f>
        <v/>
      </c>
      <c r="BO86" s="43" t="str" cm="1">
        <f t="array" ref="BO86">IF(OR(BL86="",AD86="",BJ86="",AB86="",BK86="",AC86=""),"",_xlfn.IFS(
ROUND(IFERROR(VALUE(TRIM(SUBSTITUTE(BL86,CHAR(160),""))),0),2)&gt;
ROUND(IFERROR(VALUE(TRIM(SUBSTITUTE(AD86,CHAR(160),""))),0),2),
"KO : Le montant retenu TTC est supérieur au montant présenté TTC. Merci de revoir la ligne de dépense ou plafonner son montant.",
ROUND(IFERROR(VALUE(TRIM(SUBSTITUTE(BJ86,CHAR(160),""))),0),2)&gt;
ROUND(IFERROR(VALUE(TRIM(SUBSTITUTE(AB86,CHAR(160),""))),0),2),
"Attention : Le montant retenu HT est supérieur au montant HT présenté. Merci de revoir la ligne de dépense, plafonner son montant, ou justifier la reventillation HT / TVA.",
ROUND(IFERROR(VALUE(TRIM(SUBSTITUTE(BK86,CHAR(160),""))),0),2)&gt;
ROUND(IFERROR(VALUE(TRIM(SUBSTITUTE(AC86,CHAR(160),""))),0),2),
"Attention : Le montant TVA retenu est supérieur au montant TVA présenté. Merci de revoir la ligne de dépense, plafonner son montant, ou justifier la reventillation HT / TVA.",
ROUND(IFERROR(VALUE(TRIM(SUBSTITUTE(AD86,CHAR(160),""))),0),2)=0,
"",
ROUND(IFERROR(VALUE(TRIM(SUBSTITUTE(BL86,CHAR(160),""))),0),2)=
ROUND(IFERROR(VALUE(TRIM(SUBSTITUTE(AD86,CHAR(160),""))),0),2),
"OK",
ROUND(IFERROR(VALUE(TRIM(SUBSTITUTE(BL86,CHAR(160),""))),0),2)=0,
"Attention : Montant présenté entièrement rejeté.",
ROUND(IFERROR(VALUE(TRIM(SUBSTITUTE(BL86,CHAR(160),""))),0),2)&lt;
ROUND(IFERROR(VALUE(TRIM(SUBSTITUTE(AD86,CHAR(160),""))),0),2),
"Attention : Montant présenté partiellement rejeté.",
TRUE,""
))</f>
        <v/>
      </c>
      <c r="BP86" s="92" t="str">
        <f t="shared" si="80"/>
        <v/>
      </c>
      <c r="BQ86" s="92" t="str">
        <f t="shared" si="81"/>
        <v/>
      </c>
      <c r="BR86" s="92" t="str">
        <f t="shared" si="82"/>
        <v/>
      </c>
    </row>
    <row r="87" spans="1:70" s="4" customFormat="1">
      <c r="A87" s="82">
        <v>79</v>
      </c>
      <c r="B87" s="83"/>
      <c r="C87" s="84"/>
      <c r="D87" s="84"/>
      <c r="E87" s="83"/>
      <c r="F87" s="83"/>
      <c r="G87" s="83"/>
      <c r="H87" s="132"/>
      <c r="I87" s="711"/>
      <c r="J87" s="538"/>
      <c r="K87" s="719"/>
      <c r="L87" s="627"/>
      <c r="M87" s="538"/>
      <c r="N87" s="624"/>
      <c r="O87" s="625"/>
      <c r="P87" s="644" t="str">
        <f t="shared" si="46"/>
        <v/>
      </c>
      <c r="Q87" s="647"/>
      <c r="R87" s="538"/>
      <c r="S87" s="625"/>
      <c r="T87" s="625"/>
      <c r="U87" s="644" t="str">
        <f t="shared" si="47"/>
        <v/>
      </c>
      <c r="V87" s="664"/>
      <c r="W87" s="538"/>
      <c r="X87" s="625"/>
      <c r="Y87" s="625"/>
      <c r="Z87" s="705" t="str">
        <f t="shared" si="48"/>
        <v/>
      </c>
      <c r="AA87" s="87"/>
      <c r="AB87" s="88" t="str" cm="1">
        <f t="array" ref="AB87">IF((_xlfn.IFS(TRIM(SUBSTITUTE(AA87,CHAR(160),""))="Devis 1",IFERROR(VALUE(TRIM(SUBSTITUTE(N87,CHAR(160),""))),0),TRIM(SUBSTITUTE(AA87,CHAR(160),""))="Devis 2",IFERROR(VALUE(TRIM(SUBSTITUTE(S87,CHAR(160),""))),0),TRIM(SUBSTITUTE(AA87,CHAR(160),""))="Devis 3",IFERROR(VALUE(TRIM(SUBSTITUTE(X87,CHAR(160),""))),0),TRUE,0)*IFERROR(VALUE(TRIM(SUBSTITUTE(C87,CHAR(160),""))),0))=0,"",_xlfn.IFS(TRIM(SUBSTITUTE(AA87,CHAR(160),""))="Devis 1",IFERROR(VALUE(TRIM(SUBSTITUTE(N87,CHAR(160),""))),0),TRIM(SUBSTITUTE(AA87,CHAR(160),""))="Devis 2",IFERROR(VALUE(TRIM(SUBSTITUTE(S87,CHAR(160),""))),0),TRIM(SUBSTITUTE(AA87,CHAR(160),""))="Devis 3",IFERROR(VALUE(TRIM(SUBSTITUTE(X87,CHAR(160),""))),0),TRUE,0)*IFERROR(VALUE(TRIM(SUBSTITUTE(C87,CHAR(160),""))),0))</f>
        <v/>
      </c>
      <c r="AC87" s="89" t="str" cm="1">
        <f t="array" ref="AC87">IF(ROUND((_xlfn.IFS(TRIM(SUBSTITUTE(AA87,CHAR(160),""))="Devis 1",IFERROR(VALUE(TRIM(SUBSTITUTE(O87,CHAR(160),""))),0),TRIM(SUBSTITUTE(AA87,CHAR(160),""))="Devis 2",IFERROR(VALUE(TRIM(SUBSTITUTE(T87,CHAR(160),""))),0),TRIM(SUBSTITUTE(AA87,CHAR(160),""))="Devis 3",IFERROR(VALUE(TRIM(SUBSTITUTE(Y87,CHAR(160),""))),0),TRUE,0)*IFERROR(VALUE(TRIM(SUBSTITUTE(C87,CHAR(160),""))),0)),2)=0,IF(AB87&lt;&gt;"",0,""),ROUND((_xlfn.IFS(TRIM(SUBSTITUTE(AA87,CHAR(160),""))="Devis 1",IFERROR(VALUE(TRIM(SUBSTITUTE(O87,CHAR(160),""))),0),TRIM(SUBSTITUTE(AA87,CHAR(160),""))="Devis 2",IFERROR(VALUE(TRIM(SUBSTITUTE(T87,CHAR(160),""))),0),TRIM(SUBSTITUTE(AA87,CHAR(160),""))="Devis 3",IFERROR(VALUE(TRIM(SUBSTITUTE(Y87,CHAR(160),""))),0),TRUE,0)*IFERROR(VALUE(TRIM(SUBSTITUTE(C87,CHAR(160),""))),0)),2))</f>
        <v/>
      </c>
      <c r="AD87" s="90" t="str">
        <f t="shared" si="49"/>
        <v/>
      </c>
      <c r="AE87" s="91"/>
      <c r="AF87" s="148" t="str">
        <f t="shared" si="50"/>
        <v/>
      </c>
      <c r="AG87" s="148" t="str">
        <f t="shared" si="51"/>
        <v/>
      </c>
      <c r="AH87" s="148" t="str">
        <f t="shared" si="52"/>
        <v/>
      </c>
      <c r="AI87" s="148" t="str">
        <f t="shared" si="53"/>
        <v/>
      </c>
      <c r="AJ87" s="148" t="str">
        <f t="shared" si="54"/>
        <v/>
      </c>
      <c r="AK87" s="148" t="str">
        <f t="shared" si="55"/>
        <v/>
      </c>
      <c r="AL87" s="148" t="str">
        <f t="shared" si="56"/>
        <v/>
      </c>
      <c r="AM87" s="148" t="str">
        <f t="shared" si="57"/>
        <v/>
      </c>
      <c r="AN87" s="713" t="str">
        <f t="shared" si="58"/>
        <v/>
      </c>
      <c r="AO87" s="553" t="str">
        <f t="shared" si="59"/>
        <v/>
      </c>
      <c r="AP87" s="548" t="str">
        <f t="shared" si="60"/>
        <v/>
      </c>
      <c r="AQ87" s="539" t="str">
        <f t="shared" si="61"/>
        <v/>
      </c>
      <c r="AR87" s="539" t="str">
        <f t="shared" si="62"/>
        <v/>
      </c>
      <c r="AS87" s="577" t="str">
        <f t="shared" si="63"/>
        <v/>
      </c>
      <c r="AT87" s="644" t="str">
        <f t="shared" si="64"/>
        <v/>
      </c>
      <c r="AU87" s="655" t="str">
        <f t="shared" si="65"/>
        <v/>
      </c>
      <c r="AV87" s="577" t="str">
        <f t="shared" si="66"/>
        <v/>
      </c>
      <c r="AW87" s="577" t="str">
        <f t="shared" si="67"/>
        <v/>
      </c>
      <c r="AX87" s="577" t="str">
        <f t="shared" si="68"/>
        <v/>
      </c>
      <c r="AY87" s="748" t="str">
        <f t="shared" si="69"/>
        <v/>
      </c>
      <c r="AZ87" s="677" t="str">
        <f t="shared" si="70"/>
        <v/>
      </c>
      <c r="BA87" s="577" t="str">
        <f t="shared" si="71"/>
        <v/>
      </c>
      <c r="BB87" s="577" t="str">
        <f t="shared" si="72"/>
        <v/>
      </c>
      <c r="BC87" s="577" t="str">
        <f t="shared" si="73"/>
        <v/>
      </c>
      <c r="BD87" s="678" t="str">
        <f t="shared" si="74"/>
        <v/>
      </c>
      <c r="BE87" s="542" t="str">
        <f t="shared" si="75"/>
        <v/>
      </c>
      <c r="BF87" s="83"/>
      <c r="BG87" s="92" t="str">
        <f t="shared" si="76"/>
        <v/>
      </c>
      <c r="BH87" s="92" t="str">
        <f t="shared" si="77"/>
        <v/>
      </c>
      <c r="BI87" s="93" t="str">
        <f t="shared" si="78"/>
        <v/>
      </c>
      <c r="BJ87" s="93" t="str" cm="1">
        <f t="array" ref="BJ87">IF($AG87="","",
_xlfn.IFS(
$BE87="Devis 1",
IF(ISBLANK(AR87),"",IFERROR(VALUE(TRIM(SUBSTITUTE(AR87,CHAR(160),""))),0)*IFERROR(VALUE(TRIM(SUBSTITUTE($AG87,CHAR(160),""))),0)),
$BE87="Devis 2",
IF(ISBLANK(AW87),"",IFERROR(VALUE(TRIM(SUBSTITUTE(AW87,CHAR(160),""))),0)*IFERROR(VALUE(TRIM(SUBSTITUTE($AG87,CHAR(160),""))),0)),
$BE87="Devis 3",
IF(ISBLANK(BB87),"",IFERROR(VALUE(TRIM(SUBSTITUTE(BB87,CHAR(160),""))),0)*IFERROR(VALUE(TRIM(SUBSTITUTE($AG87,CHAR(160),""))),0)),
TRUE,0
)
)</f>
        <v/>
      </c>
      <c r="BK87" s="93" t="str" cm="1">
        <f t="array" ref="BK87">IF($AG87="","",
_xlfn.IFS(
$BE87="Devis 1",
IF(ISBLANK(AS87),"",IFERROR(VALUE(TRIM(SUBSTITUTE(AS87,CHAR(160),""))),0)*IFERROR(VALUE(TRIM(SUBSTITUTE($AG87,CHAR(160),""))),0)),
$BE87="Devis 2",
IF(ISBLANK(AX87),"",IFERROR(VALUE(TRIM(SUBSTITUTE(AX87,CHAR(160),""))),0)*IFERROR(VALUE(TRIM(SUBSTITUTE($AG87,CHAR(160),""))),0)),
$BE87="Devis 3",
IF(ISBLANK(BC87),"",IFERROR(VALUE(TRIM(SUBSTITUTE(BC87,CHAR(160),""))),0)*IFERROR(VALUE(TRIM(SUBSTITUTE($AG87,CHAR(160),""))),0)),
TRUE,0
)
)</f>
        <v/>
      </c>
      <c r="BL87" s="93" t="str">
        <f t="shared" si="79"/>
        <v/>
      </c>
      <c r="BM87" s="83"/>
      <c r="BN87" s="43" t="str" cm="1">
        <f t="array" ref="BN87">IF(OR(BL87="",BI87="",BJ87="",BG87=""),"",
    _xlfn.IFS(
        (IFERROR(VALUE(TRIM(SUBSTITUTE(BL87,CHAR(160),""))),0)) &gt; (IFERROR(VALUE(TRIM(SUBSTITUTE(BI87,CHAR(160),""))),0)),
        "KO : Le montant retenu TTC est supérieur au montant raisonnable TTC. Merci de revoir la ligne de dépense ou plafonner son montant.",
        (IFERROR(VALUE(TRIM(SUBSTITUTE(BJ87,CHAR(160),""))),0)) &gt; (IFERROR(VALUE(TRIM(SUBSTITUTE(BG87,CHAR(160),""))),0)),
        "Attention : Le montant retenu HT est supérieur au montant HT raisonnable. Merci de revoir la ligne de dépense, plafonner son montant, ou justifier la reventillation HT / TVA.",
ROUND(IFERROR(VALUE(TRIM(SUBSTITUTE(BH87,CHAR(160),""))),0),2)&gt;
ROUND(IFERROR(VALUE(TRIM(SUBSTITUTE(BK87,CHAR(160),""))),0),2),
"Attention : Le montant TVA retenu est supérieur au montant TVA raisonnable. Merci de revoir la ligne de dépense, plafonner son montant, ou justifier la reventillation HT / TVA.",
ROUND(IFERROR(VALUE(TRIM(SUBSTITUTE(BJ87,CHAR(160),""))),0),2)&gt;
ROUND(IFERROR(VALUE(TRIM(SUBSTITUTE(MIN(P87,U87,Z87),CHAR(160),""))),0),2),
"Attention : Le devis retenu n'est pas le moins cher. Une justification de la part du porteur est nécessaire.",
ROUND(IFERROR(VALUE(TRIM(SUBSTITUTE(BJ87,CHAR(160),""))),0),2)=0,
"Attention : montant présenté entièrement écarté",
        (IFERROR(VALUE(TRIM(SUBSTITUTE(BL87,CHAR(160),""))),0))=0,
        "",
        (IFERROR(VALUE(TRIM(SUBSTITUTE(BI87,CHAR(160),""))),0))=(IFERROR(VALUE(TRIM(SUBSTITUTE(BL87,CHAR(160),""))),0)),
        "OK",
        (IFERROR(VALUE(TRIM(SUBSTITUTE(BI87,CHAR(160),""))),0))&gt;(IFERROR(VALUE(TRIM(SUBSTITUTE(BL87,CHAR(160),""))),0)),
        " OK : Montant instruit inférieur au montant raisonnable.",
        TRUE,
        ""
    )
)</f>
        <v/>
      </c>
      <c r="BO87" s="43" t="str" cm="1">
        <f t="array" ref="BO87">IF(OR(BL87="",AD87="",BJ87="",AB87="",BK87="",AC87=""),"",_xlfn.IFS(
ROUND(IFERROR(VALUE(TRIM(SUBSTITUTE(BL87,CHAR(160),""))),0),2)&gt;
ROUND(IFERROR(VALUE(TRIM(SUBSTITUTE(AD87,CHAR(160),""))),0),2),
"KO : Le montant retenu TTC est supérieur au montant présenté TTC. Merci de revoir la ligne de dépense ou plafonner son montant.",
ROUND(IFERROR(VALUE(TRIM(SUBSTITUTE(BJ87,CHAR(160),""))),0),2)&gt;
ROUND(IFERROR(VALUE(TRIM(SUBSTITUTE(AB87,CHAR(160),""))),0),2),
"Attention : Le montant retenu HT est supérieur au montant HT présenté. Merci de revoir la ligne de dépense, plafonner son montant, ou justifier la reventillation HT / TVA.",
ROUND(IFERROR(VALUE(TRIM(SUBSTITUTE(BK87,CHAR(160),""))),0),2)&gt;
ROUND(IFERROR(VALUE(TRIM(SUBSTITUTE(AC87,CHAR(160),""))),0),2),
"Attention : Le montant TVA retenu est supérieur au montant TVA présenté. Merci de revoir la ligne de dépense, plafonner son montant, ou justifier la reventillation HT / TVA.",
ROUND(IFERROR(VALUE(TRIM(SUBSTITUTE(AD87,CHAR(160),""))),0),2)=0,
"",
ROUND(IFERROR(VALUE(TRIM(SUBSTITUTE(BL87,CHAR(160),""))),0),2)=
ROUND(IFERROR(VALUE(TRIM(SUBSTITUTE(AD87,CHAR(160),""))),0),2),
"OK",
ROUND(IFERROR(VALUE(TRIM(SUBSTITUTE(BL87,CHAR(160),""))),0),2)=0,
"Attention : Montant présenté entièrement rejeté.",
ROUND(IFERROR(VALUE(TRIM(SUBSTITUTE(BL87,CHAR(160),""))),0),2)&lt;
ROUND(IFERROR(VALUE(TRIM(SUBSTITUTE(AD87,CHAR(160),""))),0),2),
"Attention : Montant présenté partiellement rejeté.",
TRUE,""
))</f>
        <v/>
      </c>
      <c r="BP87" s="92" t="str">
        <f t="shared" si="80"/>
        <v/>
      </c>
      <c r="BQ87" s="92" t="str">
        <f t="shared" si="81"/>
        <v/>
      </c>
      <c r="BR87" s="92" t="str">
        <f t="shared" si="82"/>
        <v/>
      </c>
    </row>
    <row r="88" spans="1:70" s="4" customFormat="1">
      <c r="A88" s="82">
        <v>80</v>
      </c>
      <c r="B88" s="83"/>
      <c r="C88" s="84"/>
      <c r="D88" s="84"/>
      <c r="E88" s="83"/>
      <c r="F88" s="83"/>
      <c r="G88" s="83"/>
      <c r="H88" s="132"/>
      <c r="I88" s="711"/>
      <c r="J88" s="538"/>
      <c r="K88" s="719"/>
      <c r="L88" s="627"/>
      <c r="M88" s="538"/>
      <c r="N88" s="624"/>
      <c r="O88" s="625"/>
      <c r="P88" s="644" t="str">
        <f t="shared" si="46"/>
        <v/>
      </c>
      <c r="Q88" s="647"/>
      <c r="R88" s="538"/>
      <c r="S88" s="625"/>
      <c r="T88" s="625"/>
      <c r="U88" s="644" t="str">
        <f t="shared" si="47"/>
        <v/>
      </c>
      <c r="V88" s="664"/>
      <c r="W88" s="538"/>
      <c r="X88" s="625"/>
      <c r="Y88" s="625"/>
      <c r="Z88" s="705" t="str">
        <f t="shared" si="48"/>
        <v/>
      </c>
      <c r="AA88" s="87"/>
      <c r="AB88" s="88" t="str" cm="1">
        <f t="array" ref="AB88">IF((_xlfn.IFS(TRIM(SUBSTITUTE(AA88,CHAR(160),""))="Devis 1",IFERROR(VALUE(TRIM(SUBSTITUTE(N88,CHAR(160),""))),0),TRIM(SUBSTITUTE(AA88,CHAR(160),""))="Devis 2",IFERROR(VALUE(TRIM(SUBSTITUTE(S88,CHAR(160),""))),0),TRIM(SUBSTITUTE(AA88,CHAR(160),""))="Devis 3",IFERROR(VALUE(TRIM(SUBSTITUTE(X88,CHAR(160),""))),0),TRUE,0)*IFERROR(VALUE(TRIM(SUBSTITUTE(C88,CHAR(160),""))),0))=0,"",_xlfn.IFS(TRIM(SUBSTITUTE(AA88,CHAR(160),""))="Devis 1",IFERROR(VALUE(TRIM(SUBSTITUTE(N88,CHAR(160),""))),0),TRIM(SUBSTITUTE(AA88,CHAR(160),""))="Devis 2",IFERROR(VALUE(TRIM(SUBSTITUTE(S88,CHAR(160),""))),0),TRIM(SUBSTITUTE(AA88,CHAR(160),""))="Devis 3",IFERROR(VALUE(TRIM(SUBSTITUTE(X88,CHAR(160),""))),0),TRUE,0)*IFERROR(VALUE(TRIM(SUBSTITUTE(C88,CHAR(160),""))),0))</f>
        <v/>
      </c>
      <c r="AC88" s="89" t="str" cm="1">
        <f t="array" ref="AC88">IF(ROUND((_xlfn.IFS(TRIM(SUBSTITUTE(AA88,CHAR(160),""))="Devis 1",IFERROR(VALUE(TRIM(SUBSTITUTE(O88,CHAR(160),""))),0),TRIM(SUBSTITUTE(AA88,CHAR(160),""))="Devis 2",IFERROR(VALUE(TRIM(SUBSTITUTE(T88,CHAR(160),""))),0),TRIM(SUBSTITUTE(AA88,CHAR(160),""))="Devis 3",IFERROR(VALUE(TRIM(SUBSTITUTE(Y88,CHAR(160),""))),0),TRUE,0)*IFERROR(VALUE(TRIM(SUBSTITUTE(C88,CHAR(160),""))),0)),2)=0,IF(AB88&lt;&gt;"",0,""),ROUND((_xlfn.IFS(TRIM(SUBSTITUTE(AA88,CHAR(160),""))="Devis 1",IFERROR(VALUE(TRIM(SUBSTITUTE(O88,CHAR(160),""))),0),TRIM(SUBSTITUTE(AA88,CHAR(160),""))="Devis 2",IFERROR(VALUE(TRIM(SUBSTITUTE(T88,CHAR(160),""))),0),TRIM(SUBSTITUTE(AA88,CHAR(160),""))="Devis 3",IFERROR(VALUE(TRIM(SUBSTITUTE(Y88,CHAR(160),""))),0),TRUE,0)*IFERROR(VALUE(TRIM(SUBSTITUTE(C88,CHAR(160),""))),0)),2))</f>
        <v/>
      </c>
      <c r="AD88" s="90" t="str">
        <f t="shared" si="49"/>
        <v/>
      </c>
      <c r="AE88" s="91"/>
      <c r="AF88" s="148" t="str">
        <f t="shared" si="50"/>
        <v/>
      </c>
      <c r="AG88" s="148" t="str">
        <f t="shared" si="51"/>
        <v/>
      </c>
      <c r="AH88" s="148" t="str">
        <f t="shared" si="52"/>
        <v/>
      </c>
      <c r="AI88" s="148" t="str">
        <f t="shared" si="53"/>
        <v/>
      </c>
      <c r="AJ88" s="148" t="str">
        <f t="shared" si="54"/>
        <v/>
      </c>
      <c r="AK88" s="148" t="str">
        <f t="shared" si="55"/>
        <v/>
      </c>
      <c r="AL88" s="148" t="str">
        <f t="shared" si="56"/>
        <v/>
      </c>
      <c r="AM88" s="148" t="str">
        <f t="shared" si="57"/>
        <v/>
      </c>
      <c r="AN88" s="713" t="str">
        <f t="shared" si="58"/>
        <v/>
      </c>
      <c r="AO88" s="553" t="str">
        <f t="shared" si="59"/>
        <v/>
      </c>
      <c r="AP88" s="548" t="str">
        <f t="shared" si="60"/>
        <v/>
      </c>
      <c r="AQ88" s="539" t="str">
        <f t="shared" si="61"/>
        <v/>
      </c>
      <c r="AR88" s="539" t="str">
        <f t="shared" si="62"/>
        <v/>
      </c>
      <c r="AS88" s="577" t="str">
        <f t="shared" si="63"/>
        <v/>
      </c>
      <c r="AT88" s="644" t="str">
        <f t="shared" si="64"/>
        <v/>
      </c>
      <c r="AU88" s="655" t="str">
        <f t="shared" si="65"/>
        <v/>
      </c>
      <c r="AV88" s="577" t="str">
        <f t="shared" si="66"/>
        <v/>
      </c>
      <c r="AW88" s="577" t="str">
        <f t="shared" si="67"/>
        <v/>
      </c>
      <c r="AX88" s="577" t="str">
        <f t="shared" si="68"/>
        <v/>
      </c>
      <c r="AY88" s="748" t="str">
        <f t="shared" si="69"/>
        <v/>
      </c>
      <c r="AZ88" s="677" t="str">
        <f t="shared" si="70"/>
        <v/>
      </c>
      <c r="BA88" s="577" t="str">
        <f t="shared" si="71"/>
        <v/>
      </c>
      <c r="BB88" s="577" t="str">
        <f t="shared" si="72"/>
        <v/>
      </c>
      <c r="BC88" s="577" t="str">
        <f t="shared" si="73"/>
        <v/>
      </c>
      <c r="BD88" s="678" t="str">
        <f t="shared" si="74"/>
        <v/>
      </c>
      <c r="BE88" s="542" t="str">
        <f t="shared" si="75"/>
        <v/>
      </c>
      <c r="BF88" s="83"/>
      <c r="BG88" s="92" t="str">
        <f t="shared" si="76"/>
        <v/>
      </c>
      <c r="BH88" s="92" t="str">
        <f t="shared" si="77"/>
        <v/>
      </c>
      <c r="BI88" s="93" t="str">
        <f t="shared" si="78"/>
        <v/>
      </c>
      <c r="BJ88" s="93" t="str" cm="1">
        <f t="array" ref="BJ88">IF($AG88="","",
_xlfn.IFS(
$BE88="Devis 1",
IF(ISBLANK(AR88),"",IFERROR(VALUE(TRIM(SUBSTITUTE(AR88,CHAR(160),""))),0)*IFERROR(VALUE(TRIM(SUBSTITUTE($AG88,CHAR(160),""))),0)),
$BE88="Devis 2",
IF(ISBLANK(AW88),"",IFERROR(VALUE(TRIM(SUBSTITUTE(AW88,CHAR(160),""))),0)*IFERROR(VALUE(TRIM(SUBSTITUTE($AG88,CHAR(160),""))),0)),
$BE88="Devis 3",
IF(ISBLANK(BB88),"",IFERROR(VALUE(TRIM(SUBSTITUTE(BB88,CHAR(160),""))),0)*IFERROR(VALUE(TRIM(SUBSTITUTE($AG88,CHAR(160),""))),0)),
TRUE,0
)
)</f>
        <v/>
      </c>
      <c r="BK88" s="93" t="str" cm="1">
        <f t="array" ref="BK88">IF($AG88="","",
_xlfn.IFS(
$BE88="Devis 1",
IF(ISBLANK(AS88),"",IFERROR(VALUE(TRIM(SUBSTITUTE(AS88,CHAR(160),""))),0)*IFERROR(VALUE(TRIM(SUBSTITUTE($AG88,CHAR(160),""))),0)),
$BE88="Devis 2",
IF(ISBLANK(AX88),"",IFERROR(VALUE(TRIM(SUBSTITUTE(AX88,CHAR(160),""))),0)*IFERROR(VALUE(TRIM(SUBSTITUTE($AG88,CHAR(160),""))),0)),
$BE88="Devis 3",
IF(ISBLANK(BC88),"",IFERROR(VALUE(TRIM(SUBSTITUTE(BC88,CHAR(160),""))),0)*IFERROR(VALUE(TRIM(SUBSTITUTE($AG88,CHAR(160),""))),0)),
TRUE,0
)
)</f>
        <v/>
      </c>
      <c r="BL88" s="93" t="str">
        <f t="shared" si="79"/>
        <v/>
      </c>
      <c r="BM88" s="83"/>
      <c r="BN88" s="43" t="str" cm="1">
        <f t="array" ref="BN88">IF(OR(BL88="",BI88="",BJ88="",BG88=""),"",
    _xlfn.IFS(
        (IFERROR(VALUE(TRIM(SUBSTITUTE(BL88,CHAR(160),""))),0)) &gt; (IFERROR(VALUE(TRIM(SUBSTITUTE(BI88,CHAR(160),""))),0)),
        "KO : Le montant retenu TTC est supérieur au montant raisonnable TTC. Merci de revoir la ligne de dépense ou plafonner son montant.",
        (IFERROR(VALUE(TRIM(SUBSTITUTE(BJ88,CHAR(160),""))),0)) &gt; (IFERROR(VALUE(TRIM(SUBSTITUTE(BG88,CHAR(160),""))),0)),
        "Attention : Le montant retenu HT est supérieur au montant HT raisonnable. Merci de revoir la ligne de dépense, plafonner son montant, ou justifier la reventillation HT / TVA.",
ROUND(IFERROR(VALUE(TRIM(SUBSTITUTE(BH88,CHAR(160),""))),0),2)&gt;
ROUND(IFERROR(VALUE(TRIM(SUBSTITUTE(BK88,CHAR(160),""))),0),2),
"Attention : Le montant TVA retenu est supérieur au montant TVA raisonnable. Merci de revoir la ligne de dépense, plafonner son montant, ou justifier la reventillation HT / TVA.",
ROUND(IFERROR(VALUE(TRIM(SUBSTITUTE(BJ88,CHAR(160),""))),0),2)&gt;
ROUND(IFERROR(VALUE(TRIM(SUBSTITUTE(MIN(P88,U88,Z88),CHAR(160),""))),0),2),
"Attention : Le devis retenu n'est pas le moins cher. Une justification de la part du porteur est nécessaire.",
ROUND(IFERROR(VALUE(TRIM(SUBSTITUTE(BJ88,CHAR(160),""))),0),2)=0,
"Attention : montant présenté entièrement écarté",
        (IFERROR(VALUE(TRIM(SUBSTITUTE(BL88,CHAR(160),""))),0))=0,
        "",
        (IFERROR(VALUE(TRIM(SUBSTITUTE(BI88,CHAR(160),""))),0))=(IFERROR(VALUE(TRIM(SUBSTITUTE(BL88,CHAR(160),""))),0)),
        "OK",
        (IFERROR(VALUE(TRIM(SUBSTITUTE(BI88,CHAR(160),""))),0))&gt;(IFERROR(VALUE(TRIM(SUBSTITUTE(BL88,CHAR(160),""))),0)),
        " OK : Montant instruit inférieur au montant raisonnable.",
        TRUE,
        ""
    )
)</f>
        <v/>
      </c>
      <c r="BO88" s="43" t="str" cm="1">
        <f t="array" ref="BO88">IF(OR(BL88="",AD88="",BJ88="",AB88="",BK88="",AC88=""),"",_xlfn.IFS(
ROUND(IFERROR(VALUE(TRIM(SUBSTITUTE(BL88,CHAR(160),""))),0),2)&gt;
ROUND(IFERROR(VALUE(TRIM(SUBSTITUTE(AD88,CHAR(160),""))),0),2),
"KO : Le montant retenu TTC est supérieur au montant présenté TTC. Merci de revoir la ligne de dépense ou plafonner son montant.",
ROUND(IFERROR(VALUE(TRIM(SUBSTITUTE(BJ88,CHAR(160),""))),0),2)&gt;
ROUND(IFERROR(VALUE(TRIM(SUBSTITUTE(AB88,CHAR(160),""))),0),2),
"Attention : Le montant retenu HT est supérieur au montant HT présenté. Merci de revoir la ligne de dépense, plafonner son montant, ou justifier la reventillation HT / TVA.",
ROUND(IFERROR(VALUE(TRIM(SUBSTITUTE(BK88,CHAR(160),""))),0),2)&gt;
ROUND(IFERROR(VALUE(TRIM(SUBSTITUTE(AC88,CHAR(160),""))),0),2),
"Attention : Le montant TVA retenu est supérieur au montant TVA présenté. Merci de revoir la ligne de dépense, plafonner son montant, ou justifier la reventillation HT / TVA.",
ROUND(IFERROR(VALUE(TRIM(SUBSTITUTE(AD88,CHAR(160),""))),0),2)=0,
"",
ROUND(IFERROR(VALUE(TRIM(SUBSTITUTE(BL88,CHAR(160),""))),0),2)=
ROUND(IFERROR(VALUE(TRIM(SUBSTITUTE(AD88,CHAR(160),""))),0),2),
"OK",
ROUND(IFERROR(VALUE(TRIM(SUBSTITUTE(BL88,CHAR(160),""))),0),2)=0,
"Attention : Montant présenté entièrement rejeté.",
ROUND(IFERROR(VALUE(TRIM(SUBSTITUTE(BL88,CHAR(160),""))),0),2)&lt;
ROUND(IFERROR(VALUE(TRIM(SUBSTITUTE(AD88,CHAR(160),""))),0),2),
"Attention : Montant présenté partiellement rejeté.",
TRUE,""
))</f>
        <v/>
      </c>
      <c r="BP88" s="92" t="str">
        <f t="shared" si="80"/>
        <v/>
      </c>
      <c r="BQ88" s="92" t="str">
        <f t="shared" si="81"/>
        <v/>
      </c>
      <c r="BR88" s="92" t="str">
        <f t="shared" si="82"/>
        <v/>
      </c>
    </row>
    <row r="89" spans="1:70" s="4" customFormat="1">
      <c r="A89" s="82">
        <v>81</v>
      </c>
      <c r="B89" s="83"/>
      <c r="C89" s="84"/>
      <c r="D89" s="84"/>
      <c r="E89" s="83"/>
      <c r="F89" s="83"/>
      <c r="G89" s="83"/>
      <c r="H89" s="132"/>
      <c r="I89" s="711"/>
      <c r="J89" s="538"/>
      <c r="K89" s="719"/>
      <c r="L89" s="627"/>
      <c r="M89" s="538"/>
      <c r="N89" s="624"/>
      <c r="O89" s="625"/>
      <c r="P89" s="644" t="str">
        <f t="shared" si="46"/>
        <v/>
      </c>
      <c r="Q89" s="647"/>
      <c r="R89" s="538"/>
      <c r="S89" s="625"/>
      <c r="T89" s="625"/>
      <c r="U89" s="644" t="str">
        <f t="shared" si="47"/>
        <v/>
      </c>
      <c r="V89" s="664"/>
      <c r="W89" s="538"/>
      <c r="X89" s="625"/>
      <c r="Y89" s="625"/>
      <c r="Z89" s="705" t="str">
        <f t="shared" si="48"/>
        <v/>
      </c>
      <c r="AA89" s="87"/>
      <c r="AB89" s="88" t="str" cm="1">
        <f t="array" ref="AB89">IF((_xlfn.IFS(TRIM(SUBSTITUTE(AA89,CHAR(160),""))="Devis 1",IFERROR(VALUE(TRIM(SUBSTITUTE(N89,CHAR(160),""))),0),TRIM(SUBSTITUTE(AA89,CHAR(160),""))="Devis 2",IFERROR(VALUE(TRIM(SUBSTITUTE(S89,CHAR(160),""))),0),TRIM(SUBSTITUTE(AA89,CHAR(160),""))="Devis 3",IFERROR(VALUE(TRIM(SUBSTITUTE(X89,CHAR(160),""))),0),TRUE,0)*IFERROR(VALUE(TRIM(SUBSTITUTE(C89,CHAR(160),""))),0))=0,"",_xlfn.IFS(TRIM(SUBSTITUTE(AA89,CHAR(160),""))="Devis 1",IFERROR(VALUE(TRIM(SUBSTITUTE(N89,CHAR(160),""))),0),TRIM(SUBSTITUTE(AA89,CHAR(160),""))="Devis 2",IFERROR(VALUE(TRIM(SUBSTITUTE(S89,CHAR(160),""))),0),TRIM(SUBSTITUTE(AA89,CHAR(160),""))="Devis 3",IFERROR(VALUE(TRIM(SUBSTITUTE(X89,CHAR(160),""))),0),TRUE,0)*IFERROR(VALUE(TRIM(SUBSTITUTE(C89,CHAR(160),""))),0))</f>
        <v/>
      </c>
      <c r="AC89" s="89" t="str" cm="1">
        <f t="array" ref="AC89">IF(ROUND((_xlfn.IFS(TRIM(SUBSTITUTE(AA89,CHAR(160),""))="Devis 1",IFERROR(VALUE(TRIM(SUBSTITUTE(O89,CHAR(160),""))),0),TRIM(SUBSTITUTE(AA89,CHAR(160),""))="Devis 2",IFERROR(VALUE(TRIM(SUBSTITUTE(T89,CHAR(160),""))),0),TRIM(SUBSTITUTE(AA89,CHAR(160),""))="Devis 3",IFERROR(VALUE(TRIM(SUBSTITUTE(Y89,CHAR(160),""))),0),TRUE,0)*IFERROR(VALUE(TRIM(SUBSTITUTE(C89,CHAR(160),""))),0)),2)=0,IF(AB89&lt;&gt;"",0,""),ROUND((_xlfn.IFS(TRIM(SUBSTITUTE(AA89,CHAR(160),""))="Devis 1",IFERROR(VALUE(TRIM(SUBSTITUTE(O89,CHAR(160),""))),0),TRIM(SUBSTITUTE(AA89,CHAR(160),""))="Devis 2",IFERROR(VALUE(TRIM(SUBSTITUTE(T89,CHAR(160),""))),0),TRIM(SUBSTITUTE(AA89,CHAR(160),""))="Devis 3",IFERROR(VALUE(TRIM(SUBSTITUTE(Y89,CHAR(160),""))),0),TRUE,0)*IFERROR(VALUE(TRIM(SUBSTITUTE(C89,CHAR(160),""))),0)),2))</f>
        <v/>
      </c>
      <c r="AD89" s="90" t="str">
        <f t="shared" si="49"/>
        <v/>
      </c>
      <c r="AE89" s="91"/>
      <c r="AF89" s="148" t="str">
        <f t="shared" si="50"/>
        <v/>
      </c>
      <c r="AG89" s="148" t="str">
        <f t="shared" si="51"/>
        <v/>
      </c>
      <c r="AH89" s="148" t="str">
        <f t="shared" si="52"/>
        <v/>
      </c>
      <c r="AI89" s="148" t="str">
        <f t="shared" si="53"/>
        <v/>
      </c>
      <c r="AJ89" s="148" t="str">
        <f t="shared" si="54"/>
        <v/>
      </c>
      <c r="AK89" s="148" t="str">
        <f t="shared" si="55"/>
        <v/>
      </c>
      <c r="AL89" s="148" t="str">
        <f t="shared" si="56"/>
        <v/>
      </c>
      <c r="AM89" s="148" t="str">
        <f t="shared" si="57"/>
        <v/>
      </c>
      <c r="AN89" s="713" t="str">
        <f t="shared" si="58"/>
        <v/>
      </c>
      <c r="AO89" s="553" t="str">
        <f t="shared" si="59"/>
        <v/>
      </c>
      <c r="AP89" s="548" t="str">
        <f t="shared" si="60"/>
        <v/>
      </c>
      <c r="AQ89" s="539" t="str">
        <f t="shared" si="61"/>
        <v/>
      </c>
      <c r="AR89" s="539" t="str">
        <f t="shared" si="62"/>
        <v/>
      </c>
      <c r="AS89" s="577" t="str">
        <f t="shared" si="63"/>
        <v/>
      </c>
      <c r="AT89" s="644" t="str">
        <f t="shared" si="64"/>
        <v/>
      </c>
      <c r="AU89" s="655" t="str">
        <f t="shared" si="65"/>
        <v/>
      </c>
      <c r="AV89" s="577" t="str">
        <f t="shared" si="66"/>
        <v/>
      </c>
      <c r="AW89" s="577" t="str">
        <f t="shared" si="67"/>
        <v/>
      </c>
      <c r="AX89" s="577" t="str">
        <f t="shared" si="68"/>
        <v/>
      </c>
      <c r="AY89" s="748" t="str">
        <f t="shared" si="69"/>
        <v/>
      </c>
      <c r="AZ89" s="677" t="str">
        <f t="shared" si="70"/>
        <v/>
      </c>
      <c r="BA89" s="577" t="str">
        <f t="shared" si="71"/>
        <v/>
      </c>
      <c r="BB89" s="577" t="str">
        <f t="shared" si="72"/>
        <v/>
      </c>
      <c r="BC89" s="577" t="str">
        <f t="shared" si="73"/>
        <v/>
      </c>
      <c r="BD89" s="678" t="str">
        <f t="shared" si="74"/>
        <v/>
      </c>
      <c r="BE89" s="542" t="str">
        <f t="shared" si="75"/>
        <v/>
      </c>
      <c r="BF89" s="83"/>
      <c r="BG89" s="92" t="str">
        <f t="shared" si="76"/>
        <v/>
      </c>
      <c r="BH89" s="92" t="str">
        <f t="shared" si="77"/>
        <v/>
      </c>
      <c r="BI89" s="93" t="str">
        <f t="shared" si="78"/>
        <v/>
      </c>
      <c r="BJ89" s="93" t="str" cm="1">
        <f t="array" ref="BJ89">IF($AG89="","",
_xlfn.IFS(
$BE89="Devis 1",
IF(ISBLANK(AR89),"",IFERROR(VALUE(TRIM(SUBSTITUTE(AR89,CHAR(160),""))),0)*IFERROR(VALUE(TRIM(SUBSTITUTE($AG89,CHAR(160),""))),0)),
$BE89="Devis 2",
IF(ISBLANK(AW89),"",IFERROR(VALUE(TRIM(SUBSTITUTE(AW89,CHAR(160),""))),0)*IFERROR(VALUE(TRIM(SUBSTITUTE($AG89,CHAR(160),""))),0)),
$BE89="Devis 3",
IF(ISBLANK(BB89),"",IFERROR(VALUE(TRIM(SUBSTITUTE(BB89,CHAR(160),""))),0)*IFERROR(VALUE(TRIM(SUBSTITUTE($AG89,CHAR(160),""))),0)),
TRUE,0
)
)</f>
        <v/>
      </c>
      <c r="BK89" s="93" t="str" cm="1">
        <f t="array" ref="BK89">IF($AG89="","",
_xlfn.IFS(
$BE89="Devis 1",
IF(ISBLANK(AS89),"",IFERROR(VALUE(TRIM(SUBSTITUTE(AS89,CHAR(160),""))),0)*IFERROR(VALUE(TRIM(SUBSTITUTE($AG89,CHAR(160),""))),0)),
$BE89="Devis 2",
IF(ISBLANK(AX89),"",IFERROR(VALUE(TRIM(SUBSTITUTE(AX89,CHAR(160),""))),0)*IFERROR(VALUE(TRIM(SUBSTITUTE($AG89,CHAR(160),""))),0)),
$BE89="Devis 3",
IF(ISBLANK(BC89),"",IFERROR(VALUE(TRIM(SUBSTITUTE(BC89,CHAR(160),""))),0)*IFERROR(VALUE(TRIM(SUBSTITUTE($AG89,CHAR(160),""))),0)),
TRUE,0
)
)</f>
        <v/>
      </c>
      <c r="BL89" s="93" t="str">
        <f t="shared" si="79"/>
        <v/>
      </c>
      <c r="BM89" s="83"/>
      <c r="BN89" s="43" t="str" cm="1">
        <f t="array" ref="BN89">IF(OR(BL89="",BI89="",BJ89="",BG89=""),"",
    _xlfn.IFS(
        (IFERROR(VALUE(TRIM(SUBSTITUTE(BL89,CHAR(160),""))),0)) &gt; (IFERROR(VALUE(TRIM(SUBSTITUTE(BI89,CHAR(160),""))),0)),
        "KO : Le montant retenu TTC est supérieur au montant raisonnable TTC. Merci de revoir la ligne de dépense ou plafonner son montant.",
        (IFERROR(VALUE(TRIM(SUBSTITUTE(BJ89,CHAR(160),""))),0)) &gt; (IFERROR(VALUE(TRIM(SUBSTITUTE(BG89,CHAR(160),""))),0)),
        "Attention : Le montant retenu HT est supérieur au montant HT raisonnable. Merci de revoir la ligne de dépense, plafonner son montant, ou justifier la reventillation HT / TVA.",
ROUND(IFERROR(VALUE(TRIM(SUBSTITUTE(BH89,CHAR(160),""))),0),2)&gt;
ROUND(IFERROR(VALUE(TRIM(SUBSTITUTE(BK89,CHAR(160),""))),0),2),
"Attention : Le montant TVA retenu est supérieur au montant TVA raisonnable. Merci de revoir la ligne de dépense, plafonner son montant, ou justifier la reventillation HT / TVA.",
ROUND(IFERROR(VALUE(TRIM(SUBSTITUTE(BJ89,CHAR(160),""))),0),2)&gt;
ROUND(IFERROR(VALUE(TRIM(SUBSTITUTE(MIN(P89,U89,Z89),CHAR(160),""))),0),2),
"Attention : Le devis retenu n'est pas le moins cher. Une justification de la part du porteur est nécessaire.",
ROUND(IFERROR(VALUE(TRIM(SUBSTITUTE(BJ89,CHAR(160),""))),0),2)=0,
"Attention : montant présenté entièrement écarté",
        (IFERROR(VALUE(TRIM(SUBSTITUTE(BL89,CHAR(160),""))),0))=0,
        "",
        (IFERROR(VALUE(TRIM(SUBSTITUTE(BI89,CHAR(160),""))),0))=(IFERROR(VALUE(TRIM(SUBSTITUTE(BL89,CHAR(160),""))),0)),
        "OK",
        (IFERROR(VALUE(TRIM(SUBSTITUTE(BI89,CHAR(160),""))),0))&gt;(IFERROR(VALUE(TRIM(SUBSTITUTE(BL89,CHAR(160),""))),0)),
        " OK : Montant instruit inférieur au montant raisonnable.",
        TRUE,
        ""
    )
)</f>
        <v/>
      </c>
      <c r="BO89" s="43" t="str" cm="1">
        <f t="array" ref="BO89">IF(OR(BL89="",AD89="",BJ89="",AB89="",BK89="",AC89=""),"",_xlfn.IFS(
ROUND(IFERROR(VALUE(TRIM(SUBSTITUTE(BL89,CHAR(160),""))),0),2)&gt;
ROUND(IFERROR(VALUE(TRIM(SUBSTITUTE(AD89,CHAR(160),""))),0),2),
"KO : Le montant retenu TTC est supérieur au montant présenté TTC. Merci de revoir la ligne de dépense ou plafonner son montant.",
ROUND(IFERROR(VALUE(TRIM(SUBSTITUTE(BJ89,CHAR(160),""))),0),2)&gt;
ROUND(IFERROR(VALUE(TRIM(SUBSTITUTE(AB89,CHAR(160),""))),0),2),
"Attention : Le montant retenu HT est supérieur au montant HT présenté. Merci de revoir la ligne de dépense, plafonner son montant, ou justifier la reventillation HT / TVA.",
ROUND(IFERROR(VALUE(TRIM(SUBSTITUTE(BK89,CHAR(160),""))),0),2)&gt;
ROUND(IFERROR(VALUE(TRIM(SUBSTITUTE(AC89,CHAR(160),""))),0),2),
"Attention : Le montant TVA retenu est supérieur au montant TVA présenté. Merci de revoir la ligne de dépense, plafonner son montant, ou justifier la reventillation HT / TVA.",
ROUND(IFERROR(VALUE(TRIM(SUBSTITUTE(AD89,CHAR(160),""))),0),2)=0,
"",
ROUND(IFERROR(VALUE(TRIM(SUBSTITUTE(BL89,CHAR(160),""))),0),2)=
ROUND(IFERROR(VALUE(TRIM(SUBSTITUTE(AD89,CHAR(160),""))),0),2),
"OK",
ROUND(IFERROR(VALUE(TRIM(SUBSTITUTE(BL89,CHAR(160),""))),0),2)=0,
"Attention : Montant présenté entièrement rejeté.",
ROUND(IFERROR(VALUE(TRIM(SUBSTITUTE(BL89,CHAR(160),""))),0),2)&lt;
ROUND(IFERROR(VALUE(TRIM(SUBSTITUTE(AD89,CHAR(160),""))),0),2),
"Attention : Montant présenté partiellement rejeté.",
TRUE,""
))</f>
        <v/>
      </c>
      <c r="BP89" s="92" t="str">
        <f t="shared" si="80"/>
        <v/>
      </c>
      <c r="BQ89" s="92" t="str">
        <f t="shared" si="81"/>
        <v/>
      </c>
      <c r="BR89" s="92" t="str">
        <f t="shared" si="82"/>
        <v/>
      </c>
    </row>
    <row r="90" spans="1:70" s="4" customFormat="1">
      <c r="A90" s="82">
        <v>82</v>
      </c>
      <c r="B90" s="83"/>
      <c r="C90" s="84"/>
      <c r="D90" s="84"/>
      <c r="E90" s="83"/>
      <c r="F90" s="83"/>
      <c r="G90" s="83"/>
      <c r="H90" s="132"/>
      <c r="I90" s="711"/>
      <c r="J90" s="538"/>
      <c r="K90" s="719"/>
      <c r="L90" s="627"/>
      <c r="M90" s="538"/>
      <c r="N90" s="624"/>
      <c r="O90" s="625"/>
      <c r="P90" s="644" t="str">
        <f t="shared" si="46"/>
        <v/>
      </c>
      <c r="Q90" s="647"/>
      <c r="R90" s="538"/>
      <c r="S90" s="625"/>
      <c r="T90" s="625"/>
      <c r="U90" s="644" t="str">
        <f t="shared" si="47"/>
        <v/>
      </c>
      <c r="V90" s="664"/>
      <c r="W90" s="538"/>
      <c r="X90" s="625"/>
      <c r="Y90" s="625"/>
      <c r="Z90" s="705" t="str">
        <f t="shared" si="48"/>
        <v/>
      </c>
      <c r="AA90" s="87"/>
      <c r="AB90" s="88" t="str" cm="1">
        <f t="array" ref="AB90">IF((_xlfn.IFS(TRIM(SUBSTITUTE(AA90,CHAR(160),""))="Devis 1",IFERROR(VALUE(TRIM(SUBSTITUTE(N90,CHAR(160),""))),0),TRIM(SUBSTITUTE(AA90,CHAR(160),""))="Devis 2",IFERROR(VALUE(TRIM(SUBSTITUTE(S90,CHAR(160),""))),0),TRIM(SUBSTITUTE(AA90,CHAR(160),""))="Devis 3",IFERROR(VALUE(TRIM(SUBSTITUTE(X90,CHAR(160),""))),0),TRUE,0)*IFERROR(VALUE(TRIM(SUBSTITUTE(C90,CHAR(160),""))),0))=0,"",_xlfn.IFS(TRIM(SUBSTITUTE(AA90,CHAR(160),""))="Devis 1",IFERROR(VALUE(TRIM(SUBSTITUTE(N90,CHAR(160),""))),0),TRIM(SUBSTITUTE(AA90,CHAR(160),""))="Devis 2",IFERROR(VALUE(TRIM(SUBSTITUTE(S90,CHAR(160),""))),0),TRIM(SUBSTITUTE(AA90,CHAR(160),""))="Devis 3",IFERROR(VALUE(TRIM(SUBSTITUTE(X90,CHAR(160),""))),0),TRUE,0)*IFERROR(VALUE(TRIM(SUBSTITUTE(C90,CHAR(160),""))),0))</f>
        <v/>
      </c>
      <c r="AC90" s="89" t="str" cm="1">
        <f t="array" ref="AC90">IF(ROUND((_xlfn.IFS(TRIM(SUBSTITUTE(AA90,CHAR(160),""))="Devis 1",IFERROR(VALUE(TRIM(SUBSTITUTE(O90,CHAR(160),""))),0),TRIM(SUBSTITUTE(AA90,CHAR(160),""))="Devis 2",IFERROR(VALUE(TRIM(SUBSTITUTE(T90,CHAR(160),""))),0),TRIM(SUBSTITUTE(AA90,CHAR(160),""))="Devis 3",IFERROR(VALUE(TRIM(SUBSTITUTE(Y90,CHAR(160),""))),0),TRUE,0)*IFERROR(VALUE(TRIM(SUBSTITUTE(C90,CHAR(160),""))),0)),2)=0,IF(AB90&lt;&gt;"",0,""),ROUND((_xlfn.IFS(TRIM(SUBSTITUTE(AA90,CHAR(160),""))="Devis 1",IFERROR(VALUE(TRIM(SUBSTITUTE(O90,CHAR(160),""))),0),TRIM(SUBSTITUTE(AA90,CHAR(160),""))="Devis 2",IFERROR(VALUE(TRIM(SUBSTITUTE(T90,CHAR(160),""))),0),TRIM(SUBSTITUTE(AA90,CHAR(160),""))="Devis 3",IFERROR(VALUE(TRIM(SUBSTITUTE(Y90,CHAR(160),""))),0),TRUE,0)*IFERROR(VALUE(TRIM(SUBSTITUTE(C90,CHAR(160),""))),0)),2))</f>
        <v/>
      </c>
      <c r="AD90" s="90" t="str">
        <f t="shared" si="49"/>
        <v/>
      </c>
      <c r="AE90" s="91"/>
      <c r="AF90" s="148" t="str">
        <f t="shared" si="50"/>
        <v/>
      </c>
      <c r="AG90" s="148" t="str">
        <f t="shared" si="51"/>
        <v/>
      </c>
      <c r="AH90" s="148" t="str">
        <f t="shared" si="52"/>
        <v/>
      </c>
      <c r="AI90" s="148" t="str">
        <f t="shared" si="53"/>
        <v/>
      </c>
      <c r="AJ90" s="148" t="str">
        <f t="shared" si="54"/>
        <v/>
      </c>
      <c r="AK90" s="148" t="str">
        <f t="shared" si="55"/>
        <v/>
      </c>
      <c r="AL90" s="148" t="str">
        <f t="shared" si="56"/>
        <v/>
      </c>
      <c r="AM90" s="148" t="str">
        <f t="shared" si="57"/>
        <v/>
      </c>
      <c r="AN90" s="713" t="str">
        <f t="shared" si="58"/>
        <v/>
      </c>
      <c r="AO90" s="553" t="str">
        <f t="shared" si="59"/>
        <v/>
      </c>
      <c r="AP90" s="548" t="str">
        <f t="shared" si="60"/>
        <v/>
      </c>
      <c r="AQ90" s="539" t="str">
        <f t="shared" si="61"/>
        <v/>
      </c>
      <c r="AR90" s="539" t="str">
        <f t="shared" si="62"/>
        <v/>
      </c>
      <c r="AS90" s="577" t="str">
        <f t="shared" si="63"/>
        <v/>
      </c>
      <c r="AT90" s="644" t="str">
        <f t="shared" si="64"/>
        <v/>
      </c>
      <c r="AU90" s="655" t="str">
        <f t="shared" si="65"/>
        <v/>
      </c>
      <c r="AV90" s="577" t="str">
        <f t="shared" si="66"/>
        <v/>
      </c>
      <c r="AW90" s="577" t="str">
        <f t="shared" si="67"/>
        <v/>
      </c>
      <c r="AX90" s="577" t="str">
        <f t="shared" si="68"/>
        <v/>
      </c>
      <c r="AY90" s="748" t="str">
        <f t="shared" si="69"/>
        <v/>
      </c>
      <c r="AZ90" s="677" t="str">
        <f t="shared" si="70"/>
        <v/>
      </c>
      <c r="BA90" s="577" t="str">
        <f t="shared" si="71"/>
        <v/>
      </c>
      <c r="BB90" s="577" t="str">
        <f t="shared" si="72"/>
        <v/>
      </c>
      <c r="BC90" s="577" t="str">
        <f t="shared" si="73"/>
        <v/>
      </c>
      <c r="BD90" s="678" t="str">
        <f t="shared" si="74"/>
        <v/>
      </c>
      <c r="BE90" s="542" t="str">
        <f t="shared" si="75"/>
        <v/>
      </c>
      <c r="BF90" s="83"/>
      <c r="BG90" s="92" t="str">
        <f t="shared" si="76"/>
        <v/>
      </c>
      <c r="BH90" s="92" t="str">
        <f t="shared" si="77"/>
        <v/>
      </c>
      <c r="BI90" s="93" t="str">
        <f t="shared" si="78"/>
        <v/>
      </c>
      <c r="BJ90" s="93" t="str" cm="1">
        <f t="array" ref="BJ90">IF($AG90="","",
_xlfn.IFS(
$BE90="Devis 1",
IF(ISBLANK(AR90),"",IFERROR(VALUE(TRIM(SUBSTITUTE(AR90,CHAR(160),""))),0)*IFERROR(VALUE(TRIM(SUBSTITUTE($AG90,CHAR(160),""))),0)),
$BE90="Devis 2",
IF(ISBLANK(AW90),"",IFERROR(VALUE(TRIM(SUBSTITUTE(AW90,CHAR(160),""))),0)*IFERROR(VALUE(TRIM(SUBSTITUTE($AG90,CHAR(160),""))),0)),
$BE90="Devis 3",
IF(ISBLANK(BB90),"",IFERROR(VALUE(TRIM(SUBSTITUTE(BB90,CHAR(160),""))),0)*IFERROR(VALUE(TRIM(SUBSTITUTE($AG90,CHAR(160),""))),0)),
TRUE,0
)
)</f>
        <v/>
      </c>
      <c r="BK90" s="93" t="str" cm="1">
        <f t="array" ref="BK90">IF($AG90="","",
_xlfn.IFS(
$BE90="Devis 1",
IF(ISBLANK(AS90),"",IFERROR(VALUE(TRIM(SUBSTITUTE(AS90,CHAR(160),""))),0)*IFERROR(VALUE(TRIM(SUBSTITUTE($AG90,CHAR(160),""))),0)),
$BE90="Devis 2",
IF(ISBLANK(AX90),"",IFERROR(VALUE(TRIM(SUBSTITUTE(AX90,CHAR(160),""))),0)*IFERROR(VALUE(TRIM(SUBSTITUTE($AG90,CHAR(160),""))),0)),
$BE90="Devis 3",
IF(ISBLANK(BC90),"",IFERROR(VALUE(TRIM(SUBSTITUTE(BC90,CHAR(160),""))),0)*IFERROR(VALUE(TRIM(SUBSTITUTE($AG90,CHAR(160),""))),0)),
TRUE,0
)
)</f>
        <v/>
      </c>
      <c r="BL90" s="93" t="str">
        <f t="shared" si="79"/>
        <v/>
      </c>
      <c r="BM90" s="83"/>
      <c r="BN90" s="43" t="str" cm="1">
        <f t="array" ref="BN90">IF(OR(BL90="",BI90="",BJ90="",BG90=""),"",
    _xlfn.IFS(
        (IFERROR(VALUE(TRIM(SUBSTITUTE(BL90,CHAR(160),""))),0)) &gt; (IFERROR(VALUE(TRIM(SUBSTITUTE(BI90,CHAR(160),""))),0)),
        "KO : Le montant retenu TTC est supérieur au montant raisonnable TTC. Merci de revoir la ligne de dépense ou plafonner son montant.",
        (IFERROR(VALUE(TRIM(SUBSTITUTE(BJ90,CHAR(160),""))),0)) &gt; (IFERROR(VALUE(TRIM(SUBSTITUTE(BG90,CHAR(160),""))),0)),
        "Attention : Le montant retenu HT est supérieur au montant HT raisonnable. Merci de revoir la ligne de dépense, plafonner son montant, ou justifier la reventillation HT / TVA.",
ROUND(IFERROR(VALUE(TRIM(SUBSTITUTE(BH90,CHAR(160),""))),0),2)&gt;
ROUND(IFERROR(VALUE(TRIM(SUBSTITUTE(BK90,CHAR(160),""))),0),2),
"Attention : Le montant TVA retenu est supérieur au montant TVA raisonnable. Merci de revoir la ligne de dépense, plafonner son montant, ou justifier la reventillation HT / TVA.",
ROUND(IFERROR(VALUE(TRIM(SUBSTITUTE(BJ90,CHAR(160),""))),0),2)&gt;
ROUND(IFERROR(VALUE(TRIM(SUBSTITUTE(MIN(P90,U90,Z90),CHAR(160),""))),0),2),
"Attention : Le devis retenu n'est pas le moins cher. Une justification de la part du porteur est nécessaire.",
ROUND(IFERROR(VALUE(TRIM(SUBSTITUTE(BJ90,CHAR(160),""))),0),2)=0,
"Attention : montant présenté entièrement écarté",
        (IFERROR(VALUE(TRIM(SUBSTITUTE(BL90,CHAR(160),""))),0))=0,
        "",
        (IFERROR(VALUE(TRIM(SUBSTITUTE(BI90,CHAR(160),""))),0))=(IFERROR(VALUE(TRIM(SUBSTITUTE(BL90,CHAR(160),""))),0)),
        "OK",
        (IFERROR(VALUE(TRIM(SUBSTITUTE(BI90,CHAR(160),""))),0))&gt;(IFERROR(VALUE(TRIM(SUBSTITUTE(BL90,CHAR(160),""))),0)),
        " OK : Montant instruit inférieur au montant raisonnable.",
        TRUE,
        ""
    )
)</f>
        <v/>
      </c>
      <c r="BO90" s="43" t="str" cm="1">
        <f t="array" ref="BO90">IF(OR(BL90="",AD90="",BJ90="",AB90="",BK90="",AC90=""),"",_xlfn.IFS(
ROUND(IFERROR(VALUE(TRIM(SUBSTITUTE(BL90,CHAR(160),""))),0),2)&gt;
ROUND(IFERROR(VALUE(TRIM(SUBSTITUTE(AD90,CHAR(160),""))),0),2),
"KO : Le montant retenu TTC est supérieur au montant présenté TTC. Merci de revoir la ligne de dépense ou plafonner son montant.",
ROUND(IFERROR(VALUE(TRIM(SUBSTITUTE(BJ90,CHAR(160),""))),0),2)&gt;
ROUND(IFERROR(VALUE(TRIM(SUBSTITUTE(AB90,CHAR(160),""))),0),2),
"Attention : Le montant retenu HT est supérieur au montant HT présenté. Merci de revoir la ligne de dépense, plafonner son montant, ou justifier la reventillation HT / TVA.",
ROUND(IFERROR(VALUE(TRIM(SUBSTITUTE(BK90,CHAR(160),""))),0),2)&gt;
ROUND(IFERROR(VALUE(TRIM(SUBSTITUTE(AC90,CHAR(160),""))),0),2),
"Attention : Le montant TVA retenu est supérieur au montant TVA présenté. Merci de revoir la ligne de dépense, plafonner son montant, ou justifier la reventillation HT / TVA.",
ROUND(IFERROR(VALUE(TRIM(SUBSTITUTE(AD90,CHAR(160),""))),0),2)=0,
"",
ROUND(IFERROR(VALUE(TRIM(SUBSTITUTE(BL90,CHAR(160),""))),0),2)=
ROUND(IFERROR(VALUE(TRIM(SUBSTITUTE(AD90,CHAR(160),""))),0),2),
"OK",
ROUND(IFERROR(VALUE(TRIM(SUBSTITUTE(BL90,CHAR(160),""))),0),2)=0,
"Attention : Montant présenté entièrement rejeté.",
ROUND(IFERROR(VALUE(TRIM(SUBSTITUTE(BL90,CHAR(160),""))),0),2)&lt;
ROUND(IFERROR(VALUE(TRIM(SUBSTITUTE(AD90,CHAR(160),""))),0),2),
"Attention : Montant présenté partiellement rejeté.",
TRUE,""
))</f>
        <v/>
      </c>
      <c r="BP90" s="92" t="str">
        <f t="shared" si="80"/>
        <v/>
      </c>
      <c r="BQ90" s="92" t="str">
        <f t="shared" si="81"/>
        <v/>
      </c>
      <c r="BR90" s="92" t="str">
        <f t="shared" si="82"/>
        <v/>
      </c>
    </row>
    <row r="91" spans="1:70" s="4" customFormat="1">
      <c r="A91" s="82">
        <v>83</v>
      </c>
      <c r="B91" s="83"/>
      <c r="C91" s="84"/>
      <c r="D91" s="84"/>
      <c r="E91" s="83"/>
      <c r="F91" s="83"/>
      <c r="G91" s="83"/>
      <c r="H91" s="132"/>
      <c r="I91" s="711"/>
      <c r="J91" s="538"/>
      <c r="K91" s="719"/>
      <c r="L91" s="627"/>
      <c r="M91" s="538"/>
      <c r="N91" s="624"/>
      <c r="O91" s="625"/>
      <c r="P91" s="644" t="str">
        <f t="shared" si="46"/>
        <v/>
      </c>
      <c r="Q91" s="647"/>
      <c r="R91" s="538"/>
      <c r="S91" s="625"/>
      <c r="T91" s="625"/>
      <c r="U91" s="644" t="str">
        <f t="shared" si="47"/>
        <v/>
      </c>
      <c r="V91" s="664"/>
      <c r="W91" s="538"/>
      <c r="X91" s="625"/>
      <c r="Y91" s="625"/>
      <c r="Z91" s="705" t="str">
        <f t="shared" si="48"/>
        <v/>
      </c>
      <c r="AA91" s="87"/>
      <c r="AB91" s="88" t="str" cm="1">
        <f t="array" ref="AB91">IF((_xlfn.IFS(TRIM(SUBSTITUTE(AA91,CHAR(160),""))="Devis 1",IFERROR(VALUE(TRIM(SUBSTITUTE(N91,CHAR(160),""))),0),TRIM(SUBSTITUTE(AA91,CHAR(160),""))="Devis 2",IFERROR(VALUE(TRIM(SUBSTITUTE(S91,CHAR(160),""))),0),TRIM(SUBSTITUTE(AA91,CHAR(160),""))="Devis 3",IFERROR(VALUE(TRIM(SUBSTITUTE(X91,CHAR(160),""))),0),TRUE,0)*IFERROR(VALUE(TRIM(SUBSTITUTE(C91,CHAR(160),""))),0))=0,"",_xlfn.IFS(TRIM(SUBSTITUTE(AA91,CHAR(160),""))="Devis 1",IFERROR(VALUE(TRIM(SUBSTITUTE(N91,CHAR(160),""))),0),TRIM(SUBSTITUTE(AA91,CHAR(160),""))="Devis 2",IFERROR(VALUE(TRIM(SUBSTITUTE(S91,CHAR(160),""))),0),TRIM(SUBSTITUTE(AA91,CHAR(160),""))="Devis 3",IFERROR(VALUE(TRIM(SUBSTITUTE(X91,CHAR(160),""))),0),TRUE,0)*IFERROR(VALUE(TRIM(SUBSTITUTE(C91,CHAR(160),""))),0))</f>
        <v/>
      </c>
      <c r="AC91" s="89" t="str" cm="1">
        <f t="array" ref="AC91">IF(ROUND((_xlfn.IFS(TRIM(SUBSTITUTE(AA91,CHAR(160),""))="Devis 1",IFERROR(VALUE(TRIM(SUBSTITUTE(O91,CHAR(160),""))),0),TRIM(SUBSTITUTE(AA91,CHAR(160),""))="Devis 2",IFERROR(VALUE(TRIM(SUBSTITUTE(T91,CHAR(160),""))),0),TRIM(SUBSTITUTE(AA91,CHAR(160),""))="Devis 3",IFERROR(VALUE(TRIM(SUBSTITUTE(Y91,CHAR(160),""))),0),TRUE,0)*IFERROR(VALUE(TRIM(SUBSTITUTE(C91,CHAR(160),""))),0)),2)=0,IF(AB91&lt;&gt;"",0,""),ROUND((_xlfn.IFS(TRIM(SUBSTITUTE(AA91,CHAR(160),""))="Devis 1",IFERROR(VALUE(TRIM(SUBSTITUTE(O91,CHAR(160),""))),0),TRIM(SUBSTITUTE(AA91,CHAR(160),""))="Devis 2",IFERROR(VALUE(TRIM(SUBSTITUTE(T91,CHAR(160),""))),0),TRIM(SUBSTITUTE(AA91,CHAR(160),""))="Devis 3",IFERROR(VALUE(TRIM(SUBSTITUTE(Y91,CHAR(160),""))),0),TRUE,0)*IFERROR(VALUE(TRIM(SUBSTITUTE(C91,CHAR(160),""))),0)),2))</f>
        <v/>
      </c>
      <c r="AD91" s="90" t="str">
        <f t="shared" si="49"/>
        <v/>
      </c>
      <c r="AE91" s="91"/>
      <c r="AF91" s="148" t="str">
        <f t="shared" si="50"/>
        <v/>
      </c>
      <c r="AG91" s="148" t="str">
        <f t="shared" si="51"/>
        <v/>
      </c>
      <c r="AH91" s="148" t="str">
        <f t="shared" si="52"/>
        <v/>
      </c>
      <c r="AI91" s="148" t="str">
        <f t="shared" si="53"/>
        <v/>
      </c>
      <c r="AJ91" s="148" t="str">
        <f t="shared" si="54"/>
        <v/>
      </c>
      <c r="AK91" s="148" t="str">
        <f t="shared" si="55"/>
        <v/>
      </c>
      <c r="AL91" s="148" t="str">
        <f t="shared" si="56"/>
        <v/>
      </c>
      <c r="AM91" s="148" t="str">
        <f t="shared" si="57"/>
        <v/>
      </c>
      <c r="AN91" s="713" t="str">
        <f t="shared" si="58"/>
        <v/>
      </c>
      <c r="AO91" s="553" t="str">
        <f t="shared" si="59"/>
        <v/>
      </c>
      <c r="AP91" s="548" t="str">
        <f t="shared" si="60"/>
        <v/>
      </c>
      <c r="AQ91" s="539" t="str">
        <f t="shared" si="61"/>
        <v/>
      </c>
      <c r="AR91" s="539" t="str">
        <f t="shared" si="62"/>
        <v/>
      </c>
      <c r="AS91" s="577" t="str">
        <f t="shared" si="63"/>
        <v/>
      </c>
      <c r="AT91" s="644" t="str">
        <f t="shared" si="64"/>
        <v/>
      </c>
      <c r="AU91" s="655" t="str">
        <f t="shared" si="65"/>
        <v/>
      </c>
      <c r="AV91" s="577" t="str">
        <f t="shared" si="66"/>
        <v/>
      </c>
      <c r="AW91" s="577" t="str">
        <f t="shared" si="67"/>
        <v/>
      </c>
      <c r="AX91" s="577" t="str">
        <f t="shared" si="68"/>
        <v/>
      </c>
      <c r="AY91" s="748" t="str">
        <f t="shared" si="69"/>
        <v/>
      </c>
      <c r="AZ91" s="677" t="str">
        <f t="shared" si="70"/>
        <v/>
      </c>
      <c r="BA91" s="577" t="str">
        <f t="shared" si="71"/>
        <v/>
      </c>
      <c r="BB91" s="577" t="str">
        <f t="shared" si="72"/>
        <v/>
      </c>
      <c r="BC91" s="577" t="str">
        <f t="shared" si="73"/>
        <v/>
      </c>
      <c r="BD91" s="678" t="str">
        <f t="shared" si="74"/>
        <v/>
      </c>
      <c r="BE91" s="542" t="str">
        <f t="shared" si="75"/>
        <v/>
      </c>
      <c r="BF91" s="83"/>
      <c r="BG91" s="92" t="str">
        <f t="shared" si="76"/>
        <v/>
      </c>
      <c r="BH91" s="92" t="str">
        <f t="shared" si="77"/>
        <v/>
      </c>
      <c r="BI91" s="93" t="str">
        <f t="shared" si="78"/>
        <v/>
      </c>
      <c r="BJ91" s="93" t="str" cm="1">
        <f t="array" ref="BJ91">IF($AG91="","",
_xlfn.IFS(
$BE91="Devis 1",
IF(ISBLANK(AR91),"",IFERROR(VALUE(TRIM(SUBSTITUTE(AR91,CHAR(160),""))),0)*IFERROR(VALUE(TRIM(SUBSTITUTE($AG91,CHAR(160),""))),0)),
$BE91="Devis 2",
IF(ISBLANK(AW91),"",IFERROR(VALUE(TRIM(SUBSTITUTE(AW91,CHAR(160),""))),0)*IFERROR(VALUE(TRIM(SUBSTITUTE($AG91,CHAR(160),""))),0)),
$BE91="Devis 3",
IF(ISBLANK(BB91),"",IFERROR(VALUE(TRIM(SUBSTITUTE(BB91,CHAR(160),""))),0)*IFERROR(VALUE(TRIM(SUBSTITUTE($AG91,CHAR(160),""))),0)),
TRUE,0
)
)</f>
        <v/>
      </c>
      <c r="BK91" s="93" t="str" cm="1">
        <f t="array" ref="BK91">IF($AG91="","",
_xlfn.IFS(
$BE91="Devis 1",
IF(ISBLANK(AS91),"",IFERROR(VALUE(TRIM(SUBSTITUTE(AS91,CHAR(160),""))),0)*IFERROR(VALUE(TRIM(SUBSTITUTE($AG91,CHAR(160),""))),0)),
$BE91="Devis 2",
IF(ISBLANK(AX91),"",IFERROR(VALUE(TRIM(SUBSTITUTE(AX91,CHAR(160),""))),0)*IFERROR(VALUE(TRIM(SUBSTITUTE($AG91,CHAR(160),""))),0)),
$BE91="Devis 3",
IF(ISBLANK(BC91),"",IFERROR(VALUE(TRIM(SUBSTITUTE(BC91,CHAR(160),""))),0)*IFERROR(VALUE(TRIM(SUBSTITUTE($AG91,CHAR(160),""))),0)),
TRUE,0
)
)</f>
        <v/>
      </c>
      <c r="BL91" s="93" t="str">
        <f t="shared" si="79"/>
        <v/>
      </c>
      <c r="BM91" s="83"/>
      <c r="BN91" s="43" t="str" cm="1">
        <f t="array" ref="BN91">IF(OR(BL91="",BI91="",BJ91="",BG91=""),"",
    _xlfn.IFS(
        (IFERROR(VALUE(TRIM(SUBSTITUTE(BL91,CHAR(160),""))),0)) &gt; (IFERROR(VALUE(TRIM(SUBSTITUTE(BI91,CHAR(160),""))),0)),
        "KO : Le montant retenu TTC est supérieur au montant raisonnable TTC. Merci de revoir la ligne de dépense ou plafonner son montant.",
        (IFERROR(VALUE(TRIM(SUBSTITUTE(BJ91,CHAR(160),""))),0)) &gt; (IFERROR(VALUE(TRIM(SUBSTITUTE(BG91,CHAR(160),""))),0)),
        "Attention : Le montant retenu HT est supérieur au montant HT raisonnable. Merci de revoir la ligne de dépense, plafonner son montant, ou justifier la reventillation HT / TVA.",
ROUND(IFERROR(VALUE(TRIM(SUBSTITUTE(BH91,CHAR(160),""))),0),2)&gt;
ROUND(IFERROR(VALUE(TRIM(SUBSTITUTE(BK91,CHAR(160),""))),0),2),
"Attention : Le montant TVA retenu est supérieur au montant TVA raisonnable. Merci de revoir la ligne de dépense, plafonner son montant, ou justifier la reventillation HT / TVA.",
ROUND(IFERROR(VALUE(TRIM(SUBSTITUTE(BJ91,CHAR(160),""))),0),2)&gt;
ROUND(IFERROR(VALUE(TRIM(SUBSTITUTE(MIN(P91,U91,Z91),CHAR(160),""))),0),2),
"Attention : Le devis retenu n'est pas le moins cher. Une justification de la part du porteur est nécessaire.",
ROUND(IFERROR(VALUE(TRIM(SUBSTITUTE(BJ91,CHAR(160),""))),0),2)=0,
"Attention : montant présenté entièrement écarté",
        (IFERROR(VALUE(TRIM(SUBSTITUTE(BL91,CHAR(160),""))),0))=0,
        "",
        (IFERROR(VALUE(TRIM(SUBSTITUTE(BI91,CHAR(160),""))),0))=(IFERROR(VALUE(TRIM(SUBSTITUTE(BL91,CHAR(160),""))),0)),
        "OK",
        (IFERROR(VALUE(TRIM(SUBSTITUTE(BI91,CHAR(160),""))),0))&gt;(IFERROR(VALUE(TRIM(SUBSTITUTE(BL91,CHAR(160),""))),0)),
        " OK : Montant instruit inférieur au montant raisonnable.",
        TRUE,
        ""
    )
)</f>
        <v/>
      </c>
      <c r="BO91" s="43" t="str" cm="1">
        <f t="array" ref="BO91">IF(OR(BL91="",AD91="",BJ91="",AB91="",BK91="",AC91=""),"",_xlfn.IFS(
ROUND(IFERROR(VALUE(TRIM(SUBSTITUTE(BL91,CHAR(160),""))),0),2)&gt;
ROUND(IFERROR(VALUE(TRIM(SUBSTITUTE(AD91,CHAR(160),""))),0),2),
"KO : Le montant retenu TTC est supérieur au montant présenté TTC. Merci de revoir la ligne de dépense ou plafonner son montant.",
ROUND(IFERROR(VALUE(TRIM(SUBSTITUTE(BJ91,CHAR(160),""))),0),2)&gt;
ROUND(IFERROR(VALUE(TRIM(SUBSTITUTE(AB91,CHAR(160),""))),0),2),
"Attention : Le montant retenu HT est supérieur au montant HT présenté. Merci de revoir la ligne de dépense, plafonner son montant, ou justifier la reventillation HT / TVA.",
ROUND(IFERROR(VALUE(TRIM(SUBSTITUTE(BK91,CHAR(160),""))),0),2)&gt;
ROUND(IFERROR(VALUE(TRIM(SUBSTITUTE(AC91,CHAR(160),""))),0),2),
"Attention : Le montant TVA retenu est supérieur au montant TVA présenté. Merci de revoir la ligne de dépense, plafonner son montant, ou justifier la reventillation HT / TVA.",
ROUND(IFERROR(VALUE(TRIM(SUBSTITUTE(AD91,CHAR(160),""))),0),2)=0,
"",
ROUND(IFERROR(VALUE(TRIM(SUBSTITUTE(BL91,CHAR(160),""))),0),2)=
ROUND(IFERROR(VALUE(TRIM(SUBSTITUTE(AD91,CHAR(160),""))),0),2),
"OK",
ROUND(IFERROR(VALUE(TRIM(SUBSTITUTE(BL91,CHAR(160),""))),0),2)=0,
"Attention : Montant présenté entièrement rejeté.",
ROUND(IFERROR(VALUE(TRIM(SUBSTITUTE(BL91,CHAR(160),""))),0),2)&lt;
ROUND(IFERROR(VALUE(TRIM(SUBSTITUTE(AD91,CHAR(160),""))),0),2),
"Attention : Montant présenté partiellement rejeté.",
TRUE,""
))</f>
        <v/>
      </c>
      <c r="BP91" s="92" t="str">
        <f t="shared" si="80"/>
        <v/>
      </c>
      <c r="BQ91" s="92" t="str">
        <f t="shared" si="81"/>
        <v/>
      </c>
      <c r="BR91" s="92" t="str">
        <f t="shared" si="82"/>
        <v/>
      </c>
    </row>
    <row r="92" spans="1:70" s="4" customFormat="1">
      <c r="A92" s="82">
        <v>84</v>
      </c>
      <c r="B92" s="83"/>
      <c r="C92" s="84"/>
      <c r="D92" s="84"/>
      <c r="E92" s="83"/>
      <c r="F92" s="83"/>
      <c r="G92" s="83"/>
      <c r="H92" s="132"/>
      <c r="I92" s="711"/>
      <c r="J92" s="538"/>
      <c r="K92" s="719"/>
      <c r="L92" s="627"/>
      <c r="M92" s="538"/>
      <c r="N92" s="624"/>
      <c r="O92" s="625"/>
      <c r="P92" s="644" t="str">
        <f t="shared" si="46"/>
        <v/>
      </c>
      <c r="Q92" s="647"/>
      <c r="R92" s="538"/>
      <c r="S92" s="625"/>
      <c r="T92" s="625"/>
      <c r="U92" s="644" t="str">
        <f t="shared" si="47"/>
        <v/>
      </c>
      <c r="V92" s="664"/>
      <c r="W92" s="538"/>
      <c r="X92" s="625"/>
      <c r="Y92" s="625"/>
      <c r="Z92" s="705" t="str">
        <f t="shared" si="48"/>
        <v/>
      </c>
      <c r="AA92" s="87"/>
      <c r="AB92" s="88" t="str" cm="1">
        <f t="array" ref="AB92">IF((_xlfn.IFS(TRIM(SUBSTITUTE(AA92,CHAR(160),""))="Devis 1",IFERROR(VALUE(TRIM(SUBSTITUTE(N92,CHAR(160),""))),0),TRIM(SUBSTITUTE(AA92,CHAR(160),""))="Devis 2",IFERROR(VALUE(TRIM(SUBSTITUTE(S92,CHAR(160),""))),0),TRIM(SUBSTITUTE(AA92,CHAR(160),""))="Devis 3",IFERROR(VALUE(TRIM(SUBSTITUTE(X92,CHAR(160),""))),0),TRUE,0)*IFERROR(VALUE(TRIM(SUBSTITUTE(C92,CHAR(160),""))),0))=0,"",_xlfn.IFS(TRIM(SUBSTITUTE(AA92,CHAR(160),""))="Devis 1",IFERROR(VALUE(TRIM(SUBSTITUTE(N92,CHAR(160),""))),0),TRIM(SUBSTITUTE(AA92,CHAR(160),""))="Devis 2",IFERROR(VALUE(TRIM(SUBSTITUTE(S92,CHAR(160),""))),0),TRIM(SUBSTITUTE(AA92,CHAR(160),""))="Devis 3",IFERROR(VALUE(TRIM(SUBSTITUTE(X92,CHAR(160),""))),0),TRUE,0)*IFERROR(VALUE(TRIM(SUBSTITUTE(C92,CHAR(160),""))),0))</f>
        <v/>
      </c>
      <c r="AC92" s="89" t="str" cm="1">
        <f t="array" ref="AC92">IF(ROUND((_xlfn.IFS(TRIM(SUBSTITUTE(AA92,CHAR(160),""))="Devis 1",IFERROR(VALUE(TRIM(SUBSTITUTE(O92,CHAR(160),""))),0),TRIM(SUBSTITUTE(AA92,CHAR(160),""))="Devis 2",IFERROR(VALUE(TRIM(SUBSTITUTE(T92,CHAR(160),""))),0),TRIM(SUBSTITUTE(AA92,CHAR(160),""))="Devis 3",IFERROR(VALUE(TRIM(SUBSTITUTE(Y92,CHAR(160),""))),0),TRUE,0)*IFERROR(VALUE(TRIM(SUBSTITUTE(C92,CHAR(160),""))),0)),2)=0,IF(AB92&lt;&gt;"",0,""),ROUND((_xlfn.IFS(TRIM(SUBSTITUTE(AA92,CHAR(160),""))="Devis 1",IFERROR(VALUE(TRIM(SUBSTITUTE(O92,CHAR(160),""))),0),TRIM(SUBSTITUTE(AA92,CHAR(160),""))="Devis 2",IFERROR(VALUE(TRIM(SUBSTITUTE(T92,CHAR(160),""))),0),TRIM(SUBSTITUTE(AA92,CHAR(160),""))="Devis 3",IFERROR(VALUE(TRIM(SUBSTITUTE(Y92,CHAR(160),""))),0),TRUE,0)*IFERROR(VALUE(TRIM(SUBSTITUTE(C92,CHAR(160),""))),0)),2))</f>
        <v/>
      </c>
      <c r="AD92" s="90" t="str">
        <f t="shared" si="49"/>
        <v/>
      </c>
      <c r="AE92" s="91"/>
      <c r="AF92" s="148" t="str">
        <f t="shared" si="50"/>
        <v/>
      </c>
      <c r="AG92" s="148" t="str">
        <f t="shared" si="51"/>
        <v/>
      </c>
      <c r="AH92" s="148" t="str">
        <f t="shared" si="52"/>
        <v/>
      </c>
      <c r="AI92" s="148" t="str">
        <f t="shared" si="53"/>
        <v/>
      </c>
      <c r="AJ92" s="148" t="str">
        <f t="shared" si="54"/>
        <v/>
      </c>
      <c r="AK92" s="148" t="str">
        <f t="shared" si="55"/>
        <v/>
      </c>
      <c r="AL92" s="148" t="str">
        <f t="shared" si="56"/>
        <v/>
      </c>
      <c r="AM92" s="148" t="str">
        <f t="shared" si="57"/>
        <v/>
      </c>
      <c r="AN92" s="713" t="str">
        <f t="shared" si="58"/>
        <v/>
      </c>
      <c r="AO92" s="553" t="str">
        <f t="shared" si="59"/>
        <v/>
      </c>
      <c r="AP92" s="548" t="str">
        <f t="shared" si="60"/>
        <v/>
      </c>
      <c r="AQ92" s="539" t="str">
        <f t="shared" si="61"/>
        <v/>
      </c>
      <c r="AR92" s="539" t="str">
        <f t="shared" si="62"/>
        <v/>
      </c>
      <c r="AS92" s="577" t="str">
        <f t="shared" si="63"/>
        <v/>
      </c>
      <c r="AT92" s="644" t="str">
        <f t="shared" si="64"/>
        <v/>
      </c>
      <c r="AU92" s="655" t="str">
        <f t="shared" si="65"/>
        <v/>
      </c>
      <c r="AV92" s="577" t="str">
        <f t="shared" si="66"/>
        <v/>
      </c>
      <c r="AW92" s="577" t="str">
        <f t="shared" si="67"/>
        <v/>
      </c>
      <c r="AX92" s="577" t="str">
        <f t="shared" si="68"/>
        <v/>
      </c>
      <c r="AY92" s="748" t="str">
        <f t="shared" si="69"/>
        <v/>
      </c>
      <c r="AZ92" s="677" t="str">
        <f t="shared" si="70"/>
        <v/>
      </c>
      <c r="BA92" s="577" t="str">
        <f t="shared" si="71"/>
        <v/>
      </c>
      <c r="BB92" s="577" t="str">
        <f t="shared" si="72"/>
        <v/>
      </c>
      <c r="BC92" s="577" t="str">
        <f t="shared" si="73"/>
        <v/>
      </c>
      <c r="BD92" s="678" t="str">
        <f t="shared" si="74"/>
        <v/>
      </c>
      <c r="BE92" s="542" t="str">
        <f t="shared" si="75"/>
        <v/>
      </c>
      <c r="BF92" s="83"/>
      <c r="BG92" s="92" t="str">
        <f t="shared" si="76"/>
        <v/>
      </c>
      <c r="BH92" s="92" t="str">
        <f t="shared" si="77"/>
        <v/>
      </c>
      <c r="BI92" s="93" t="str">
        <f t="shared" si="78"/>
        <v/>
      </c>
      <c r="BJ92" s="93" t="str" cm="1">
        <f t="array" ref="BJ92">IF($AG92="","",
_xlfn.IFS(
$BE92="Devis 1",
IF(ISBLANK(AR92),"",IFERROR(VALUE(TRIM(SUBSTITUTE(AR92,CHAR(160),""))),0)*IFERROR(VALUE(TRIM(SUBSTITUTE($AG92,CHAR(160),""))),0)),
$BE92="Devis 2",
IF(ISBLANK(AW92),"",IFERROR(VALUE(TRIM(SUBSTITUTE(AW92,CHAR(160),""))),0)*IFERROR(VALUE(TRIM(SUBSTITUTE($AG92,CHAR(160),""))),0)),
$BE92="Devis 3",
IF(ISBLANK(BB92),"",IFERROR(VALUE(TRIM(SUBSTITUTE(BB92,CHAR(160),""))),0)*IFERROR(VALUE(TRIM(SUBSTITUTE($AG92,CHAR(160),""))),0)),
TRUE,0
)
)</f>
        <v/>
      </c>
      <c r="BK92" s="93" t="str" cm="1">
        <f t="array" ref="BK92">IF($AG92="","",
_xlfn.IFS(
$BE92="Devis 1",
IF(ISBLANK(AS92),"",IFERROR(VALUE(TRIM(SUBSTITUTE(AS92,CHAR(160),""))),0)*IFERROR(VALUE(TRIM(SUBSTITUTE($AG92,CHAR(160),""))),0)),
$BE92="Devis 2",
IF(ISBLANK(AX92),"",IFERROR(VALUE(TRIM(SUBSTITUTE(AX92,CHAR(160),""))),0)*IFERROR(VALUE(TRIM(SUBSTITUTE($AG92,CHAR(160),""))),0)),
$BE92="Devis 3",
IF(ISBLANK(BC92),"",IFERROR(VALUE(TRIM(SUBSTITUTE(BC92,CHAR(160),""))),0)*IFERROR(VALUE(TRIM(SUBSTITUTE($AG92,CHAR(160),""))),0)),
TRUE,0
)
)</f>
        <v/>
      </c>
      <c r="BL92" s="93" t="str">
        <f t="shared" si="79"/>
        <v/>
      </c>
      <c r="BM92" s="83"/>
      <c r="BN92" s="43" t="str" cm="1">
        <f t="array" ref="BN92">IF(OR(BL92="",BI92="",BJ92="",BG92=""),"",
    _xlfn.IFS(
        (IFERROR(VALUE(TRIM(SUBSTITUTE(BL92,CHAR(160),""))),0)) &gt; (IFERROR(VALUE(TRIM(SUBSTITUTE(BI92,CHAR(160),""))),0)),
        "KO : Le montant retenu TTC est supérieur au montant raisonnable TTC. Merci de revoir la ligne de dépense ou plafonner son montant.",
        (IFERROR(VALUE(TRIM(SUBSTITUTE(BJ92,CHAR(160),""))),0)) &gt; (IFERROR(VALUE(TRIM(SUBSTITUTE(BG92,CHAR(160),""))),0)),
        "Attention : Le montant retenu HT est supérieur au montant HT raisonnable. Merci de revoir la ligne de dépense, plafonner son montant, ou justifier la reventillation HT / TVA.",
ROUND(IFERROR(VALUE(TRIM(SUBSTITUTE(BH92,CHAR(160),""))),0),2)&gt;
ROUND(IFERROR(VALUE(TRIM(SUBSTITUTE(BK92,CHAR(160),""))),0),2),
"Attention : Le montant TVA retenu est supérieur au montant TVA raisonnable. Merci de revoir la ligne de dépense, plafonner son montant, ou justifier la reventillation HT / TVA.",
ROUND(IFERROR(VALUE(TRIM(SUBSTITUTE(BJ92,CHAR(160),""))),0),2)&gt;
ROUND(IFERROR(VALUE(TRIM(SUBSTITUTE(MIN(P92,U92,Z92),CHAR(160),""))),0),2),
"Attention : Le devis retenu n'est pas le moins cher. Une justification de la part du porteur est nécessaire.",
ROUND(IFERROR(VALUE(TRIM(SUBSTITUTE(BJ92,CHAR(160),""))),0),2)=0,
"Attention : montant présenté entièrement écarté",
        (IFERROR(VALUE(TRIM(SUBSTITUTE(BL92,CHAR(160),""))),0))=0,
        "",
        (IFERROR(VALUE(TRIM(SUBSTITUTE(BI92,CHAR(160),""))),0))=(IFERROR(VALUE(TRIM(SUBSTITUTE(BL92,CHAR(160),""))),0)),
        "OK",
        (IFERROR(VALUE(TRIM(SUBSTITUTE(BI92,CHAR(160),""))),0))&gt;(IFERROR(VALUE(TRIM(SUBSTITUTE(BL92,CHAR(160),""))),0)),
        " OK : Montant instruit inférieur au montant raisonnable.",
        TRUE,
        ""
    )
)</f>
        <v/>
      </c>
      <c r="BO92" s="43" t="str" cm="1">
        <f t="array" ref="BO92">IF(OR(BL92="",AD92="",BJ92="",AB92="",BK92="",AC92=""),"",_xlfn.IFS(
ROUND(IFERROR(VALUE(TRIM(SUBSTITUTE(BL92,CHAR(160),""))),0),2)&gt;
ROUND(IFERROR(VALUE(TRIM(SUBSTITUTE(AD92,CHAR(160),""))),0),2),
"KO : Le montant retenu TTC est supérieur au montant présenté TTC. Merci de revoir la ligne de dépense ou plafonner son montant.",
ROUND(IFERROR(VALUE(TRIM(SUBSTITUTE(BJ92,CHAR(160),""))),0),2)&gt;
ROUND(IFERROR(VALUE(TRIM(SUBSTITUTE(AB92,CHAR(160),""))),0),2),
"Attention : Le montant retenu HT est supérieur au montant HT présenté. Merci de revoir la ligne de dépense, plafonner son montant, ou justifier la reventillation HT / TVA.",
ROUND(IFERROR(VALUE(TRIM(SUBSTITUTE(BK92,CHAR(160),""))),0),2)&gt;
ROUND(IFERROR(VALUE(TRIM(SUBSTITUTE(AC92,CHAR(160),""))),0),2),
"Attention : Le montant TVA retenu est supérieur au montant TVA présenté. Merci de revoir la ligne de dépense, plafonner son montant, ou justifier la reventillation HT / TVA.",
ROUND(IFERROR(VALUE(TRIM(SUBSTITUTE(AD92,CHAR(160),""))),0),2)=0,
"",
ROUND(IFERROR(VALUE(TRIM(SUBSTITUTE(BL92,CHAR(160),""))),0),2)=
ROUND(IFERROR(VALUE(TRIM(SUBSTITUTE(AD92,CHAR(160),""))),0),2),
"OK",
ROUND(IFERROR(VALUE(TRIM(SUBSTITUTE(BL92,CHAR(160),""))),0),2)=0,
"Attention : Montant présenté entièrement rejeté.",
ROUND(IFERROR(VALUE(TRIM(SUBSTITUTE(BL92,CHAR(160),""))),0),2)&lt;
ROUND(IFERROR(VALUE(TRIM(SUBSTITUTE(AD92,CHAR(160),""))),0),2),
"Attention : Montant présenté partiellement rejeté.",
TRUE,""
))</f>
        <v/>
      </c>
      <c r="BP92" s="92" t="str">
        <f t="shared" si="80"/>
        <v/>
      </c>
      <c r="BQ92" s="92" t="str">
        <f t="shared" si="81"/>
        <v/>
      </c>
      <c r="BR92" s="92" t="str">
        <f t="shared" si="82"/>
        <v/>
      </c>
    </row>
    <row r="93" spans="1:70" s="4" customFormat="1">
      <c r="A93" s="82">
        <v>85</v>
      </c>
      <c r="B93" s="83"/>
      <c r="C93" s="84"/>
      <c r="D93" s="84"/>
      <c r="E93" s="83"/>
      <c r="F93" s="83"/>
      <c r="G93" s="83"/>
      <c r="H93" s="132"/>
      <c r="I93" s="711"/>
      <c r="J93" s="538"/>
      <c r="K93" s="719"/>
      <c r="L93" s="627"/>
      <c r="M93" s="538"/>
      <c r="N93" s="624"/>
      <c r="O93" s="625"/>
      <c r="P93" s="644" t="str">
        <f t="shared" si="46"/>
        <v/>
      </c>
      <c r="Q93" s="647"/>
      <c r="R93" s="538"/>
      <c r="S93" s="625"/>
      <c r="T93" s="625"/>
      <c r="U93" s="644" t="str">
        <f t="shared" si="47"/>
        <v/>
      </c>
      <c r="V93" s="664"/>
      <c r="W93" s="538"/>
      <c r="X93" s="625"/>
      <c r="Y93" s="625"/>
      <c r="Z93" s="705" t="str">
        <f t="shared" si="48"/>
        <v/>
      </c>
      <c r="AA93" s="87"/>
      <c r="AB93" s="88" t="str" cm="1">
        <f t="array" ref="AB93">IF((_xlfn.IFS(TRIM(SUBSTITUTE(AA93,CHAR(160),""))="Devis 1",IFERROR(VALUE(TRIM(SUBSTITUTE(N93,CHAR(160),""))),0),TRIM(SUBSTITUTE(AA93,CHAR(160),""))="Devis 2",IFERROR(VALUE(TRIM(SUBSTITUTE(S93,CHAR(160),""))),0),TRIM(SUBSTITUTE(AA93,CHAR(160),""))="Devis 3",IFERROR(VALUE(TRIM(SUBSTITUTE(X93,CHAR(160),""))),0),TRUE,0)*IFERROR(VALUE(TRIM(SUBSTITUTE(C93,CHAR(160),""))),0))=0,"",_xlfn.IFS(TRIM(SUBSTITUTE(AA93,CHAR(160),""))="Devis 1",IFERROR(VALUE(TRIM(SUBSTITUTE(N93,CHAR(160),""))),0),TRIM(SUBSTITUTE(AA93,CHAR(160),""))="Devis 2",IFERROR(VALUE(TRIM(SUBSTITUTE(S93,CHAR(160),""))),0),TRIM(SUBSTITUTE(AA93,CHAR(160),""))="Devis 3",IFERROR(VALUE(TRIM(SUBSTITUTE(X93,CHAR(160),""))),0),TRUE,0)*IFERROR(VALUE(TRIM(SUBSTITUTE(C93,CHAR(160),""))),0))</f>
        <v/>
      </c>
      <c r="AC93" s="89" t="str" cm="1">
        <f t="array" ref="AC93">IF(ROUND((_xlfn.IFS(TRIM(SUBSTITUTE(AA93,CHAR(160),""))="Devis 1",IFERROR(VALUE(TRIM(SUBSTITUTE(O93,CHAR(160),""))),0),TRIM(SUBSTITUTE(AA93,CHAR(160),""))="Devis 2",IFERROR(VALUE(TRIM(SUBSTITUTE(T93,CHAR(160),""))),0),TRIM(SUBSTITUTE(AA93,CHAR(160),""))="Devis 3",IFERROR(VALUE(TRIM(SUBSTITUTE(Y93,CHAR(160),""))),0),TRUE,0)*IFERROR(VALUE(TRIM(SUBSTITUTE(C93,CHAR(160),""))),0)),2)=0,IF(AB93&lt;&gt;"",0,""),ROUND((_xlfn.IFS(TRIM(SUBSTITUTE(AA93,CHAR(160),""))="Devis 1",IFERROR(VALUE(TRIM(SUBSTITUTE(O93,CHAR(160),""))),0),TRIM(SUBSTITUTE(AA93,CHAR(160),""))="Devis 2",IFERROR(VALUE(TRIM(SUBSTITUTE(T93,CHAR(160),""))),0),TRIM(SUBSTITUTE(AA93,CHAR(160),""))="Devis 3",IFERROR(VALUE(TRIM(SUBSTITUTE(Y93,CHAR(160),""))),0),TRUE,0)*IFERROR(VALUE(TRIM(SUBSTITUTE(C93,CHAR(160),""))),0)),2))</f>
        <v/>
      </c>
      <c r="AD93" s="90" t="str">
        <f t="shared" si="49"/>
        <v/>
      </c>
      <c r="AE93" s="91"/>
      <c r="AF93" s="148" t="str">
        <f t="shared" si="50"/>
        <v/>
      </c>
      <c r="AG93" s="148" t="str">
        <f t="shared" si="51"/>
        <v/>
      </c>
      <c r="AH93" s="148" t="str">
        <f t="shared" si="52"/>
        <v/>
      </c>
      <c r="AI93" s="148" t="str">
        <f t="shared" si="53"/>
        <v/>
      </c>
      <c r="AJ93" s="148" t="str">
        <f t="shared" si="54"/>
        <v/>
      </c>
      <c r="AK93" s="148" t="str">
        <f t="shared" si="55"/>
        <v/>
      </c>
      <c r="AL93" s="148" t="str">
        <f t="shared" si="56"/>
        <v/>
      </c>
      <c r="AM93" s="148" t="str">
        <f t="shared" si="57"/>
        <v/>
      </c>
      <c r="AN93" s="713" t="str">
        <f t="shared" si="58"/>
        <v/>
      </c>
      <c r="AO93" s="553" t="str">
        <f t="shared" si="59"/>
        <v/>
      </c>
      <c r="AP93" s="548" t="str">
        <f t="shared" si="60"/>
        <v/>
      </c>
      <c r="AQ93" s="539" t="str">
        <f t="shared" si="61"/>
        <v/>
      </c>
      <c r="AR93" s="539" t="str">
        <f t="shared" si="62"/>
        <v/>
      </c>
      <c r="AS93" s="577" t="str">
        <f t="shared" si="63"/>
        <v/>
      </c>
      <c r="AT93" s="644" t="str">
        <f t="shared" si="64"/>
        <v/>
      </c>
      <c r="AU93" s="655" t="str">
        <f t="shared" si="65"/>
        <v/>
      </c>
      <c r="AV93" s="577" t="str">
        <f t="shared" si="66"/>
        <v/>
      </c>
      <c r="AW93" s="577" t="str">
        <f t="shared" si="67"/>
        <v/>
      </c>
      <c r="AX93" s="577" t="str">
        <f t="shared" si="68"/>
        <v/>
      </c>
      <c r="AY93" s="748" t="str">
        <f t="shared" si="69"/>
        <v/>
      </c>
      <c r="AZ93" s="677" t="str">
        <f t="shared" si="70"/>
        <v/>
      </c>
      <c r="BA93" s="577" t="str">
        <f t="shared" si="71"/>
        <v/>
      </c>
      <c r="BB93" s="577" t="str">
        <f t="shared" si="72"/>
        <v/>
      </c>
      <c r="BC93" s="577" t="str">
        <f t="shared" si="73"/>
        <v/>
      </c>
      <c r="BD93" s="678" t="str">
        <f t="shared" si="74"/>
        <v/>
      </c>
      <c r="BE93" s="542" t="str">
        <f t="shared" si="75"/>
        <v/>
      </c>
      <c r="BF93" s="83"/>
      <c r="BG93" s="92" t="str">
        <f t="shared" si="76"/>
        <v/>
      </c>
      <c r="BH93" s="92" t="str">
        <f t="shared" si="77"/>
        <v/>
      </c>
      <c r="BI93" s="93" t="str">
        <f t="shared" si="78"/>
        <v/>
      </c>
      <c r="BJ93" s="93" t="str" cm="1">
        <f t="array" ref="BJ93">IF($AG93="","",
_xlfn.IFS(
$BE93="Devis 1",
IF(ISBLANK(AR93),"",IFERROR(VALUE(TRIM(SUBSTITUTE(AR93,CHAR(160),""))),0)*IFERROR(VALUE(TRIM(SUBSTITUTE($AG93,CHAR(160),""))),0)),
$BE93="Devis 2",
IF(ISBLANK(AW93),"",IFERROR(VALUE(TRIM(SUBSTITUTE(AW93,CHAR(160),""))),0)*IFERROR(VALUE(TRIM(SUBSTITUTE($AG93,CHAR(160),""))),0)),
$BE93="Devis 3",
IF(ISBLANK(BB93),"",IFERROR(VALUE(TRIM(SUBSTITUTE(BB93,CHAR(160),""))),0)*IFERROR(VALUE(TRIM(SUBSTITUTE($AG93,CHAR(160),""))),0)),
TRUE,0
)
)</f>
        <v/>
      </c>
      <c r="BK93" s="93" t="str" cm="1">
        <f t="array" ref="BK93">IF($AG93="","",
_xlfn.IFS(
$BE93="Devis 1",
IF(ISBLANK(AS93),"",IFERROR(VALUE(TRIM(SUBSTITUTE(AS93,CHAR(160),""))),0)*IFERROR(VALUE(TRIM(SUBSTITUTE($AG93,CHAR(160),""))),0)),
$BE93="Devis 2",
IF(ISBLANK(AX93),"",IFERROR(VALUE(TRIM(SUBSTITUTE(AX93,CHAR(160),""))),0)*IFERROR(VALUE(TRIM(SUBSTITUTE($AG93,CHAR(160),""))),0)),
$BE93="Devis 3",
IF(ISBLANK(BC93),"",IFERROR(VALUE(TRIM(SUBSTITUTE(BC93,CHAR(160),""))),0)*IFERROR(VALUE(TRIM(SUBSTITUTE($AG93,CHAR(160),""))),0)),
TRUE,0
)
)</f>
        <v/>
      </c>
      <c r="BL93" s="93" t="str">
        <f t="shared" si="79"/>
        <v/>
      </c>
      <c r="BM93" s="83"/>
      <c r="BN93" s="43" t="str" cm="1">
        <f t="array" ref="BN93">IF(OR(BL93="",BI93="",BJ93="",BG93=""),"",
    _xlfn.IFS(
        (IFERROR(VALUE(TRIM(SUBSTITUTE(BL93,CHAR(160),""))),0)) &gt; (IFERROR(VALUE(TRIM(SUBSTITUTE(BI93,CHAR(160),""))),0)),
        "KO : Le montant retenu TTC est supérieur au montant raisonnable TTC. Merci de revoir la ligne de dépense ou plafonner son montant.",
        (IFERROR(VALUE(TRIM(SUBSTITUTE(BJ93,CHAR(160),""))),0)) &gt; (IFERROR(VALUE(TRIM(SUBSTITUTE(BG93,CHAR(160),""))),0)),
        "Attention : Le montant retenu HT est supérieur au montant HT raisonnable. Merci de revoir la ligne de dépense, plafonner son montant, ou justifier la reventillation HT / TVA.",
ROUND(IFERROR(VALUE(TRIM(SUBSTITUTE(BH93,CHAR(160),""))),0),2)&gt;
ROUND(IFERROR(VALUE(TRIM(SUBSTITUTE(BK93,CHAR(160),""))),0),2),
"Attention : Le montant TVA retenu est supérieur au montant TVA raisonnable. Merci de revoir la ligne de dépense, plafonner son montant, ou justifier la reventillation HT / TVA.",
ROUND(IFERROR(VALUE(TRIM(SUBSTITUTE(BJ93,CHAR(160),""))),0),2)&gt;
ROUND(IFERROR(VALUE(TRIM(SUBSTITUTE(MIN(P93,U93,Z93),CHAR(160),""))),0),2),
"Attention : Le devis retenu n'est pas le moins cher. Une justification de la part du porteur est nécessaire.",
ROUND(IFERROR(VALUE(TRIM(SUBSTITUTE(BJ93,CHAR(160),""))),0),2)=0,
"Attention : montant présenté entièrement écarté",
        (IFERROR(VALUE(TRIM(SUBSTITUTE(BL93,CHAR(160),""))),0))=0,
        "",
        (IFERROR(VALUE(TRIM(SUBSTITUTE(BI93,CHAR(160),""))),0))=(IFERROR(VALUE(TRIM(SUBSTITUTE(BL93,CHAR(160),""))),0)),
        "OK",
        (IFERROR(VALUE(TRIM(SUBSTITUTE(BI93,CHAR(160),""))),0))&gt;(IFERROR(VALUE(TRIM(SUBSTITUTE(BL93,CHAR(160),""))),0)),
        " OK : Montant instruit inférieur au montant raisonnable.",
        TRUE,
        ""
    )
)</f>
        <v/>
      </c>
      <c r="BO93" s="43" t="str" cm="1">
        <f t="array" ref="BO93">IF(OR(BL93="",AD93="",BJ93="",AB93="",BK93="",AC93=""),"",_xlfn.IFS(
ROUND(IFERROR(VALUE(TRIM(SUBSTITUTE(BL93,CHAR(160),""))),0),2)&gt;
ROUND(IFERROR(VALUE(TRIM(SUBSTITUTE(AD93,CHAR(160),""))),0),2),
"KO : Le montant retenu TTC est supérieur au montant présenté TTC. Merci de revoir la ligne de dépense ou plafonner son montant.",
ROUND(IFERROR(VALUE(TRIM(SUBSTITUTE(BJ93,CHAR(160),""))),0),2)&gt;
ROUND(IFERROR(VALUE(TRIM(SUBSTITUTE(AB93,CHAR(160),""))),0),2),
"Attention : Le montant retenu HT est supérieur au montant HT présenté. Merci de revoir la ligne de dépense, plafonner son montant, ou justifier la reventillation HT / TVA.",
ROUND(IFERROR(VALUE(TRIM(SUBSTITUTE(BK93,CHAR(160),""))),0),2)&gt;
ROUND(IFERROR(VALUE(TRIM(SUBSTITUTE(AC93,CHAR(160),""))),0),2),
"Attention : Le montant TVA retenu est supérieur au montant TVA présenté. Merci de revoir la ligne de dépense, plafonner son montant, ou justifier la reventillation HT / TVA.",
ROUND(IFERROR(VALUE(TRIM(SUBSTITUTE(AD93,CHAR(160),""))),0),2)=0,
"",
ROUND(IFERROR(VALUE(TRIM(SUBSTITUTE(BL93,CHAR(160),""))),0),2)=
ROUND(IFERROR(VALUE(TRIM(SUBSTITUTE(AD93,CHAR(160),""))),0),2),
"OK",
ROUND(IFERROR(VALUE(TRIM(SUBSTITUTE(BL93,CHAR(160),""))),0),2)=0,
"Attention : Montant présenté entièrement rejeté.",
ROUND(IFERROR(VALUE(TRIM(SUBSTITUTE(BL93,CHAR(160),""))),0),2)&lt;
ROUND(IFERROR(VALUE(TRIM(SUBSTITUTE(AD93,CHAR(160),""))),0),2),
"Attention : Montant présenté partiellement rejeté.",
TRUE,""
))</f>
        <v/>
      </c>
      <c r="BP93" s="92" t="str">
        <f t="shared" si="80"/>
        <v/>
      </c>
      <c r="BQ93" s="92" t="str">
        <f t="shared" si="81"/>
        <v/>
      </c>
      <c r="BR93" s="92" t="str">
        <f t="shared" si="82"/>
        <v/>
      </c>
    </row>
    <row r="94" spans="1:70" s="4" customFormat="1">
      <c r="A94" s="82">
        <v>86</v>
      </c>
      <c r="B94" s="83"/>
      <c r="C94" s="84"/>
      <c r="D94" s="84"/>
      <c r="E94" s="83"/>
      <c r="F94" s="83"/>
      <c r="G94" s="83"/>
      <c r="H94" s="132"/>
      <c r="I94" s="711"/>
      <c r="J94" s="538"/>
      <c r="K94" s="719"/>
      <c r="L94" s="627"/>
      <c r="M94" s="538"/>
      <c r="N94" s="624"/>
      <c r="O94" s="625"/>
      <c r="P94" s="644" t="str">
        <f t="shared" si="46"/>
        <v/>
      </c>
      <c r="Q94" s="647"/>
      <c r="R94" s="538"/>
      <c r="S94" s="625"/>
      <c r="T94" s="625"/>
      <c r="U94" s="644" t="str">
        <f t="shared" si="47"/>
        <v/>
      </c>
      <c r="V94" s="664"/>
      <c r="W94" s="538"/>
      <c r="X94" s="625"/>
      <c r="Y94" s="625"/>
      <c r="Z94" s="705" t="str">
        <f t="shared" si="48"/>
        <v/>
      </c>
      <c r="AA94" s="87"/>
      <c r="AB94" s="88" t="str" cm="1">
        <f t="array" ref="AB94">IF((_xlfn.IFS(TRIM(SUBSTITUTE(AA94,CHAR(160),""))="Devis 1",IFERROR(VALUE(TRIM(SUBSTITUTE(N94,CHAR(160),""))),0),TRIM(SUBSTITUTE(AA94,CHAR(160),""))="Devis 2",IFERROR(VALUE(TRIM(SUBSTITUTE(S94,CHAR(160),""))),0),TRIM(SUBSTITUTE(AA94,CHAR(160),""))="Devis 3",IFERROR(VALUE(TRIM(SUBSTITUTE(X94,CHAR(160),""))),0),TRUE,0)*IFERROR(VALUE(TRIM(SUBSTITUTE(C94,CHAR(160),""))),0))=0,"",_xlfn.IFS(TRIM(SUBSTITUTE(AA94,CHAR(160),""))="Devis 1",IFERROR(VALUE(TRIM(SUBSTITUTE(N94,CHAR(160),""))),0),TRIM(SUBSTITUTE(AA94,CHAR(160),""))="Devis 2",IFERROR(VALUE(TRIM(SUBSTITUTE(S94,CHAR(160),""))),0),TRIM(SUBSTITUTE(AA94,CHAR(160),""))="Devis 3",IFERROR(VALUE(TRIM(SUBSTITUTE(X94,CHAR(160),""))),0),TRUE,0)*IFERROR(VALUE(TRIM(SUBSTITUTE(C94,CHAR(160),""))),0))</f>
        <v/>
      </c>
      <c r="AC94" s="89" t="str" cm="1">
        <f t="array" ref="AC94">IF(ROUND((_xlfn.IFS(TRIM(SUBSTITUTE(AA94,CHAR(160),""))="Devis 1",IFERROR(VALUE(TRIM(SUBSTITUTE(O94,CHAR(160),""))),0),TRIM(SUBSTITUTE(AA94,CHAR(160),""))="Devis 2",IFERROR(VALUE(TRIM(SUBSTITUTE(T94,CHAR(160),""))),0),TRIM(SUBSTITUTE(AA94,CHAR(160),""))="Devis 3",IFERROR(VALUE(TRIM(SUBSTITUTE(Y94,CHAR(160),""))),0),TRUE,0)*IFERROR(VALUE(TRIM(SUBSTITUTE(C94,CHAR(160),""))),0)),2)=0,IF(AB94&lt;&gt;"",0,""),ROUND((_xlfn.IFS(TRIM(SUBSTITUTE(AA94,CHAR(160),""))="Devis 1",IFERROR(VALUE(TRIM(SUBSTITUTE(O94,CHAR(160),""))),0),TRIM(SUBSTITUTE(AA94,CHAR(160),""))="Devis 2",IFERROR(VALUE(TRIM(SUBSTITUTE(T94,CHAR(160),""))),0),TRIM(SUBSTITUTE(AA94,CHAR(160),""))="Devis 3",IFERROR(VALUE(TRIM(SUBSTITUTE(Y94,CHAR(160),""))),0),TRUE,0)*IFERROR(VALUE(TRIM(SUBSTITUTE(C94,CHAR(160),""))),0)),2))</f>
        <v/>
      </c>
      <c r="AD94" s="90" t="str">
        <f t="shared" si="49"/>
        <v/>
      </c>
      <c r="AE94" s="91"/>
      <c r="AF94" s="148" t="str">
        <f t="shared" si="50"/>
        <v/>
      </c>
      <c r="AG94" s="148" t="str">
        <f t="shared" si="51"/>
        <v/>
      </c>
      <c r="AH94" s="148" t="str">
        <f t="shared" si="52"/>
        <v/>
      </c>
      <c r="AI94" s="148" t="str">
        <f t="shared" si="53"/>
        <v/>
      </c>
      <c r="AJ94" s="148" t="str">
        <f t="shared" si="54"/>
        <v/>
      </c>
      <c r="AK94" s="148" t="str">
        <f t="shared" si="55"/>
        <v/>
      </c>
      <c r="AL94" s="148" t="str">
        <f t="shared" si="56"/>
        <v/>
      </c>
      <c r="AM94" s="148" t="str">
        <f t="shared" si="57"/>
        <v/>
      </c>
      <c r="AN94" s="713" t="str">
        <f t="shared" si="58"/>
        <v/>
      </c>
      <c r="AO94" s="553" t="str">
        <f t="shared" si="59"/>
        <v/>
      </c>
      <c r="AP94" s="548" t="str">
        <f t="shared" si="60"/>
        <v/>
      </c>
      <c r="AQ94" s="539" t="str">
        <f t="shared" si="61"/>
        <v/>
      </c>
      <c r="AR94" s="539" t="str">
        <f t="shared" si="62"/>
        <v/>
      </c>
      <c r="AS94" s="577" t="str">
        <f t="shared" si="63"/>
        <v/>
      </c>
      <c r="AT94" s="644" t="str">
        <f t="shared" si="64"/>
        <v/>
      </c>
      <c r="AU94" s="655" t="str">
        <f t="shared" si="65"/>
        <v/>
      </c>
      <c r="AV94" s="577" t="str">
        <f t="shared" si="66"/>
        <v/>
      </c>
      <c r="AW94" s="577" t="str">
        <f t="shared" si="67"/>
        <v/>
      </c>
      <c r="AX94" s="577" t="str">
        <f t="shared" si="68"/>
        <v/>
      </c>
      <c r="AY94" s="748" t="str">
        <f t="shared" si="69"/>
        <v/>
      </c>
      <c r="AZ94" s="677" t="str">
        <f t="shared" si="70"/>
        <v/>
      </c>
      <c r="BA94" s="577" t="str">
        <f t="shared" si="71"/>
        <v/>
      </c>
      <c r="BB94" s="577" t="str">
        <f t="shared" si="72"/>
        <v/>
      </c>
      <c r="BC94" s="577" t="str">
        <f t="shared" si="73"/>
        <v/>
      </c>
      <c r="BD94" s="678" t="str">
        <f t="shared" si="74"/>
        <v/>
      </c>
      <c r="BE94" s="542" t="str">
        <f t="shared" si="75"/>
        <v/>
      </c>
      <c r="BF94" s="83"/>
      <c r="BG94" s="92" t="str">
        <f t="shared" si="76"/>
        <v/>
      </c>
      <c r="BH94" s="92" t="str">
        <f t="shared" si="77"/>
        <v/>
      </c>
      <c r="BI94" s="93" t="str">
        <f t="shared" si="78"/>
        <v/>
      </c>
      <c r="BJ94" s="93" t="str" cm="1">
        <f t="array" ref="BJ94">IF($AG94="","",
_xlfn.IFS(
$BE94="Devis 1",
IF(ISBLANK(AR94),"",IFERROR(VALUE(TRIM(SUBSTITUTE(AR94,CHAR(160),""))),0)*IFERROR(VALUE(TRIM(SUBSTITUTE($AG94,CHAR(160),""))),0)),
$BE94="Devis 2",
IF(ISBLANK(AW94),"",IFERROR(VALUE(TRIM(SUBSTITUTE(AW94,CHAR(160),""))),0)*IFERROR(VALUE(TRIM(SUBSTITUTE($AG94,CHAR(160),""))),0)),
$BE94="Devis 3",
IF(ISBLANK(BB94),"",IFERROR(VALUE(TRIM(SUBSTITUTE(BB94,CHAR(160),""))),0)*IFERROR(VALUE(TRIM(SUBSTITUTE($AG94,CHAR(160),""))),0)),
TRUE,0
)
)</f>
        <v/>
      </c>
      <c r="BK94" s="93" t="str" cm="1">
        <f t="array" ref="BK94">IF($AG94="","",
_xlfn.IFS(
$BE94="Devis 1",
IF(ISBLANK(AS94),"",IFERROR(VALUE(TRIM(SUBSTITUTE(AS94,CHAR(160),""))),0)*IFERROR(VALUE(TRIM(SUBSTITUTE($AG94,CHAR(160),""))),0)),
$BE94="Devis 2",
IF(ISBLANK(AX94),"",IFERROR(VALUE(TRIM(SUBSTITUTE(AX94,CHAR(160),""))),0)*IFERROR(VALUE(TRIM(SUBSTITUTE($AG94,CHAR(160),""))),0)),
$BE94="Devis 3",
IF(ISBLANK(BC94),"",IFERROR(VALUE(TRIM(SUBSTITUTE(BC94,CHAR(160),""))),0)*IFERROR(VALUE(TRIM(SUBSTITUTE($AG94,CHAR(160),""))),0)),
TRUE,0
)
)</f>
        <v/>
      </c>
      <c r="BL94" s="93" t="str">
        <f t="shared" si="79"/>
        <v/>
      </c>
      <c r="BM94" s="83"/>
      <c r="BN94" s="43" t="str" cm="1">
        <f t="array" ref="BN94">IF(OR(BL94="",BI94="",BJ94="",BG94=""),"",
    _xlfn.IFS(
        (IFERROR(VALUE(TRIM(SUBSTITUTE(BL94,CHAR(160),""))),0)) &gt; (IFERROR(VALUE(TRIM(SUBSTITUTE(BI94,CHAR(160),""))),0)),
        "KO : Le montant retenu TTC est supérieur au montant raisonnable TTC. Merci de revoir la ligne de dépense ou plafonner son montant.",
        (IFERROR(VALUE(TRIM(SUBSTITUTE(BJ94,CHAR(160),""))),0)) &gt; (IFERROR(VALUE(TRIM(SUBSTITUTE(BG94,CHAR(160),""))),0)),
        "Attention : Le montant retenu HT est supérieur au montant HT raisonnable. Merci de revoir la ligne de dépense, plafonner son montant, ou justifier la reventillation HT / TVA.",
ROUND(IFERROR(VALUE(TRIM(SUBSTITUTE(BH94,CHAR(160),""))),0),2)&gt;
ROUND(IFERROR(VALUE(TRIM(SUBSTITUTE(BK94,CHAR(160),""))),0),2),
"Attention : Le montant TVA retenu est supérieur au montant TVA raisonnable. Merci de revoir la ligne de dépense, plafonner son montant, ou justifier la reventillation HT / TVA.",
ROUND(IFERROR(VALUE(TRIM(SUBSTITUTE(BJ94,CHAR(160),""))),0),2)&gt;
ROUND(IFERROR(VALUE(TRIM(SUBSTITUTE(MIN(P94,U94,Z94),CHAR(160),""))),0),2),
"Attention : Le devis retenu n'est pas le moins cher. Une justification de la part du porteur est nécessaire.",
ROUND(IFERROR(VALUE(TRIM(SUBSTITUTE(BJ94,CHAR(160),""))),0),2)=0,
"Attention : montant présenté entièrement écarté",
        (IFERROR(VALUE(TRIM(SUBSTITUTE(BL94,CHAR(160),""))),0))=0,
        "",
        (IFERROR(VALUE(TRIM(SUBSTITUTE(BI94,CHAR(160),""))),0))=(IFERROR(VALUE(TRIM(SUBSTITUTE(BL94,CHAR(160),""))),0)),
        "OK",
        (IFERROR(VALUE(TRIM(SUBSTITUTE(BI94,CHAR(160),""))),0))&gt;(IFERROR(VALUE(TRIM(SUBSTITUTE(BL94,CHAR(160),""))),0)),
        " OK : Montant instruit inférieur au montant raisonnable.",
        TRUE,
        ""
    )
)</f>
        <v/>
      </c>
      <c r="BO94" s="43" t="str" cm="1">
        <f t="array" ref="BO94">IF(OR(BL94="",AD94="",BJ94="",AB94="",BK94="",AC94=""),"",_xlfn.IFS(
ROUND(IFERROR(VALUE(TRIM(SUBSTITUTE(BL94,CHAR(160),""))),0),2)&gt;
ROUND(IFERROR(VALUE(TRIM(SUBSTITUTE(AD94,CHAR(160),""))),0),2),
"KO : Le montant retenu TTC est supérieur au montant présenté TTC. Merci de revoir la ligne de dépense ou plafonner son montant.",
ROUND(IFERROR(VALUE(TRIM(SUBSTITUTE(BJ94,CHAR(160),""))),0),2)&gt;
ROUND(IFERROR(VALUE(TRIM(SUBSTITUTE(AB94,CHAR(160),""))),0),2),
"Attention : Le montant retenu HT est supérieur au montant HT présenté. Merci de revoir la ligne de dépense, plafonner son montant, ou justifier la reventillation HT / TVA.",
ROUND(IFERROR(VALUE(TRIM(SUBSTITUTE(BK94,CHAR(160),""))),0),2)&gt;
ROUND(IFERROR(VALUE(TRIM(SUBSTITUTE(AC94,CHAR(160),""))),0),2),
"Attention : Le montant TVA retenu est supérieur au montant TVA présenté. Merci de revoir la ligne de dépense, plafonner son montant, ou justifier la reventillation HT / TVA.",
ROUND(IFERROR(VALUE(TRIM(SUBSTITUTE(AD94,CHAR(160),""))),0),2)=0,
"",
ROUND(IFERROR(VALUE(TRIM(SUBSTITUTE(BL94,CHAR(160),""))),0),2)=
ROUND(IFERROR(VALUE(TRIM(SUBSTITUTE(AD94,CHAR(160),""))),0),2),
"OK",
ROUND(IFERROR(VALUE(TRIM(SUBSTITUTE(BL94,CHAR(160),""))),0),2)=0,
"Attention : Montant présenté entièrement rejeté.",
ROUND(IFERROR(VALUE(TRIM(SUBSTITUTE(BL94,CHAR(160),""))),0),2)&lt;
ROUND(IFERROR(VALUE(TRIM(SUBSTITUTE(AD94,CHAR(160),""))),0),2),
"Attention : Montant présenté partiellement rejeté.",
TRUE,""
))</f>
        <v/>
      </c>
      <c r="BP94" s="92" t="str">
        <f t="shared" si="80"/>
        <v/>
      </c>
      <c r="BQ94" s="92" t="str">
        <f t="shared" si="81"/>
        <v/>
      </c>
      <c r="BR94" s="92" t="str">
        <f t="shared" si="82"/>
        <v/>
      </c>
    </row>
    <row r="95" spans="1:70" s="4" customFormat="1">
      <c r="A95" s="82">
        <v>87</v>
      </c>
      <c r="B95" s="83"/>
      <c r="C95" s="84"/>
      <c r="D95" s="84"/>
      <c r="E95" s="83"/>
      <c r="F95" s="83"/>
      <c r="G95" s="83"/>
      <c r="H95" s="132"/>
      <c r="I95" s="711"/>
      <c r="J95" s="538"/>
      <c r="K95" s="719"/>
      <c r="L95" s="627"/>
      <c r="M95" s="538"/>
      <c r="N95" s="624"/>
      <c r="O95" s="625"/>
      <c r="P95" s="644" t="str">
        <f t="shared" si="46"/>
        <v/>
      </c>
      <c r="Q95" s="647"/>
      <c r="R95" s="538"/>
      <c r="S95" s="625"/>
      <c r="T95" s="625"/>
      <c r="U95" s="644" t="str">
        <f t="shared" si="47"/>
        <v/>
      </c>
      <c r="V95" s="664"/>
      <c r="W95" s="538"/>
      <c r="X95" s="625"/>
      <c r="Y95" s="625"/>
      <c r="Z95" s="705" t="str">
        <f t="shared" si="48"/>
        <v/>
      </c>
      <c r="AA95" s="87"/>
      <c r="AB95" s="88" t="str" cm="1">
        <f t="array" ref="AB95">IF((_xlfn.IFS(TRIM(SUBSTITUTE(AA95,CHAR(160),""))="Devis 1",IFERROR(VALUE(TRIM(SUBSTITUTE(N95,CHAR(160),""))),0),TRIM(SUBSTITUTE(AA95,CHAR(160),""))="Devis 2",IFERROR(VALUE(TRIM(SUBSTITUTE(S95,CHAR(160),""))),0),TRIM(SUBSTITUTE(AA95,CHAR(160),""))="Devis 3",IFERROR(VALUE(TRIM(SUBSTITUTE(X95,CHAR(160),""))),0),TRUE,0)*IFERROR(VALUE(TRIM(SUBSTITUTE(C95,CHAR(160),""))),0))=0,"",_xlfn.IFS(TRIM(SUBSTITUTE(AA95,CHAR(160),""))="Devis 1",IFERROR(VALUE(TRIM(SUBSTITUTE(N95,CHAR(160),""))),0),TRIM(SUBSTITUTE(AA95,CHAR(160),""))="Devis 2",IFERROR(VALUE(TRIM(SUBSTITUTE(S95,CHAR(160),""))),0),TRIM(SUBSTITUTE(AA95,CHAR(160),""))="Devis 3",IFERROR(VALUE(TRIM(SUBSTITUTE(X95,CHAR(160),""))),0),TRUE,0)*IFERROR(VALUE(TRIM(SUBSTITUTE(C95,CHAR(160),""))),0))</f>
        <v/>
      </c>
      <c r="AC95" s="89" t="str" cm="1">
        <f t="array" ref="AC95">IF(ROUND((_xlfn.IFS(TRIM(SUBSTITUTE(AA95,CHAR(160),""))="Devis 1",IFERROR(VALUE(TRIM(SUBSTITUTE(O95,CHAR(160),""))),0),TRIM(SUBSTITUTE(AA95,CHAR(160),""))="Devis 2",IFERROR(VALUE(TRIM(SUBSTITUTE(T95,CHAR(160),""))),0),TRIM(SUBSTITUTE(AA95,CHAR(160),""))="Devis 3",IFERROR(VALUE(TRIM(SUBSTITUTE(Y95,CHAR(160),""))),0),TRUE,0)*IFERROR(VALUE(TRIM(SUBSTITUTE(C95,CHAR(160),""))),0)),2)=0,IF(AB95&lt;&gt;"",0,""),ROUND((_xlfn.IFS(TRIM(SUBSTITUTE(AA95,CHAR(160),""))="Devis 1",IFERROR(VALUE(TRIM(SUBSTITUTE(O95,CHAR(160),""))),0),TRIM(SUBSTITUTE(AA95,CHAR(160),""))="Devis 2",IFERROR(VALUE(TRIM(SUBSTITUTE(T95,CHAR(160),""))),0),TRIM(SUBSTITUTE(AA95,CHAR(160),""))="Devis 3",IFERROR(VALUE(TRIM(SUBSTITUTE(Y95,CHAR(160),""))),0),TRUE,0)*IFERROR(VALUE(TRIM(SUBSTITUTE(C95,CHAR(160),""))),0)),2))</f>
        <v/>
      </c>
      <c r="AD95" s="90" t="str">
        <f t="shared" si="49"/>
        <v/>
      </c>
      <c r="AE95" s="91"/>
      <c r="AF95" s="148" t="str">
        <f t="shared" si="50"/>
        <v/>
      </c>
      <c r="AG95" s="148" t="str">
        <f t="shared" si="51"/>
        <v/>
      </c>
      <c r="AH95" s="148" t="str">
        <f t="shared" si="52"/>
        <v/>
      </c>
      <c r="AI95" s="148" t="str">
        <f t="shared" si="53"/>
        <v/>
      </c>
      <c r="AJ95" s="148" t="str">
        <f t="shared" si="54"/>
        <v/>
      </c>
      <c r="AK95" s="148" t="str">
        <f t="shared" si="55"/>
        <v/>
      </c>
      <c r="AL95" s="148" t="str">
        <f t="shared" si="56"/>
        <v/>
      </c>
      <c r="AM95" s="148" t="str">
        <f t="shared" si="57"/>
        <v/>
      </c>
      <c r="AN95" s="713" t="str">
        <f t="shared" si="58"/>
        <v/>
      </c>
      <c r="AO95" s="553" t="str">
        <f t="shared" si="59"/>
        <v/>
      </c>
      <c r="AP95" s="548" t="str">
        <f t="shared" si="60"/>
        <v/>
      </c>
      <c r="AQ95" s="539" t="str">
        <f t="shared" si="61"/>
        <v/>
      </c>
      <c r="AR95" s="539" t="str">
        <f t="shared" si="62"/>
        <v/>
      </c>
      <c r="AS95" s="577" t="str">
        <f t="shared" si="63"/>
        <v/>
      </c>
      <c r="AT95" s="644" t="str">
        <f t="shared" si="64"/>
        <v/>
      </c>
      <c r="AU95" s="655" t="str">
        <f t="shared" si="65"/>
        <v/>
      </c>
      <c r="AV95" s="577" t="str">
        <f t="shared" si="66"/>
        <v/>
      </c>
      <c r="AW95" s="577" t="str">
        <f t="shared" si="67"/>
        <v/>
      </c>
      <c r="AX95" s="577" t="str">
        <f t="shared" si="68"/>
        <v/>
      </c>
      <c r="AY95" s="748" t="str">
        <f t="shared" si="69"/>
        <v/>
      </c>
      <c r="AZ95" s="677" t="str">
        <f t="shared" si="70"/>
        <v/>
      </c>
      <c r="BA95" s="577" t="str">
        <f t="shared" si="71"/>
        <v/>
      </c>
      <c r="BB95" s="577" t="str">
        <f t="shared" si="72"/>
        <v/>
      </c>
      <c r="BC95" s="577" t="str">
        <f t="shared" si="73"/>
        <v/>
      </c>
      <c r="BD95" s="678" t="str">
        <f t="shared" si="74"/>
        <v/>
      </c>
      <c r="BE95" s="542" t="str">
        <f t="shared" si="75"/>
        <v/>
      </c>
      <c r="BF95" s="83"/>
      <c r="BG95" s="92" t="str">
        <f t="shared" si="76"/>
        <v/>
      </c>
      <c r="BH95" s="92" t="str">
        <f t="shared" si="77"/>
        <v/>
      </c>
      <c r="BI95" s="93" t="str">
        <f t="shared" si="78"/>
        <v/>
      </c>
      <c r="BJ95" s="93" t="str" cm="1">
        <f t="array" ref="BJ95">IF($AG95="","",
_xlfn.IFS(
$BE95="Devis 1",
IF(ISBLANK(AR95),"",IFERROR(VALUE(TRIM(SUBSTITUTE(AR95,CHAR(160),""))),0)*IFERROR(VALUE(TRIM(SUBSTITUTE($AG95,CHAR(160),""))),0)),
$BE95="Devis 2",
IF(ISBLANK(AW95),"",IFERROR(VALUE(TRIM(SUBSTITUTE(AW95,CHAR(160),""))),0)*IFERROR(VALUE(TRIM(SUBSTITUTE($AG95,CHAR(160),""))),0)),
$BE95="Devis 3",
IF(ISBLANK(BB95),"",IFERROR(VALUE(TRIM(SUBSTITUTE(BB95,CHAR(160),""))),0)*IFERROR(VALUE(TRIM(SUBSTITUTE($AG95,CHAR(160),""))),0)),
TRUE,0
)
)</f>
        <v/>
      </c>
      <c r="BK95" s="93" t="str" cm="1">
        <f t="array" ref="BK95">IF($AG95="","",
_xlfn.IFS(
$BE95="Devis 1",
IF(ISBLANK(AS95),"",IFERROR(VALUE(TRIM(SUBSTITUTE(AS95,CHAR(160),""))),0)*IFERROR(VALUE(TRIM(SUBSTITUTE($AG95,CHAR(160),""))),0)),
$BE95="Devis 2",
IF(ISBLANK(AX95),"",IFERROR(VALUE(TRIM(SUBSTITUTE(AX95,CHAR(160),""))),0)*IFERROR(VALUE(TRIM(SUBSTITUTE($AG95,CHAR(160),""))),0)),
$BE95="Devis 3",
IF(ISBLANK(BC95),"",IFERROR(VALUE(TRIM(SUBSTITUTE(BC95,CHAR(160),""))),0)*IFERROR(VALUE(TRIM(SUBSTITUTE($AG95,CHAR(160),""))),0)),
TRUE,0
)
)</f>
        <v/>
      </c>
      <c r="BL95" s="93" t="str">
        <f t="shared" si="79"/>
        <v/>
      </c>
      <c r="BM95" s="83"/>
      <c r="BN95" s="43" t="str" cm="1">
        <f t="array" ref="BN95">IF(OR(BL95="",BI95="",BJ95="",BG95=""),"",
    _xlfn.IFS(
        (IFERROR(VALUE(TRIM(SUBSTITUTE(BL95,CHAR(160),""))),0)) &gt; (IFERROR(VALUE(TRIM(SUBSTITUTE(BI95,CHAR(160),""))),0)),
        "KO : Le montant retenu TTC est supérieur au montant raisonnable TTC. Merci de revoir la ligne de dépense ou plafonner son montant.",
        (IFERROR(VALUE(TRIM(SUBSTITUTE(BJ95,CHAR(160),""))),0)) &gt; (IFERROR(VALUE(TRIM(SUBSTITUTE(BG95,CHAR(160),""))),0)),
        "Attention : Le montant retenu HT est supérieur au montant HT raisonnable. Merci de revoir la ligne de dépense, plafonner son montant, ou justifier la reventillation HT / TVA.",
ROUND(IFERROR(VALUE(TRIM(SUBSTITUTE(BH95,CHAR(160),""))),0),2)&gt;
ROUND(IFERROR(VALUE(TRIM(SUBSTITUTE(BK95,CHAR(160),""))),0),2),
"Attention : Le montant TVA retenu est supérieur au montant TVA raisonnable. Merci de revoir la ligne de dépense, plafonner son montant, ou justifier la reventillation HT / TVA.",
ROUND(IFERROR(VALUE(TRIM(SUBSTITUTE(BJ95,CHAR(160),""))),0),2)&gt;
ROUND(IFERROR(VALUE(TRIM(SUBSTITUTE(MIN(P95,U95,Z95),CHAR(160),""))),0),2),
"Attention : Le devis retenu n'est pas le moins cher. Une justification de la part du porteur est nécessaire.",
ROUND(IFERROR(VALUE(TRIM(SUBSTITUTE(BJ95,CHAR(160),""))),0),2)=0,
"Attention : montant présenté entièrement écarté",
        (IFERROR(VALUE(TRIM(SUBSTITUTE(BL95,CHAR(160),""))),0))=0,
        "",
        (IFERROR(VALUE(TRIM(SUBSTITUTE(BI95,CHAR(160),""))),0))=(IFERROR(VALUE(TRIM(SUBSTITUTE(BL95,CHAR(160),""))),0)),
        "OK",
        (IFERROR(VALUE(TRIM(SUBSTITUTE(BI95,CHAR(160),""))),0))&gt;(IFERROR(VALUE(TRIM(SUBSTITUTE(BL95,CHAR(160),""))),0)),
        " OK : Montant instruit inférieur au montant raisonnable.",
        TRUE,
        ""
    )
)</f>
        <v/>
      </c>
      <c r="BO95" s="43" t="str" cm="1">
        <f t="array" ref="BO95">IF(OR(BL95="",AD95="",BJ95="",AB95="",BK95="",AC95=""),"",_xlfn.IFS(
ROUND(IFERROR(VALUE(TRIM(SUBSTITUTE(BL95,CHAR(160),""))),0),2)&gt;
ROUND(IFERROR(VALUE(TRIM(SUBSTITUTE(AD95,CHAR(160),""))),0),2),
"KO : Le montant retenu TTC est supérieur au montant présenté TTC. Merci de revoir la ligne de dépense ou plafonner son montant.",
ROUND(IFERROR(VALUE(TRIM(SUBSTITUTE(BJ95,CHAR(160),""))),0),2)&gt;
ROUND(IFERROR(VALUE(TRIM(SUBSTITUTE(AB95,CHAR(160),""))),0),2),
"Attention : Le montant retenu HT est supérieur au montant HT présenté. Merci de revoir la ligne de dépense, plafonner son montant, ou justifier la reventillation HT / TVA.",
ROUND(IFERROR(VALUE(TRIM(SUBSTITUTE(BK95,CHAR(160),""))),0),2)&gt;
ROUND(IFERROR(VALUE(TRIM(SUBSTITUTE(AC95,CHAR(160),""))),0),2),
"Attention : Le montant TVA retenu est supérieur au montant TVA présenté. Merci de revoir la ligne de dépense, plafonner son montant, ou justifier la reventillation HT / TVA.",
ROUND(IFERROR(VALUE(TRIM(SUBSTITUTE(AD95,CHAR(160),""))),0),2)=0,
"",
ROUND(IFERROR(VALUE(TRIM(SUBSTITUTE(BL95,CHAR(160),""))),0),2)=
ROUND(IFERROR(VALUE(TRIM(SUBSTITUTE(AD95,CHAR(160),""))),0),2),
"OK",
ROUND(IFERROR(VALUE(TRIM(SUBSTITUTE(BL95,CHAR(160),""))),0),2)=0,
"Attention : Montant présenté entièrement rejeté.",
ROUND(IFERROR(VALUE(TRIM(SUBSTITUTE(BL95,CHAR(160),""))),0),2)&lt;
ROUND(IFERROR(VALUE(TRIM(SUBSTITUTE(AD95,CHAR(160),""))),0),2),
"Attention : Montant présenté partiellement rejeté.",
TRUE,""
))</f>
        <v/>
      </c>
      <c r="BP95" s="92" t="str">
        <f t="shared" si="80"/>
        <v/>
      </c>
      <c r="BQ95" s="92" t="str">
        <f t="shared" si="81"/>
        <v/>
      </c>
      <c r="BR95" s="92" t="str">
        <f t="shared" si="82"/>
        <v/>
      </c>
    </row>
    <row r="96" spans="1:70" s="4" customFormat="1">
      <c r="A96" s="82">
        <v>88</v>
      </c>
      <c r="B96" s="83"/>
      <c r="C96" s="84"/>
      <c r="D96" s="84"/>
      <c r="E96" s="83"/>
      <c r="F96" s="83"/>
      <c r="G96" s="83"/>
      <c r="H96" s="132"/>
      <c r="I96" s="711"/>
      <c r="J96" s="538"/>
      <c r="K96" s="719"/>
      <c r="L96" s="627"/>
      <c r="M96" s="538"/>
      <c r="N96" s="624"/>
      <c r="O96" s="625"/>
      <c r="P96" s="644" t="str">
        <f t="shared" si="46"/>
        <v/>
      </c>
      <c r="Q96" s="647"/>
      <c r="R96" s="538"/>
      <c r="S96" s="625"/>
      <c r="T96" s="625"/>
      <c r="U96" s="644" t="str">
        <f t="shared" si="47"/>
        <v/>
      </c>
      <c r="V96" s="664"/>
      <c r="W96" s="538"/>
      <c r="X96" s="625"/>
      <c r="Y96" s="625"/>
      <c r="Z96" s="705" t="str">
        <f t="shared" si="48"/>
        <v/>
      </c>
      <c r="AA96" s="87"/>
      <c r="AB96" s="88" t="str" cm="1">
        <f t="array" ref="AB96">IF((_xlfn.IFS(TRIM(SUBSTITUTE(AA96,CHAR(160),""))="Devis 1",IFERROR(VALUE(TRIM(SUBSTITUTE(N96,CHAR(160),""))),0),TRIM(SUBSTITUTE(AA96,CHAR(160),""))="Devis 2",IFERROR(VALUE(TRIM(SUBSTITUTE(S96,CHAR(160),""))),0),TRIM(SUBSTITUTE(AA96,CHAR(160),""))="Devis 3",IFERROR(VALUE(TRIM(SUBSTITUTE(X96,CHAR(160),""))),0),TRUE,0)*IFERROR(VALUE(TRIM(SUBSTITUTE(C96,CHAR(160),""))),0))=0,"",_xlfn.IFS(TRIM(SUBSTITUTE(AA96,CHAR(160),""))="Devis 1",IFERROR(VALUE(TRIM(SUBSTITUTE(N96,CHAR(160),""))),0),TRIM(SUBSTITUTE(AA96,CHAR(160),""))="Devis 2",IFERROR(VALUE(TRIM(SUBSTITUTE(S96,CHAR(160),""))),0),TRIM(SUBSTITUTE(AA96,CHAR(160),""))="Devis 3",IFERROR(VALUE(TRIM(SUBSTITUTE(X96,CHAR(160),""))),0),TRUE,0)*IFERROR(VALUE(TRIM(SUBSTITUTE(C96,CHAR(160),""))),0))</f>
        <v/>
      </c>
      <c r="AC96" s="89" t="str" cm="1">
        <f t="array" ref="AC96">IF(ROUND((_xlfn.IFS(TRIM(SUBSTITUTE(AA96,CHAR(160),""))="Devis 1",IFERROR(VALUE(TRIM(SUBSTITUTE(O96,CHAR(160),""))),0),TRIM(SUBSTITUTE(AA96,CHAR(160),""))="Devis 2",IFERROR(VALUE(TRIM(SUBSTITUTE(T96,CHAR(160),""))),0),TRIM(SUBSTITUTE(AA96,CHAR(160),""))="Devis 3",IFERROR(VALUE(TRIM(SUBSTITUTE(Y96,CHAR(160),""))),0),TRUE,0)*IFERROR(VALUE(TRIM(SUBSTITUTE(C96,CHAR(160),""))),0)),2)=0,IF(AB96&lt;&gt;"",0,""),ROUND((_xlfn.IFS(TRIM(SUBSTITUTE(AA96,CHAR(160),""))="Devis 1",IFERROR(VALUE(TRIM(SUBSTITUTE(O96,CHAR(160),""))),0),TRIM(SUBSTITUTE(AA96,CHAR(160),""))="Devis 2",IFERROR(VALUE(TRIM(SUBSTITUTE(T96,CHAR(160),""))),0),TRIM(SUBSTITUTE(AA96,CHAR(160),""))="Devis 3",IFERROR(VALUE(TRIM(SUBSTITUTE(Y96,CHAR(160),""))),0),TRUE,0)*IFERROR(VALUE(TRIM(SUBSTITUTE(C96,CHAR(160),""))),0)),2))</f>
        <v/>
      </c>
      <c r="AD96" s="90" t="str">
        <f t="shared" si="49"/>
        <v/>
      </c>
      <c r="AE96" s="91"/>
      <c r="AF96" s="148" t="str">
        <f t="shared" si="50"/>
        <v/>
      </c>
      <c r="AG96" s="148" t="str">
        <f t="shared" si="51"/>
        <v/>
      </c>
      <c r="AH96" s="148" t="str">
        <f t="shared" si="52"/>
        <v/>
      </c>
      <c r="AI96" s="148" t="str">
        <f t="shared" si="53"/>
        <v/>
      </c>
      <c r="AJ96" s="148" t="str">
        <f t="shared" si="54"/>
        <v/>
      </c>
      <c r="AK96" s="148" t="str">
        <f t="shared" si="55"/>
        <v/>
      </c>
      <c r="AL96" s="148" t="str">
        <f t="shared" si="56"/>
        <v/>
      </c>
      <c r="AM96" s="148" t="str">
        <f t="shared" si="57"/>
        <v/>
      </c>
      <c r="AN96" s="713" t="str">
        <f t="shared" si="58"/>
        <v/>
      </c>
      <c r="AO96" s="553" t="str">
        <f t="shared" si="59"/>
        <v/>
      </c>
      <c r="AP96" s="548" t="str">
        <f t="shared" si="60"/>
        <v/>
      </c>
      <c r="AQ96" s="539" t="str">
        <f t="shared" si="61"/>
        <v/>
      </c>
      <c r="AR96" s="539" t="str">
        <f t="shared" si="62"/>
        <v/>
      </c>
      <c r="AS96" s="577" t="str">
        <f t="shared" si="63"/>
        <v/>
      </c>
      <c r="AT96" s="644" t="str">
        <f t="shared" si="64"/>
        <v/>
      </c>
      <c r="AU96" s="655" t="str">
        <f t="shared" si="65"/>
        <v/>
      </c>
      <c r="AV96" s="577" t="str">
        <f t="shared" si="66"/>
        <v/>
      </c>
      <c r="AW96" s="577" t="str">
        <f t="shared" si="67"/>
        <v/>
      </c>
      <c r="AX96" s="577" t="str">
        <f t="shared" si="68"/>
        <v/>
      </c>
      <c r="AY96" s="748" t="str">
        <f t="shared" si="69"/>
        <v/>
      </c>
      <c r="AZ96" s="677" t="str">
        <f t="shared" si="70"/>
        <v/>
      </c>
      <c r="BA96" s="577" t="str">
        <f t="shared" si="71"/>
        <v/>
      </c>
      <c r="BB96" s="577" t="str">
        <f t="shared" si="72"/>
        <v/>
      </c>
      <c r="BC96" s="577" t="str">
        <f t="shared" si="73"/>
        <v/>
      </c>
      <c r="BD96" s="678" t="str">
        <f t="shared" si="74"/>
        <v/>
      </c>
      <c r="BE96" s="542" t="str">
        <f t="shared" si="75"/>
        <v/>
      </c>
      <c r="BF96" s="83"/>
      <c r="BG96" s="92" t="str">
        <f t="shared" si="76"/>
        <v/>
      </c>
      <c r="BH96" s="92" t="str">
        <f t="shared" si="77"/>
        <v/>
      </c>
      <c r="BI96" s="93" t="str">
        <f t="shared" si="78"/>
        <v/>
      </c>
      <c r="BJ96" s="93" t="str" cm="1">
        <f t="array" ref="BJ96">IF($AG96="","",
_xlfn.IFS(
$BE96="Devis 1",
IF(ISBLANK(AR96),"",IFERROR(VALUE(TRIM(SUBSTITUTE(AR96,CHAR(160),""))),0)*IFERROR(VALUE(TRIM(SUBSTITUTE($AG96,CHAR(160),""))),0)),
$BE96="Devis 2",
IF(ISBLANK(AW96),"",IFERROR(VALUE(TRIM(SUBSTITUTE(AW96,CHAR(160),""))),0)*IFERROR(VALUE(TRIM(SUBSTITUTE($AG96,CHAR(160),""))),0)),
$BE96="Devis 3",
IF(ISBLANK(BB96),"",IFERROR(VALUE(TRIM(SUBSTITUTE(BB96,CHAR(160),""))),0)*IFERROR(VALUE(TRIM(SUBSTITUTE($AG96,CHAR(160),""))),0)),
TRUE,0
)
)</f>
        <v/>
      </c>
      <c r="BK96" s="93" t="str" cm="1">
        <f t="array" ref="BK96">IF($AG96="","",
_xlfn.IFS(
$BE96="Devis 1",
IF(ISBLANK(AS96),"",IFERROR(VALUE(TRIM(SUBSTITUTE(AS96,CHAR(160),""))),0)*IFERROR(VALUE(TRIM(SUBSTITUTE($AG96,CHAR(160),""))),0)),
$BE96="Devis 2",
IF(ISBLANK(AX96),"",IFERROR(VALUE(TRIM(SUBSTITUTE(AX96,CHAR(160),""))),0)*IFERROR(VALUE(TRIM(SUBSTITUTE($AG96,CHAR(160),""))),0)),
$BE96="Devis 3",
IF(ISBLANK(BC96),"",IFERROR(VALUE(TRIM(SUBSTITUTE(BC96,CHAR(160),""))),0)*IFERROR(VALUE(TRIM(SUBSTITUTE($AG96,CHAR(160),""))),0)),
TRUE,0
)
)</f>
        <v/>
      </c>
      <c r="BL96" s="93" t="str">
        <f t="shared" si="79"/>
        <v/>
      </c>
      <c r="BM96" s="83"/>
      <c r="BN96" s="43" t="str" cm="1">
        <f t="array" ref="BN96">IF(OR(BL96="",BI96="",BJ96="",BG96=""),"",
    _xlfn.IFS(
        (IFERROR(VALUE(TRIM(SUBSTITUTE(BL96,CHAR(160),""))),0)) &gt; (IFERROR(VALUE(TRIM(SUBSTITUTE(BI96,CHAR(160),""))),0)),
        "KO : Le montant retenu TTC est supérieur au montant raisonnable TTC. Merci de revoir la ligne de dépense ou plafonner son montant.",
        (IFERROR(VALUE(TRIM(SUBSTITUTE(BJ96,CHAR(160),""))),0)) &gt; (IFERROR(VALUE(TRIM(SUBSTITUTE(BG96,CHAR(160),""))),0)),
        "Attention : Le montant retenu HT est supérieur au montant HT raisonnable. Merci de revoir la ligne de dépense, plafonner son montant, ou justifier la reventillation HT / TVA.",
ROUND(IFERROR(VALUE(TRIM(SUBSTITUTE(BH96,CHAR(160),""))),0),2)&gt;
ROUND(IFERROR(VALUE(TRIM(SUBSTITUTE(BK96,CHAR(160),""))),0),2),
"Attention : Le montant TVA retenu est supérieur au montant TVA raisonnable. Merci de revoir la ligne de dépense, plafonner son montant, ou justifier la reventillation HT / TVA.",
ROUND(IFERROR(VALUE(TRIM(SUBSTITUTE(BJ96,CHAR(160),""))),0),2)&gt;
ROUND(IFERROR(VALUE(TRIM(SUBSTITUTE(MIN(P96,U96,Z96),CHAR(160),""))),0),2),
"Attention : Le devis retenu n'est pas le moins cher. Une justification de la part du porteur est nécessaire.",
ROUND(IFERROR(VALUE(TRIM(SUBSTITUTE(BJ96,CHAR(160),""))),0),2)=0,
"Attention : montant présenté entièrement écarté",
        (IFERROR(VALUE(TRIM(SUBSTITUTE(BL96,CHAR(160),""))),0))=0,
        "",
        (IFERROR(VALUE(TRIM(SUBSTITUTE(BI96,CHAR(160),""))),0))=(IFERROR(VALUE(TRIM(SUBSTITUTE(BL96,CHAR(160),""))),0)),
        "OK",
        (IFERROR(VALUE(TRIM(SUBSTITUTE(BI96,CHAR(160),""))),0))&gt;(IFERROR(VALUE(TRIM(SUBSTITUTE(BL96,CHAR(160),""))),0)),
        " OK : Montant instruit inférieur au montant raisonnable.",
        TRUE,
        ""
    )
)</f>
        <v/>
      </c>
      <c r="BO96" s="43" t="str" cm="1">
        <f t="array" ref="BO96">IF(OR(BL96="",AD96="",BJ96="",AB96="",BK96="",AC96=""),"",_xlfn.IFS(
ROUND(IFERROR(VALUE(TRIM(SUBSTITUTE(BL96,CHAR(160),""))),0),2)&gt;
ROUND(IFERROR(VALUE(TRIM(SUBSTITUTE(AD96,CHAR(160),""))),0),2),
"KO : Le montant retenu TTC est supérieur au montant présenté TTC. Merci de revoir la ligne de dépense ou plafonner son montant.",
ROUND(IFERROR(VALUE(TRIM(SUBSTITUTE(BJ96,CHAR(160),""))),0),2)&gt;
ROUND(IFERROR(VALUE(TRIM(SUBSTITUTE(AB96,CHAR(160),""))),0),2),
"Attention : Le montant retenu HT est supérieur au montant HT présenté. Merci de revoir la ligne de dépense, plafonner son montant, ou justifier la reventillation HT / TVA.",
ROUND(IFERROR(VALUE(TRIM(SUBSTITUTE(BK96,CHAR(160),""))),0),2)&gt;
ROUND(IFERROR(VALUE(TRIM(SUBSTITUTE(AC96,CHAR(160),""))),0),2),
"Attention : Le montant TVA retenu est supérieur au montant TVA présenté. Merci de revoir la ligne de dépense, plafonner son montant, ou justifier la reventillation HT / TVA.",
ROUND(IFERROR(VALUE(TRIM(SUBSTITUTE(AD96,CHAR(160),""))),0),2)=0,
"",
ROUND(IFERROR(VALUE(TRIM(SUBSTITUTE(BL96,CHAR(160),""))),0),2)=
ROUND(IFERROR(VALUE(TRIM(SUBSTITUTE(AD96,CHAR(160),""))),0),2),
"OK",
ROUND(IFERROR(VALUE(TRIM(SUBSTITUTE(BL96,CHAR(160),""))),0),2)=0,
"Attention : Montant présenté entièrement rejeté.",
ROUND(IFERROR(VALUE(TRIM(SUBSTITUTE(BL96,CHAR(160),""))),0),2)&lt;
ROUND(IFERROR(VALUE(TRIM(SUBSTITUTE(AD96,CHAR(160),""))),0),2),
"Attention : Montant présenté partiellement rejeté.",
TRUE,""
))</f>
        <v/>
      </c>
      <c r="BP96" s="92" t="str">
        <f t="shared" si="80"/>
        <v/>
      </c>
      <c r="BQ96" s="92" t="str">
        <f t="shared" si="81"/>
        <v/>
      </c>
      <c r="BR96" s="92" t="str">
        <f t="shared" si="82"/>
        <v/>
      </c>
    </row>
    <row r="97" spans="1:70" s="4" customFormat="1">
      <c r="A97" s="82">
        <v>89</v>
      </c>
      <c r="B97" s="83"/>
      <c r="C97" s="84"/>
      <c r="D97" s="84"/>
      <c r="E97" s="83"/>
      <c r="F97" s="83"/>
      <c r="G97" s="83"/>
      <c r="H97" s="132"/>
      <c r="I97" s="711"/>
      <c r="J97" s="538"/>
      <c r="K97" s="719"/>
      <c r="L97" s="627"/>
      <c r="M97" s="538"/>
      <c r="N97" s="624"/>
      <c r="O97" s="625"/>
      <c r="P97" s="644" t="str">
        <f t="shared" si="46"/>
        <v/>
      </c>
      <c r="Q97" s="647"/>
      <c r="R97" s="538"/>
      <c r="S97" s="625"/>
      <c r="T97" s="625"/>
      <c r="U97" s="644" t="str">
        <f t="shared" si="47"/>
        <v/>
      </c>
      <c r="V97" s="664"/>
      <c r="W97" s="538"/>
      <c r="X97" s="625"/>
      <c r="Y97" s="625"/>
      <c r="Z97" s="705" t="str">
        <f t="shared" si="48"/>
        <v/>
      </c>
      <c r="AA97" s="87"/>
      <c r="AB97" s="88" t="str" cm="1">
        <f t="array" ref="AB97">IF((_xlfn.IFS(TRIM(SUBSTITUTE(AA97,CHAR(160),""))="Devis 1",IFERROR(VALUE(TRIM(SUBSTITUTE(N97,CHAR(160),""))),0),TRIM(SUBSTITUTE(AA97,CHAR(160),""))="Devis 2",IFERROR(VALUE(TRIM(SUBSTITUTE(S97,CHAR(160),""))),0),TRIM(SUBSTITUTE(AA97,CHAR(160),""))="Devis 3",IFERROR(VALUE(TRIM(SUBSTITUTE(X97,CHAR(160),""))),0),TRUE,0)*IFERROR(VALUE(TRIM(SUBSTITUTE(C97,CHAR(160),""))),0))=0,"",_xlfn.IFS(TRIM(SUBSTITUTE(AA97,CHAR(160),""))="Devis 1",IFERROR(VALUE(TRIM(SUBSTITUTE(N97,CHAR(160),""))),0),TRIM(SUBSTITUTE(AA97,CHAR(160),""))="Devis 2",IFERROR(VALUE(TRIM(SUBSTITUTE(S97,CHAR(160),""))),0),TRIM(SUBSTITUTE(AA97,CHAR(160),""))="Devis 3",IFERROR(VALUE(TRIM(SUBSTITUTE(X97,CHAR(160),""))),0),TRUE,0)*IFERROR(VALUE(TRIM(SUBSTITUTE(C97,CHAR(160),""))),0))</f>
        <v/>
      </c>
      <c r="AC97" s="89" t="str" cm="1">
        <f t="array" ref="AC97">IF(ROUND((_xlfn.IFS(TRIM(SUBSTITUTE(AA97,CHAR(160),""))="Devis 1",IFERROR(VALUE(TRIM(SUBSTITUTE(O97,CHAR(160),""))),0),TRIM(SUBSTITUTE(AA97,CHAR(160),""))="Devis 2",IFERROR(VALUE(TRIM(SUBSTITUTE(T97,CHAR(160),""))),0),TRIM(SUBSTITUTE(AA97,CHAR(160),""))="Devis 3",IFERROR(VALUE(TRIM(SUBSTITUTE(Y97,CHAR(160),""))),0),TRUE,0)*IFERROR(VALUE(TRIM(SUBSTITUTE(C97,CHAR(160),""))),0)),2)=0,IF(AB97&lt;&gt;"",0,""),ROUND((_xlfn.IFS(TRIM(SUBSTITUTE(AA97,CHAR(160),""))="Devis 1",IFERROR(VALUE(TRIM(SUBSTITUTE(O97,CHAR(160),""))),0),TRIM(SUBSTITUTE(AA97,CHAR(160),""))="Devis 2",IFERROR(VALUE(TRIM(SUBSTITUTE(T97,CHAR(160),""))),0),TRIM(SUBSTITUTE(AA97,CHAR(160),""))="Devis 3",IFERROR(VALUE(TRIM(SUBSTITUTE(Y97,CHAR(160),""))),0),TRUE,0)*IFERROR(VALUE(TRIM(SUBSTITUTE(C97,CHAR(160),""))),0)),2))</f>
        <v/>
      </c>
      <c r="AD97" s="90" t="str">
        <f t="shared" si="49"/>
        <v/>
      </c>
      <c r="AE97" s="91"/>
      <c r="AF97" s="148" t="str">
        <f t="shared" si="50"/>
        <v/>
      </c>
      <c r="AG97" s="148" t="str">
        <f t="shared" si="51"/>
        <v/>
      </c>
      <c r="AH97" s="148" t="str">
        <f t="shared" si="52"/>
        <v/>
      </c>
      <c r="AI97" s="148" t="str">
        <f t="shared" si="53"/>
        <v/>
      </c>
      <c r="AJ97" s="148" t="str">
        <f t="shared" si="54"/>
        <v/>
      </c>
      <c r="AK97" s="148" t="str">
        <f t="shared" si="55"/>
        <v/>
      </c>
      <c r="AL97" s="148" t="str">
        <f t="shared" si="56"/>
        <v/>
      </c>
      <c r="AM97" s="148" t="str">
        <f t="shared" si="57"/>
        <v/>
      </c>
      <c r="AN97" s="713" t="str">
        <f t="shared" si="58"/>
        <v/>
      </c>
      <c r="AO97" s="553" t="str">
        <f t="shared" si="59"/>
        <v/>
      </c>
      <c r="AP97" s="548" t="str">
        <f t="shared" si="60"/>
        <v/>
      </c>
      <c r="AQ97" s="539" t="str">
        <f t="shared" si="61"/>
        <v/>
      </c>
      <c r="AR97" s="539" t="str">
        <f t="shared" si="62"/>
        <v/>
      </c>
      <c r="AS97" s="577" t="str">
        <f t="shared" si="63"/>
        <v/>
      </c>
      <c r="AT97" s="644" t="str">
        <f t="shared" si="64"/>
        <v/>
      </c>
      <c r="AU97" s="655" t="str">
        <f t="shared" si="65"/>
        <v/>
      </c>
      <c r="AV97" s="577" t="str">
        <f t="shared" si="66"/>
        <v/>
      </c>
      <c r="AW97" s="577" t="str">
        <f t="shared" si="67"/>
        <v/>
      </c>
      <c r="AX97" s="577" t="str">
        <f t="shared" si="68"/>
        <v/>
      </c>
      <c r="AY97" s="748" t="str">
        <f t="shared" si="69"/>
        <v/>
      </c>
      <c r="AZ97" s="677" t="str">
        <f t="shared" si="70"/>
        <v/>
      </c>
      <c r="BA97" s="577" t="str">
        <f t="shared" si="71"/>
        <v/>
      </c>
      <c r="BB97" s="577" t="str">
        <f t="shared" si="72"/>
        <v/>
      </c>
      <c r="BC97" s="577" t="str">
        <f t="shared" si="73"/>
        <v/>
      </c>
      <c r="BD97" s="678" t="str">
        <f t="shared" si="74"/>
        <v/>
      </c>
      <c r="BE97" s="542" t="str">
        <f t="shared" si="75"/>
        <v/>
      </c>
      <c r="BF97" s="83"/>
      <c r="BG97" s="92" t="str">
        <f t="shared" si="76"/>
        <v/>
      </c>
      <c r="BH97" s="92" t="str">
        <f t="shared" si="77"/>
        <v/>
      </c>
      <c r="BI97" s="93" t="str">
        <f t="shared" si="78"/>
        <v/>
      </c>
      <c r="BJ97" s="93" t="str" cm="1">
        <f t="array" ref="BJ97">IF($AG97="","",
_xlfn.IFS(
$BE97="Devis 1",
IF(ISBLANK(AR97),"",IFERROR(VALUE(TRIM(SUBSTITUTE(AR97,CHAR(160),""))),0)*IFERROR(VALUE(TRIM(SUBSTITUTE($AG97,CHAR(160),""))),0)),
$BE97="Devis 2",
IF(ISBLANK(AW97),"",IFERROR(VALUE(TRIM(SUBSTITUTE(AW97,CHAR(160),""))),0)*IFERROR(VALUE(TRIM(SUBSTITUTE($AG97,CHAR(160),""))),0)),
$BE97="Devis 3",
IF(ISBLANK(BB97),"",IFERROR(VALUE(TRIM(SUBSTITUTE(BB97,CHAR(160),""))),0)*IFERROR(VALUE(TRIM(SUBSTITUTE($AG97,CHAR(160),""))),0)),
TRUE,0
)
)</f>
        <v/>
      </c>
      <c r="BK97" s="93" t="str" cm="1">
        <f t="array" ref="BK97">IF($AG97="","",
_xlfn.IFS(
$BE97="Devis 1",
IF(ISBLANK(AS97),"",IFERROR(VALUE(TRIM(SUBSTITUTE(AS97,CHAR(160),""))),0)*IFERROR(VALUE(TRIM(SUBSTITUTE($AG97,CHAR(160),""))),0)),
$BE97="Devis 2",
IF(ISBLANK(AX97),"",IFERROR(VALUE(TRIM(SUBSTITUTE(AX97,CHAR(160),""))),0)*IFERROR(VALUE(TRIM(SUBSTITUTE($AG97,CHAR(160),""))),0)),
$BE97="Devis 3",
IF(ISBLANK(BC97),"",IFERROR(VALUE(TRIM(SUBSTITUTE(BC97,CHAR(160),""))),0)*IFERROR(VALUE(TRIM(SUBSTITUTE($AG97,CHAR(160),""))),0)),
TRUE,0
)
)</f>
        <v/>
      </c>
      <c r="BL97" s="93" t="str">
        <f t="shared" si="79"/>
        <v/>
      </c>
      <c r="BM97" s="83"/>
      <c r="BN97" s="43" t="str" cm="1">
        <f t="array" ref="BN97">IF(OR(BL97="",BI97="",BJ97="",BG97=""),"",
    _xlfn.IFS(
        (IFERROR(VALUE(TRIM(SUBSTITUTE(BL97,CHAR(160),""))),0)) &gt; (IFERROR(VALUE(TRIM(SUBSTITUTE(BI97,CHAR(160),""))),0)),
        "KO : Le montant retenu TTC est supérieur au montant raisonnable TTC. Merci de revoir la ligne de dépense ou plafonner son montant.",
        (IFERROR(VALUE(TRIM(SUBSTITUTE(BJ97,CHAR(160),""))),0)) &gt; (IFERROR(VALUE(TRIM(SUBSTITUTE(BG97,CHAR(160),""))),0)),
        "Attention : Le montant retenu HT est supérieur au montant HT raisonnable. Merci de revoir la ligne de dépense, plafonner son montant, ou justifier la reventillation HT / TVA.",
ROUND(IFERROR(VALUE(TRIM(SUBSTITUTE(BH97,CHAR(160),""))),0),2)&gt;
ROUND(IFERROR(VALUE(TRIM(SUBSTITUTE(BK97,CHAR(160),""))),0),2),
"Attention : Le montant TVA retenu est supérieur au montant TVA raisonnable. Merci de revoir la ligne de dépense, plafonner son montant, ou justifier la reventillation HT / TVA.",
ROUND(IFERROR(VALUE(TRIM(SUBSTITUTE(BJ97,CHAR(160),""))),0),2)&gt;
ROUND(IFERROR(VALUE(TRIM(SUBSTITUTE(MIN(P97,U97,Z97),CHAR(160),""))),0),2),
"Attention : Le devis retenu n'est pas le moins cher. Une justification de la part du porteur est nécessaire.",
ROUND(IFERROR(VALUE(TRIM(SUBSTITUTE(BJ97,CHAR(160),""))),0),2)=0,
"Attention : montant présenté entièrement écarté",
        (IFERROR(VALUE(TRIM(SUBSTITUTE(BL97,CHAR(160),""))),0))=0,
        "",
        (IFERROR(VALUE(TRIM(SUBSTITUTE(BI97,CHAR(160),""))),0))=(IFERROR(VALUE(TRIM(SUBSTITUTE(BL97,CHAR(160),""))),0)),
        "OK",
        (IFERROR(VALUE(TRIM(SUBSTITUTE(BI97,CHAR(160),""))),0))&gt;(IFERROR(VALUE(TRIM(SUBSTITUTE(BL97,CHAR(160),""))),0)),
        " OK : Montant instruit inférieur au montant raisonnable.",
        TRUE,
        ""
    )
)</f>
        <v/>
      </c>
      <c r="BO97" s="43" t="str" cm="1">
        <f t="array" ref="BO97">IF(OR(BL97="",AD97="",BJ97="",AB97="",BK97="",AC97=""),"",_xlfn.IFS(
ROUND(IFERROR(VALUE(TRIM(SUBSTITUTE(BL97,CHAR(160),""))),0),2)&gt;
ROUND(IFERROR(VALUE(TRIM(SUBSTITUTE(AD97,CHAR(160),""))),0),2),
"KO : Le montant retenu TTC est supérieur au montant présenté TTC. Merci de revoir la ligne de dépense ou plafonner son montant.",
ROUND(IFERROR(VALUE(TRIM(SUBSTITUTE(BJ97,CHAR(160),""))),0),2)&gt;
ROUND(IFERROR(VALUE(TRIM(SUBSTITUTE(AB97,CHAR(160),""))),0),2),
"Attention : Le montant retenu HT est supérieur au montant HT présenté. Merci de revoir la ligne de dépense, plafonner son montant, ou justifier la reventillation HT / TVA.",
ROUND(IFERROR(VALUE(TRIM(SUBSTITUTE(BK97,CHAR(160),""))),0),2)&gt;
ROUND(IFERROR(VALUE(TRIM(SUBSTITUTE(AC97,CHAR(160),""))),0),2),
"Attention : Le montant TVA retenu est supérieur au montant TVA présenté. Merci de revoir la ligne de dépense, plafonner son montant, ou justifier la reventillation HT / TVA.",
ROUND(IFERROR(VALUE(TRIM(SUBSTITUTE(AD97,CHAR(160),""))),0),2)=0,
"",
ROUND(IFERROR(VALUE(TRIM(SUBSTITUTE(BL97,CHAR(160),""))),0),2)=
ROUND(IFERROR(VALUE(TRIM(SUBSTITUTE(AD97,CHAR(160),""))),0),2),
"OK",
ROUND(IFERROR(VALUE(TRIM(SUBSTITUTE(BL97,CHAR(160),""))),0),2)=0,
"Attention : Montant présenté entièrement rejeté.",
ROUND(IFERROR(VALUE(TRIM(SUBSTITUTE(BL97,CHAR(160),""))),0),2)&lt;
ROUND(IFERROR(VALUE(TRIM(SUBSTITUTE(AD97,CHAR(160),""))),0),2),
"Attention : Montant présenté partiellement rejeté.",
TRUE,""
))</f>
        <v/>
      </c>
      <c r="BP97" s="92" t="str">
        <f t="shared" si="80"/>
        <v/>
      </c>
      <c r="BQ97" s="92" t="str">
        <f t="shared" si="81"/>
        <v/>
      </c>
      <c r="BR97" s="92" t="str">
        <f t="shared" si="82"/>
        <v/>
      </c>
    </row>
    <row r="98" spans="1:70" s="4" customFormat="1">
      <c r="A98" s="82">
        <v>90</v>
      </c>
      <c r="B98" s="83"/>
      <c r="C98" s="84"/>
      <c r="D98" s="84"/>
      <c r="E98" s="83"/>
      <c r="F98" s="83"/>
      <c r="G98" s="83"/>
      <c r="H98" s="132"/>
      <c r="I98" s="711"/>
      <c r="J98" s="538"/>
      <c r="K98" s="719"/>
      <c r="L98" s="627"/>
      <c r="M98" s="538"/>
      <c r="N98" s="624"/>
      <c r="O98" s="625"/>
      <c r="P98" s="644" t="str">
        <f t="shared" si="46"/>
        <v/>
      </c>
      <c r="Q98" s="647"/>
      <c r="R98" s="538"/>
      <c r="S98" s="625"/>
      <c r="T98" s="625"/>
      <c r="U98" s="644" t="str">
        <f t="shared" si="47"/>
        <v/>
      </c>
      <c r="V98" s="664"/>
      <c r="W98" s="538"/>
      <c r="X98" s="625"/>
      <c r="Y98" s="625"/>
      <c r="Z98" s="705" t="str">
        <f t="shared" si="48"/>
        <v/>
      </c>
      <c r="AA98" s="87"/>
      <c r="AB98" s="88" t="str" cm="1">
        <f t="array" ref="AB98">IF((_xlfn.IFS(TRIM(SUBSTITUTE(AA98,CHAR(160),""))="Devis 1",IFERROR(VALUE(TRIM(SUBSTITUTE(N98,CHAR(160),""))),0),TRIM(SUBSTITUTE(AA98,CHAR(160),""))="Devis 2",IFERROR(VALUE(TRIM(SUBSTITUTE(S98,CHAR(160),""))),0),TRIM(SUBSTITUTE(AA98,CHAR(160),""))="Devis 3",IFERROR(VALUE(TRIM(SUBSTITUTE(X98,CHAR(160),""))),0),TRUE,0)*IFERROR(VALUE(TRIM(SUBSTITUTE(C98,CHAR(160),""))),0))=0,"",_xlfn.IFS(TRIM(SUBSTITUTE(AA98,CHAR(160),""))="Devis 1",IFERROR(VALUE(TRIM(SUBSTITUTE(N98,CHAR(160),""))),0),TRIM(SUBSTITUTE(AA98,CHAR(160),""))="Devis 2",IFERROR(VALUE(TRIM(SUBSTITUTE(S98,CHAR(160),""))),0),TRIM(SUBSTITUTE(AA98,CHAR(160),""))="Devis 3",IFERROR(VALUE(TRIM(SUBSTITUTE(X98,CHAR(160),""))),0),TRUE,0)*IFERROR(VALUE(TRIM(SUBSTITUTE(C98,CHAR(160),""))),0))</f>
        <v/>
      </c>
      <c r="AC98" s="89" t="str" cm="1">
        <f t="array" ref="AC98">IF(ROUND((_xlfn.IFS(TRIM(SUBSTITUTE(AA98,CHAR(160),""))="Devis 1",IFERROR(VALUE(TRIM(SUBSTITUTE(O98,CHAR(160),""))),0),TRIM(SUBSTITUTE(AA98,CHAR(160),""))="Devis 2",IFERROR(VALUE(TRIM(SUBSTITUTE(T98,CHAR(160),""))),0),TRIM(SUBSTITUTE(AA98,CHAR(160),""))="Devis 3",IFERROR(VALUE(TRIM(SUBSTITUTE(Y98,CHAR(160),""))),0),TRUE,0)*IFERROR(VALUE(TRIM(SUBSTITUTE(C98,CHAR(160),""))),0)),2)=0,IF(AB98&lt;&gt;"",0,""),ROUND((_xlfn.IFS(TRIM(SUBSTITUTE(AA98,CHAR(160),""))="Devis 1",IFERROR(VALUE(TRIM(SUBSTITUTE(O98,CHAR(160),""))),0),TRIM(SUBSTITUTE(AA98,CHAR(160),""))="Devis 2",IFERROR(VALUE(TRIM(SUBSTITUTE(T98,CHAR(160),""))),0),TRIM(SUBSTITUTE(AA98,CHAR(160),""))="Devis 3",IFERROR(VALUE(TRIM(SUBSTITUTE(Y98,CHAR(160),""))),0),TRUE,0)*IFERROR(VALUE(TRIM(SUBSTITUTE(C98,CHAR(160),""))),0)),2))</f>
        <v/>
      </c>
      <c r="AD98" s="90" t="str">
        <f t="shared" si="49"/>
        <v/>
      </c>
      <c r="AE98" s="91"/>
      <c r="AF98" s="148" t="str">
        <f t="shared" si="50"/>
        <v/>
      </c>
      <c r="AG98" s="148" t="str">
        <f t="shared" si="51"/>
        <v/>
      </c>
      <c r="AH98" s="148" t="str">
        <f t="shared" si="52"/>
        <v/>
      </c>
      <c r="AI98" s="148" t="str">
        <f t="shared" si="53"/>
        <v/>
      </c>
      <c r="AJ98" s="148" t="str">
        <f t="shared" si="54"/>
        <v/>
      </c>
      <c r="AK98" s="148" t="str">
        <f t="shared" si="55"/>
        <v/>
      </c>
      <c r="AL98" s="148" t="str">
        <f t="shared" si="56"/>
        <v/>
      </c>
      <c r="AM98" s="148" t="str">
        <f t="shared" si="57"/>
        <v/>
      </c>
      <c r="AN98" s="713" t="str">
        <f t="shared" si="58"/>
        <v/>
      </c>
      <c r="AO98" s="553" t="str">
        <f t="shared" si="59"/>
        <v/>
      </c>
      <c r="AP98" s="548" t="str">
        <f t="shared" si="60"/>
        <v/>
      </c>
      <c r="AQ98" s="539" t="str">
        <f t="shared" si="61"/>
        <v/>
      </c>
      <c r="AR98" s="539" t="str">
        <f t="shared" si="62"/>
        <v/>
      </c>
      <c r="AS98" s="577" t="str">
        <f t="shared" si="63"/>
        <v/>
      </c>
      <c r="AT98" s="644" t="str">
        <f t="shared" si="64"/>
        <v/>
      </c>
      <c r="AU98" s="655" t="str">
        <f t="shared" si="65"/>
        <v/>
      </c>
      <c r="AV98" s="577" t="str">
        <f t="shared" si="66"/>
        <v/>
      </c>
      <c r="AW98" s="577" t="str">
        <f t="shared" si="67"/>
        <v/>
      </c>
      <c r="AX98" s="577" t="str">
        <f t="shared" si="68"/>
        <v/>
      </c>
      <c r="AY98" s="748" t="str">
        <f t="shared" si="69"/>
        <v/>
      </c>
      <c r="AZ98" s="677" t="str">
        <f t="shared" si="70"/>
        <v/>
      </c>
      <c r="BA98" s="577" t="str">
        <f t="shared" si="71"/>
        <v/>
      </c>
      <c r="BB98" s="577" t="str">
        <f t="shared" si="72"/>
        <v/>
      </c>
      <c r="BC98" s="577" t="str">
        <f t="shared" si="73"/>
        <v/>
      </c>
      <c r="BD98" s="678" t="str">
        <f t="shared" si="74"/>
        <v/>
      </c>
      <c r="BE98" s="542" t="str">
        <f t="shared" si="75"/>
        <v/>
      </c>
      <c r="BF98" s="83"/>
      <c r="BG98" s="92" t="str">
        <f t="shared" si="76"/>
        <v/>
      </c>
      <c r="BH98" s="92" t="str">
        <f t="shared" si="77"/>
        <v/>
      </c>
      <c r="BI98" s="93" t="str">
        <f t="shared" si="78"/>
        <v/>
      </c>
      <c r="BJ98" s="93" t="str" cm="1">
        <f t="array" ref="BJ98">IF($AG98="","",
_xlfn.IFS(
$BE98="Devis 1",
IF(ISBLANK(AR98),"",IFERROR(VALUE(TRIM(SUBSTITUTE(AR98,CHAR(160),""))),0)*IFERROR(VALUE(TRIM(SUBSTITUTE($AG98,CHAR(160),""))),0)),
$BE98="Devis 2",
IF(ISBLANK(AW98),"",IFERROR(VALUE(TRIM(SUBSTITUTE(AW98,CHAR(160),""))),0)*IFERROR(VALUE(TRIM(SUBSTITUTE($AG98,CHAR(160),""))),0)),
$BE98="Devis 3",
IF(ISBLANK(BB98),"",IFERROR(VALUE(TRIM(SUBSTITUTE(BB98,CHAR(160),""))),0)*IFERROR(VALUE(TRIM(SUBSTITUTE($AG98,CHAR(160),""))),0)),
TRUE,0
)
)</f>
        <v/>
      </c>
      <c r="BK98" s="93" t="str" cm="1">
        <f t="array" ref="BK98">IF($AG98="","",
_xlfn.IFS(
$BE98="Devis 1",
IF(ISBLANK(AS98),"",IFERROR(VALUE(TRIM(SUBSTITUTE(AS98,CHAR(160),""))),0)*IFERROR(VALUE(TRIM(SUBSTITUTE($AG98,CHAR(160),""))),0)),
$BE98="Devis 2",
IF(ISBLANK(AX98),"",IFERROR(VALUE(TRIM(SUBSTITUTE(AX98,CHAR(160),""))),0)*IFERROR(VALUE(TRIM(SUBSTITUTE($AG98,CHAR(160),""))),0)),
$BE98="Devis 3",
IF(ISBLANK(BC98),"",IFERROR(VALUE(TRIM(SUBSTITUTE(BC98,CHAR(160),""))),0)*IFERROR(VALUE(TRIM(SUBSTITUTE($AG98,CHAR(160),""))),0)),
TRUE,0
)
)</f>
        <v/>
      </c>
      <c r="BL98" s="93" t="str">
        <f t="shared" si="79"/>
        <v/>
      </c>
      <c r="BM98" s="83"/>
      <c r="BN98" s="43" t="str" cm="1">
        <f t="array" ref="BN98">IF(OR(BL98="",BI98="",BJ98="",BG98=""),"",
    _xlfn.IFS(
        (IFERROR(VALUE(TRIM(SUBSTITUTE(BL98,CHAR(160),""))),0)) &gt; (IFERROR(VALUE(TRIM(SUBSTITUTE(BI98,CHAR(160),""))),0)),
        "KO : Le montant retenu TTC est supérieur au montant raisonnable TTC. Merci de revoir la ligne de dépense ou plafonner son montant.",
        (IFERROR(VALUE(TRIM(SUBSTITUTE(BJ98,CHAR(160),""))),0)) &gt; (IFERROR(VALUE(TRIM(SUBSTITUTE(BG98,CHAR(160),""))),0)),
        "Attention : Le montant retenu HT est supérieur au montant HT raisonnable. Merci de revoir la ligne de dépense, plafonner son montant, ou justifier la reventillation HT / TVA.",
ROUND(IFERROR(VALUE(TRIM(SUBSTITUTE(BH98,CHAR(160),""))),0),2)&gt;
ROUND(IFERROR(VALUE(TRIM(SUBSTITUTE(BK98,CHAR(160),""))),0),2),
"Attention : Le montant TVA retenu est supérieur au montant TVA raisonnable. Merci de revoir la ligne de dépense, plafonner son montant, ou justifier la reventillation HT / TVA.",
ROUND(IFERROR(VALUE(TRIM(SUBSTITUTE(BJ98,CHAR(160),""))),0),2)&gt;
ROUND(IFERROR(VALUE(TRIM(SUBSTITUTE(MIN(P98,U98,Z98),CHAR(160),""))),0),2),
"Attention : Le devis retenu n'est pas le moins cher. Une justification de la part du porteur est nécessaire.",
ROUND(IFERROR(VALUE(TRIM(SUBSTITUTE(BJ98,CHAR(160),""))),0),2)=0,
"Attention : montant présenté entièrement écarté",
        (IFERROR(VALUE(TRIM(SUBSTITUTE(BL98,CHAR(160),""))),0))=0,
        "",
        (IFERROR(VALUE(TRIM(SUBSTITUTE(BI98,CHAR(160),""))),0))=(IFERROR(VALUE(TRIM(SUBSTITUTE(BL98,CHAR(160),""))),0)),
        "OK",
        (IFERROR(VALUE(TRIM(SUBSTITUTE(BI98,CHAR(160),""))),0))&gt;(IFERROR(VALUE(TRIM(SUBSTITUTE(BL98,CHAR(160),""))),0)),
        " OK : Montant instruit inférieur au montant raisonnable.",
        TRUE,
        ""
    )
)</f>
        <v/>
      </c>
      <c r="BO98" s="43" t="str" cm="1">
        <f t="array" ref="BO98">IF(OR(BL98="",AD98="",BJ98="",AB98="",BK98="",AC98=""),"",_xlfn.IFS(
ROUND(IFERROR(VALUE(TRIM(SUBSTITUTE(BL98,CHAR(160),""))),0),2)&gt;
ROUND(IFERROR(VALUE(TRIM(SUBSTITUTE(AD98,CHAR(160),""))),0),2),
"KO : Le montant retenu TTC est supérieur au montant présenté TTC. Merci de revoir la ligne de dépense ou plafonner son montant.",
ROUND(IFERROR(VALUE(TRIM(SUBSTITUTE(BJ98,CHAR(160),""))),0),2)&gt;
ROUND(IFERROR(VALUE(TRIM(SUBSTITUTE(AB98,CHAR(160),""))),0),2),
"Attention : Le montant retenu HT est supérieur au montant HT présenté. Merci de revoir la ligne de dépense, plafonner son montant, ou justifier la reventillation HT / TVA.",
ROUND(IFERROR(VALUE(TRIM(SUBSTITUTE(BK98,CHAR(160),""))),0),2)&gt;
ROUND(IFERROR(VALUE(TRIM(SUBSTITUTE(AC98,CHAR(160),""))),0),2),
"Attention : Le montant TVA retenu est supérieur au montant TVA présenté. Merci de revoir la ligne de dépense, plafonner son montant, ou justifier la reventillation HT / TVA.",
ROUND(IFERROR(VALUE(TRIM(SUBSTITUTE(AD98,CHAR(160),""))),0),2)=0,
"",
ROUND(IFERROR(VALUE(TRIM(SUBSTITUTE(BL98,CHAR(160),""))),0),2)=
ROUND(IFERROR(VALUE(TRIM(SUBSTITUTE(AD98,CHAR(160),""))),0),2),
"OK",
ROUND(IFERROR(VALUE(TRIM(SUBSTITUTE(BL98,CHAR(160),""))),0),2)=0,
"Attention : Montant présenté entièrement rejeté.",
ROUND(IFERROR(VALUE(TRIM(SUBSTITUTE(BL98,CHAR(160),""))),0),2)&lt;
ROUND(IFERROR(VALUE(TRIM(SUBSTITUTE(AD98,CHAR(160),""))),0),2),
"Attention : Montant présenté partiellement rejeté.",
TRUE,""
))</f>
        <v/>
      </c>
      <c r="BP98" s="92" t="str">
        <f t="shared" si="80"/>
        <v/>
      </c>
      <c r="BQ98" s="92" t="str">
        <f t="shared" si="81"/>
        <v/>
      </c>
      <c r="BR98" s="92" t="str">
        <f t="shared" si="82"/>
        <v/>
      </c>
    </row>
    <row r="99" spans="1:70" s="4" customFormat="1">
      <c r="A99" s="82">
        <v>91</v>
      </c>
      <c r="B99" s="83"/>
      <c r="C99" s="84"/>
      <c r="D99" s="84"/>
      <c r="E99" s="83"/>
      <c r="F99" s="83"/>
      <c r="G99" s="83"/>
      <c r="H99" s="132"/>
      <c r="I99" s="711"/>
      <c r="J99" s="538"/>
      <c r="K99" s="719"/>
      <c r="L99" s="627"/>
      <c r="M99" s="538"/>
      <c r="N99" s="624"/>
      <c r="O99" s="625"/>
      <c r="P99" s="644" t="str">
        <f t="shared" si="46"/>
        <v/>
      </c>
      <c r="Q99" s="647"/>
      <c r="R99" s="538"/>
      <c r="S99" s="625"/>
      <c r="T99" s="625"/>
      <c r="U99" s="644" t="str">
        <f t="shared" si="47"/>
        <v/>
      </c>
      <c r="V99" s="664"/>
      <c r="W99" s="538"/>
      <c r="X99" s="625"/>
      <c r="Y99" s="625"/>
      <c r="Z99" s="705" t="str">
        <f t="shared" si="48"/>
        <v/>
      </c>
      <c r="AA99" s="87"/>
      <c r="AB99" s="88" t="str" cm="1">
        <f t="array" ref="AB99">IF((_xlfn.IFS(TRIM(SUBSTITUTE(AA99,CHAR(160),""))="Devis 1",IFERROR(VALUE(TRIM(SUBSTITUTE(N99,CHAR(160),""))),0),TRIM(SUBSTITUTE(AA99,CHAR(160),""))="Devis 2",IFERROR(VALUE(TRIM(SUBSTITUTE(S99,CHAR(160),""))),0),TRIM(SUBSTITUTE(AA99,CHAR(160),""))="Devis 3",IFERROR(VALUE(TRIM(SUBSTITUTE(X99,CHAR(160),""))),0),TRUE,0)*IFERROR(VALUE(TRIM(SUBSTITUTE(C99,CHAR(160),""))),0))=0,"",_xlfn.IFS(TRIM(SUBSTITUTE(AA99,CHAR(160),""))="Devis 1",IFERROR(VALUE(TRIM(SUBSTITUTE(N99,CHAR(160),""))),0),TRIM(SUBSTITUTE(AA99,CHAR(160),""))="Devis 2",IFERROR(VALUE(TRIM(SUBSTITUTE(S99,CHAR(160),""))),0),TRIM(SUBSTITUTE(AA99,CHAR(160),""))="Devis 3",IFERROR(VALUE(TRIM(SUBSTITUTE(X99,CHAR(160),""))),0),TRUE,0)*IFERROR(VALUE(TRIM(SUBSTITUTE(C99,CHAR(160),""))),0))</f>
        <v/>
      </c>
      <c r="AC99" s="89" t="str" cm="1">
        <f t="array" ref="AC99">IF(ROUND((_xlfn.IFS(TRIM(SUBSTITUTE(AA99,CHAR(160),""))="Devis 1",IFERROR(VALUE(TRIM(SUBSTITUTE(O99,CHAR(160),""))),0),TRIM(SUBSTITUTE(AA99,CHAR(160),""))="Devis 2",IFERROR(VALUE(TRIM(SUBSTITUTE(T99,CHAR(160),""))),0),TRIM(SUBSTITUTE(AA99,CHAR(160),""))="Devis 3",IFERROR(VALUE(TRIM(SUBSTITUTE(Y99,CHAR(160),""))),0),TRUE,0)*IFERROR(VALUE(TRIM(SUBSTITUTE(C99,CHAR(160),""))),0)),2)=0,IF(AB99&lt;&gt;"",0,""),ROUND((_xlfn.IFS(TRIM(SUBSTITUTE(AA99,CHAR(160),""))="Devis 1",IFERROR(VALUE(TRIM(SUBSTITUTE(O99,CHAR(160),""))),0),TRIM(SUBSTITUTE(AA99,CHAR(160),""))="Devis 2",IFERROR(VALUE(TRIM(SUBSTITUTE(T99,CHAR(160),""))),0),TRIM(SUBSTITUTE(AA99,CHAR(160),""))="Devis 3",IFERROR(VALUE(TRIM(SUBSTITUTE(Y99,CHAR(160),""))),0),TRUE,0)*IFERROR(VALUE(TRIM(SUBSTITUTE(C99,CHAR(160),""))),0)),2))</f>
        <v/>
      </c>
      <c r="AD99" s="90" t="str">
        <f t="shared" si="49"/>
        <v/>
      </c>
      <c r="AE99" s="91"/>
      <c r="AF99" s="148" t="str">
        <f t="shared" si="50"/>
        <v/>
      </c>
      <c r="AG99" s="148" t="str">
        <f t="shared" si="51"/>
        <v/>
      </c>
      <c r="AH99" s="148" t="str">
        <f t="shared" si="52"/>
        <v/>
      </c>
      <c r="AI99" s="148" t="str">
        <f t="shared" si="53"/>
        <v/>
      </c>
      <c r="AJ99" s="148" t="str">
        <f t="shared" si="54"/>
        <v/>
      </c>
      <c r="AK99" s="148" t="str">
        <f t="shared" si="55"/>
        <v/>
      </c>
      <c r="AL99" s="148" t="str">
        <f t="shared" si="56"/>
        <v/>
      </c>
      <c r="AM99" s="148" t="str">
        <f t="shared" si="57"/>
        <v/>
      </c>
      <c r="AN99" s="713" t="str">
        <f t="shared" si="58"/>
        <v/>
      </c>
      <c r="AO99" s="553" t="str">
        <f t="shared" si="59"/>
        <v/>
      </c>
      <c r="AP99" s="548" t="str">
        <f t="shared" si="60"/>
        <v/>
      </c>
      <c r="AQ99" s="539" t="str">
        <f t="shared" si="61"/>
        <v/>
      </c>
      <c r="AR99" s="539" t="str">
        <f t="shared" si="62"/>
        <v/>
      </c>
      <c r="AS99" s="577" t="str">
        <f t="shared" si="63"/>
        <v/>
      </c>
      <c r="AT99" s="644" t="str">
        <f t="shared" si="64"/>
        <v/>
      </c>
      <c r="AU99" s="655" t="str">
        <f t="shared" si="65"/>
        <v/>
      </c>
      <c r="AV99" s="577" t="str">
        <f t="shared" si="66"/>
        <v/>
      </c>
      <c r="AW99" s="577" t="str">
        <f t="shared" si="67"/>
        <v/>
      </c>
      <c r="AX99" s="577" t="str">
        <f t="shared" si="68"/>
        <v/>
      </c>
      <c r="AY99" s="748" t="str">
        <f t="shared" si="69"/>
        <v/>
      </c>
      <c r="AZ99" s="677" t="str">
        <f t="shared" si="70"/>
        <v/>
      </c>
      <c r="BA99" s="577" t="str">
        <f t="shared" si="71"/>
        <v/>
      </c>
      <c r="BB99" s="577" t="str">
        <f t="shared" si="72"/>
        <v/>
      </c>
      <c r="BC99" s="577" t="str">
        <f t="shared" si="73"/>
        <v/>
      </c>
      <c r="BD99" s="678" t="str">
        <f t="shared" si="74"/>
        <v/>
      </c>
      <c r="BE99" s="542" t="str">
        <f t="shared" si="75"/>
        <v/>
      </c>
      <c r="BF99" s="83"/>
      <c r="BG99" s="92" t="str">
        <f t="shared" si="76"/>
        <v/>
      </c>
      <c r="BH99" s="92" t="str">
        <f t="shared" si="77"/>
        <v/>
      </c>
      <c r="BI99" s="93" t="str">
        <f t="shared" si="78"/>
        <v/>
      </c>
      <c r="BJ99" s="93" t="str" cm="1">
        <f t="array" ref="BJ99">IF($AG99="","",
_xlfn.IFS(
$BE99="Devis 1",
IF(ISBLANK(AR99),"",IFERROR(VALUE(TRIM(SUBSTITUTE(AR99,CHAR(160),""))),0)*IFERROR(VALUE(TRIM(SUBSTITUTE($AG99,CHAR(160),""))),0)),
$BE99="Devis 2",
IF(ISBLANK(AW99),"",IFERROR(VALUE(TRIM(SUBSTITUTE(AW99,CHAR(160),""))),0)*IFERROR(VALUE(TRIM(SUBSTITUTE($AG99,CHAR(160),""))),0)),
$BE99="Devis 3",
IF(ISBLANK(BB99),"",IFERROR(VALUE(TRIM(SUBSTITUTE(BB99,CHAR(160),""))),0)*IFERROR(VALUE(TRIM(SUBSTITUTE($AG99,CHAR(160),""))),0)),
TRUE,0
)
)</f>
        <v/>
      </c>
      <c r="BK99" s="93" t="str" cm="1">
        <f t="array" ref="BK99">IF($AG99="","",
_xlfn.IFS(
$BE99="Devis 1",
IF(ISBLANK(AS99),"",IFERROR(VALUE(TRIM(SUBSTITUTE(AS99,CHAR(160),""))),0)*IFERROR(VALUE(TRIM(SUBSTITUTE($AG99,CHAR(160),""))),0)),
$BE99="Devis 2",
IF(ISBLANK(AX99),"",IFERROR(VALUE(TRIM(SUBSTITUTE(AX99,CHAR(160),""))),0)*IFERROR(VALUE(TRIM(SUBSTITUTE($AG99,CHAR(160),""))),0)),
$BE99="Devis 3",
IF(ISBLANK(BC99),"",IFERROR(VALUE(TRIM(SUBSTITUTE(BC99,CHAR(160),""))),0)*IFERROR(VALUE(TRIM(SUBSTITUTE($AG99,CHAR(160),""))),0)),
TRUE,0
)
)</f>
        <v/>
      </c>
      <c r="BL99" s="93" t="str">
        <f t="shared" si="79"/>
        <v/>
      </c>
      <c r="BM99" s="83"/>
      <c r="BN99" s="43" t="str" cm="1">
        <f t="array" ref="BN99">IF(OR(BL99="",BI99="",BJ99="",BG99=""),"",
    _xlfn.IFS(
        (IFERROR(VALUE(TRIM(SUBSTITUTE(BL99,CHAR(160),""))),0)) &gt; (IFERROR(VALUE(TRIM(SUBSTITUTE(BI99,CHAR(160),""))),0)),
        "KO : Le montant retenu TTC est supérieur au montant raisonnable TTC. Merci de revoir la ligne de dépense ou plafonner son montant.",
        (IFERROR(VALUE(TRIM(SUBSTITUTE(BJ99,CHAR(160),""))),0)) &gt; (IFERROR(VALUE(TRIM(SUBSTITUTE(BG99,CHAR(160),""))),0)),
        "Attention : Le montant retenu HT est supérieur au montant HT raisonnable. Merci de revoir la ligne de dépense, plafonner son montant, ou justifier la reventillation HT / TVA.",
ROUND(IFERROR(VALUE(TRIM(SUBSTITUTE(BH99,CHAR(160),""))),0),2)&gt;
ROUND(IFERROR(VALUE(TRIM(SUBSTITUTE(BK99,CHAR(160),""))),0),2),
"Attention : Le montant TVA retenu est supérieur au montant TVA raisonnable. Merci de revoir la ligne de dépense, plafonner son montant, ou justifier la reventillation HT / TVA.",
ROUND(IFERROR(VALUE(TRIM(SUBSTITUTE(BJ99,CHAR(160),""))),0),2)&gt;
ROUND(IFERROR(VALUE(TRIM(SUBSTITUTE(MIN(P99,U99,Z99),CHAR(160),""))),0),2),
"Attention : Le devis retenu n'est pas le moins cher. Une justification de la part du porteur est nécessaire.",
ROUND(IFERROR(VALUE(TRIM(SUBSTITUTE(BJ99,CHAR(160),""))),0),2)=0,
"Attention : montant présenté entièrement écarté",
        (IFERROR(VALUE(TRIM(SUBSTITUTE(BL99,CHAR(160),""))),0))=0,
        "",
        (IFERROR(VALUE(TRIM(SUBSTITUTE(BI99,CHAR(160),""))),0))=(IFERROR(VALUE(TRIM(SUBSTITUTE(BL99,CHAR(160),""))),0)),
        "OK",
        (IFERROR(VALUE(TRIM(SUBSTITUTE(BI99,CHAR(160),""))),0))&gt;(IFERROR(VALUE(TRIM(SUBSTITUTE(BL99,CHAR(160),""))),0)),
        " OK : Montant instruit inférieur au montant raisonnable.",
        TRUE,
        ""
    )
)</f>
        <v/>
      </c>
      <c r="BO99" s="43" t="str" cm="1">
        <f t="array" ref="BO99">IF(OR(BL99="",AD99="",BJ99="",AB99="",BK99="",AC99=""),"",_xlfn.IFS(
ROUND(IFERROR(VALUE(TRIM(SUBSTITUTE(BL99,CHAR(160),""))),0),2)&gt;
ROUND(IFERROR(VALUE(TRIM(SUBSTITUTE(AD99,CHAR(160),""))),0),2),
"KO : Le montant retenu TTC est supérieur au montant présenté TTC. Merci de revoir la ligne de dépense ou plafonner son montant.",
ROUND(IFERROR(VALUE(TRIM(SUBSTITUTE(BJ99,CHAR(160),""))),0),2)&gt;
ROUND(IFERROR(VALUE(TRIM(SUBSTITUTE(AB99,CHAR(160),""))),0),2),
"Attention : Le montant retenu HT est supérieur au montant HT présenté. Merci de revoir la ligne de dépense, plafonner son montant, ou justifier la reventillation HT / TVA.",
ROUND(IFERROR(VALUE(TRIM(SUBSTITUTE(BK99,CHAR(160),""))),0),2)&gt;
ROUND(IFERROR(VALUE(TRIM(SUBSTITUTE(AC99,CHAR(160),""))),0),2),
"Attention : Le montant TVA retenu est supérieur au montant TVA présenté. Merci de revoir la ligne de dépense, plafonner son montant, ou justifier la reventillation HT / TVA.",
ROUND(IFERROR(VALUE(TRIM(SUBSTITUTE(AD99,CHAR(160),""))),0),2)=0,
"",
ROUND(IFERROR(VALUE(TRIM(SUBSTITUTE(BL99,CHAR(160),""))),0),2)=
ROUND(IFERROR(VALUE(TRIM(SUBSTITUTE(AD99,CHAR(160),""))),0),2),
"OK",
ROUND(IFERROR(VALUE(TRIM(SUBSTITUTE(BL99,CHAR(160),""))),0),2)=0,
"Attention : Montant présenté entièrement rejeté.",
ROUND(IFERROR(VALUE(TRIM(SUBSTITUTE(BL99,CHAR(160),""))),0),2)&lt;
ROUND(IFERROR(VALUE(TRIM(SUBSTITUTE(AD99,CHAR(160),""))),0),2),
"Attention : Montant présenté partiellement rejeté.",
TRUE,""
))</f>
        <v/>
      </c>
      <c r="BP99" s="92" t="str">
        <f t="shared" si="80"/>
        <v/>
      </c>
      <c r="BQ99" s="92" t="str">
        <f t="shared" si="81"/>
        <v/>
      </c>
      <c r="BR99" s="92" t="str">
        <f t="shared" si="82"/>
        <v/>
      </c>
    </row>
    <row r="100" spans="1:70" s="4" customFormat="1">
      <c r="A100" s="82">
        <v>92</v>
      </c>
      <c r="B100" s="83"/>
      <c r="C100" s="84"/>
      <c r="D100" s="84"/>
      <c r="E100" s="83"/>
      <c r="F100" s="83"/>
      <c r="G100" s="83"/>
      <c r="H100" s="132"/>
      <c r="I100" s="711"/>
      <c r="J100" s="538"/>
      <c r="K100" s="719"/>
      <c r="L100" s="627"/>
      <c r="M100" s="538"/>
      <c r="N100" s="624"/>
      <c r="O100" s="625"/>
      <c r="P100" s="644" t="str">
        <f t="shared" si="46"/>
        <v/>
      </c>
      <c r="Q100" s="647"/>
      <c r="R100" s="538"/>
      <c r="S100" s="625"/>
      <c r="T100" s="625"/>
      <c r="U100" s="644" t="str">
        <f t="shared" si="47"/>
        <v/>
      </c>
      <c r="V100" s="664"/>
      <c r="W100" s="538"/>
      <c r="X100" s="625"/>
      <c r="Y100" s="625"/>
      <c r="Z100" s="705" t="str">
        <f t="shared" si="48"/>
        <v/>
      </c>
      <c r="AA100" s="87"/>
      <c r="AB100" s="88" t="str" cm="1">
        <f t="array" ref="AB100">IF((_xlfn.IFS(TRIM(SUBSTITUTE(AA100,CHAR(160),""))="Devis 1",IFERROR(VALUE(TRIM(SUBSTITUTE(N100,CHAR(160),""))),0),TRIM(SUBSTITUTE(AA100,CHAR(160),""))="Devis 2",IFERROR(VALUE(TRIM(SUBSTITUTE(S100,CHAR(160),""))),0),TRIM(SUBSTITUTE(AA100,CHAR(160),""))="Devis 3",IFERROR(VALUE(TRIM(SUBSTITUTE(X100,CHAR(160),""))),0),TRUE,0)*IFERROR(VALUE(TRIM(SUBSTITUTE(C100,CHAR(160),""))),0))=0,"",_xlfn.IFS(TRIM(SUBSTITUTE(AA100,CHAR(160),""))="Devis 1",IFERROR(VALUE(TRIM(SUBSTITUTE(N100,CHAR(160),""))),0),TRIM(SUBSTITUTE(AA100,CHAR(160),""))="Devis 2",IFERROR(VALUE(TRIM(SUBSTITUTE(S100,CHAR(160),""))),0),TRIM(SUBSTITUTE(AA100,CHAR(160),""))="Devis 3",IFERROR(VALUE(TRIM(SUBSTITUTE(X100,CHAR(160),""))),0),TRUE,0)*IFERROR(VALUE(TRIM(SUBSTITUTE(C100,CHAR(160),""))),0))</f>
        <v/>
      </c>
      <c r="AC100" s="89" t="str" cm="1">
        <f t="array" ref="AC100">IF(ROUND((_xlfn.IFS(TRIM(SUBSTITUTE(AA100,CHAR(160),""))="Devis 1",IFERROR(VALUE(TRIM(SUBSTITUTE(O100,CHAR(160),""))),0),TRIM(SUBSTITUTE(AA100,CHAR(160),""))="Devis 2",IFERROR(VALUE(TRIM(SUBSTITUTE(T100,CHAR(160),""))),0),TRIM(SUBSTITUTE(AA100,CHAR(160),""))="Devis 3",IFERROR(VALUE(TRIM(SUBSTITUTE(Y100,CHAR(160),""))),0),TRUE,0)*IFERROR(VALUE(TRIM(SUBSTITUTE(C100,CHAR(160),""))),0)),2)=0,IF(AB100&lt;&gt;"",0,""),ROUND((_xlfn.IFS(TRIM(SUBSTITUTE(AA100,CHAR(160),""))="Devis 1",IFERROR(VALUE(TRIM(SUBSTITUTE(O100,CHAR(160),""))),0),TRIM(SUBSTITUTE(AA100,CHAR(160),""))="Devis 2",IFERROR(VALUE(TRIM(SUBSTITUTE(T100,CHAR(160),""))),0),TRIM(SUBSTITUTE(AA100,CHAR(160),""))="Devis 3",IFERROR(VALUE(TRIM(SUBSTITUTE(Y100,CHAR(160),""))),0),TRUE,0)*IFERROR(VALUE(TRIM(SUBSTITUTE(C100,CHAR(160),""))),0)),2))</f>
        <v/>
      </c>
      <c r="AD100" s="90" t="str">
        <f t="shared" si="49"/>
        <v/>
      </c>
      <c r="AE100" s="91"/>
      <c r="AF100" s="148" t="str">
        <f t="shared" si="50"/>
        <v/>
      </c>
      <c r="AG100" s="148" t="str">
        <f t="shared" si="51"/>
        <v/>
      </c>
      <c r="AH100" s="148" t="str">
        <f t="shared" si="52"/>
        <v/>
      </c>
      <c r="AI100" s="148" t="str">
        <f t="shared" si="53"/>
        <v/>
      </c>
      <c r="AJ100" s="148" t="str">
        <f t="shared" si="54"/>
        <v/>
      </c>
      <c r="AK100" s="148" t="str">
        <f t="shared" si="55"/>
        <v/>
      </c>
      <c r="AL100" s="148" t="str">
        <f t="shared" si="56"/>
        <v/>
      </c>
      <c r="AM100" s="148" t="str">
        <f t="shared" si="57"/>
        <v/>
      </c>
      <c r="AN100" s="713" t="str">
        <f t="shared" si="58"/>
        <v/>
      </c>
      <c r="AO100" s="553" t="str">
        <f t="shared" si="59"/>
        <v/>
      </c>
      <c r="AP100" s="548" t="str">
        <f t="shared" si="60"/>
        <v/>
      </c>
      <c r="AQ100" s="539" t="str">
        <f t="shared" si="61"/>
        <v/>
      </c>
      <c r="AR100" s="539" t="str">
        <f t="shared" si="62"/>
        <v/>
      </c>
      <c r="AS100" s="577" t="str">
        <f t="shared" si="63"/>
        <v/>
      </c>
      <c r="AT100" s="644" t="str">
        <f t="shared" si="64"/>
        <v/>
      </c>
      <c r="AU100" s="655" t="str">
        <f t="shared" si="65"/>
        <v/>
      </c>
      <c r="AV100" s="577" t="str">
        <f t="shared" si="66"/>
        <v/>
      </c>
      <c r="AW100" s="577" t="str">
        <f t="shared" si="67"/>
        <v/>
      </c>
      <c r="AX100" s="577" t="str">
        <f t="shared" si="68"/>
        <v/>
      </c>
      <c r="AY100" s="748" t="str">
        <f t="shared" si="69"/>
        <v/>
      </c>
      <c r="AZ100" s="677" t="str">
        <f t="shared" si="70"/>
        <v/>
      </c>
      <c r="BA100" s="577" t="str">
        <f t="shared" si="71"/>
        <v/>
      </c>
      <c r="BB100" s="577" t="str">
        <f t="shared" si="72"/>
        <v/>
      </c>
      <c r="BC100" s="577" t="str">
        <f t="shared" si="73"/>
        <v/>
      </c>
      <c r="BD100" s="678" t="str">
        <f t="shared" si="74"/>
        <v/>
      </c>
      <c r="BE100" s="542" t="str">
        <f t="shared" si="75"/>
        <v/>
      </c>
      <c r="BF100" s="83"/>
      <c r="BG100" s="92" t="str">
        <f t="shared" si="76"/>
        <v/>
      </c>
      <c r="BH100" s="92" t="str">
        <f t="shared" si="77"/>
        <v/>
      </c>
      <c r="BI100" s="93" t="str">
        <f t="shared" si="78"/>
        <v/>
      </c>
      <c r="BJ100" s="93" t="str" cm="1">
        <f t="array" ref="BJ100">IF($AG100="","",
_xlfn.IFS(
$BE100="Devis 1",
IF(ISBLANK(AR100),"",IFERROR(VALUE(TRIM(SUBSTITUTE(AR100,CHAR(160),""))),0)*IFERROR(VALUE(TRIM(SUBSTITUTE($AG100,CHAR(160),""))),0)),
$BE100="Devis 2",
IF(ISBLANK(AW100),"",IFERROR(VALUE(TRIM(SUBSTITUTE(AW100,CHAR(160),""))),0)*IFERROR(VALUE(TRIM(SUBSTITUTE($AG100,CHAR(160),""))),0)),
$BE100="Devis 3",
IF(ISBLANK(BB100),"",IFERROR(VALUE(TRIM(SUBSTITUTE(BB100,CHAR(160),""))),0)*IFERROR(VALUE(TRIM(SUBSTITUTE($AG100,CHAR(160),""))),0)),
TRUE,0
)
)</f>
        <v/>
      </c>
      <c r="BK100" s="93" t="str" cm="1">
        <f t="array" ref="BK100">IF($AG100="","",
_xlfn.IFS(
$BE100="Devis 1",
IF(ISBLANK(AS100),"",IFERROR(VALUE(TRIM(SUBSTITUTE(AS100,CHAR(160),""))),0)*IFERROR(VALUE(TRIM(SUBSTITUTE($AG100,CHAR(160),""))),0)),
$BE100="Devis 2",
IF(ISBLANK(AX100),"",IFERROR(VALUE(TRIM(SUBSTITUTE(AX100,CHAR(160),""))),0)*IFERROR(VALUE(TRIM(SUBSTITUTE($AG100,CHAR(160),""))),0)),
$BE100="Devis 3",
IF(ISBLANK(BC100),"",IFERROR(VALUE(TRIM(SUBSTITUTE(BC100,CHAR(160),""))),0)*IFERROR(VALUE(TRIM(SUBSTITUTE($AG100,CHAR(160),""))),0)),
TRUE,0
)
)</f>
        <v/>
      </c>
      <c r="BL100" s="93" t="str">
        <f t="shared" si="79"/>
        <v/>
      </c>
      <c r="BM100" s="83"/>
      <c r="BN100" s="43" t="str" cm="1">
        <f t="array" ref="BN100">IF(OR(BL100="",BI100="",BJ100="",BG100=""),"",
    _xlfn.IFS(
        (IFERROR(VALUE(TRIM(SUBSTITUTE(BL100,CHAR(160),""))),0)) &gt; (IFERROR(VALUE(TRIM(SUBSTITUTE(BI100,CHAR(160),""))),0)),
        "KO : Le montant retenu TTC est supérieur au montant raisonnable TTC. Merci de revoir la ligne de dépense ou plafonner son montant.",
        (IFERROR(VALUE(TRIM(SUBSTITUTE(BJ100,CHAR(160),""))),0)) &gt; (IFERROR(VALUE(TRIM(SUBSTITUTE(BG100,CHAR(160),""))),0)),
        "Attention : Le montant retenu HT est supérieur au montant HT raisonnable. Merci de revoir la ligne de dépense, plafonner son montant, ou justifier la reventillation HT / TVA.",
ROUND(IFERROR(VALUE(TRIM(SUBSTITUTE(BH100,CHAR(160),""))),0),2)&gt;
ROUND(IFERROR(VALUE(TRIM(SUBSTITUTE(BK100,CHAR(160),""))),0),2),
"Attention : Le montant TVA retenu est supérieur au montant TVA raisonnable. Merci de revoir la ligne de dépense, plafonner son montant, ou justifier la reventillation HT / TVA.",
ROUND(IFERROR(VALUE(TRIM(SUBSTITUTE(BJ100,CHAR(160),""))),0),2)&gt;
ROUND(IFERROR(VALUE(TRIM(SUBSTITUTE(MIN(P100,U100,Z100),CHAR(160),""))),0),2),
"Attention : Le devis retenu n'est pas le moins cher. Une justification de la part du porteur est nécessaire.",
ROUND(IFERROR(VALUE(TRIM(SUBSTITUTE(BJ100,CHAR(160),""))),0),2)=0,
"Attention : montant présenté entièrement écarté",
        (IFERROR(VALUE(TRIM(SUBSTITUTE(BL100,CHAR(160),""))),0))=0,
        "",
        (IFERROR(VALUE(TRIM(SUBSTITUTE(BI100,CHAR(160),""))),0))=(IFERROR(VALUE(TRIM(SUBSTITUTE(BL100,CHAR(160),""))),0)),
        "OK",
        (IFERROR(VALUE(TRIM(SUBSTITUTE(BI100,CHAR(160),""))),0))&gt;(IFERROR(VALUE(TRIM(SUBSTITUTE(BL100,CHAR(160),""))),0)),
        " OK : Montant instruit inférieur au montant raisonnable.",
        TRUE,
        ""
    )
)</f>
        <v/>
      </c>
      <c r="BO100" s="43" t="str" cm="1">
        <f t="array" ref="BO100">IF(OR(BL100="",AD100="",BJ100="",AB100="",BK100="",AC100=""),"",_xlfn.IFS(
ROUND(IFERROR(VALUE(TRIM(SUBSTITUTE(BL100,CHAR(160),""))),0),2)&gt;
ROUND(IFERROR(VALUE(TRIM(SUBSTITUTE(AD100,CHAR(160),""))),0),2),
"KO : Le montant retenu TTC est supérieur au montant présenté TTC. Merci de revoir la ligne de dépense ou plafonner son montant.",
ROUND(IFERROR(VALUE(TRIM(SUBSTITUTE(BJ100,CHAR(160),""))),0),2)&gt;
ROUND(IFERROR(VALUE(TRIM(SUBSTITUTE(AB100,CHAR(160),""))),0),2),
"Attention : Le montant retenu HT est supérieur au montant HT présenté. Merci de revoir la ligne de dépense, plafonner son montant, ou justifier la reventillation HT / TVA.",
ROUND(IFERROR(VALUE(TRIM(SUBSTITUTE(BK100,CHAR(160),""))),0),2)&gt;
ROUND(IFERROR(VALUE(TRIM(SUBSTITUTE(AC100,CHAR(160),""))),0),2),
"Attention : Le montant TVA retenu est supérieur au montant TVA présenté. Merci de revoir la ligne de dépense, plafonner son montant, ou justifier la reventillation HT / TVA.",
ROUND(IFERROR(VALUE(TRIM(SUBSTITUTE(AD100,CHAR(160),""))),0),2)=0,
"",
ROUND(IFERROR(VALUE(TRIM(SUBSTITUTE(BL100,CHAR(160),""))),0),2)=
ROUND(IFERROR(VALUE(TRIM(SUBSTITUTE(AD100,CHAR(160),""))),0),2),
"OK",
ROUND(IFERROR(VALUE(TRIM(SUBSTITUTE(BL100,CHAR(160),""))),0),2)=0,
"Attention : Montant présenté entièrement rejeté.",
ROUND(IFERROR(VALUE(TRIM(SUBSTITUTE(BL100,CHAR(160),""))),0),2)&lt;
ROUND(IFERROR(VALUE(TRIM(SUBSTITUTE(AD100,CHAR(160),""))),0),2),
"Attention : Montant présenté partiellement rejeté.",
TRUE,""
))</f>
        <v/>
      </c>
      <c r="BP100" s="92" t="str">
        <f t="shared" si="80"/>
        <v/>
      </c>
      <c r="BQ100" s="92" t="str">
        <f t="shared" si="81"/>
        <v/>
      </c>
      <c r="BR100" s="92" t="str">
        <f t="shared" si="82"/>
        <v/>
      </c>
    </row>
    <row r="101" spans="1:70" s="4" customFormat="1">
      <c r="A101" s="82">
        <v>93</v>
      </c>
      <c r="B101" s="83"/>
      <c r="C101" s="84"/>
      <c r="D101" s="84"/>
      <c r="E101" s="83"/>
      <c r="F101" s="83"/>
      <c r="G101" s="83"/>
      <c r="H101" s="132"/>
      <c r="I101" s="711"/>
      <c r="J101" s="538"/>
      <c r="K101" s="719"/>
      <c r="L101" s="627"/>
      <c r="M101" s="538"/>
      <c r="N101" s="624"/>
      <c r="O101" s="625"/>
      <c r="P101" s="644" t="str">
        <f t="shared" si="46"/>
        <v/>
      </c>
      <c r="Q101" s="647"/>
      <c r="R101" s="538"/>
      <c r="S101" s="625"/>
      <c r="T101" s="625"/>
      <c r="U101" s="644" t="str">
        <f t="shared" si="47"/>
        <v/>
      </c>
      <c r="V101" s="664"/>
      <c r="W101" s="538"/>
      <c r="X101" s="625"/>
      <c r="Y101" s="625"/>
      <c r="Z101" s="705" t="str">
        <f t="shared" si="48"/>
        <v/>
      </c>
      <c r="AA101" s="87"/>
      <c r="AB101" s="88" t="str" cm="1">
        <f t="array" ref="AB101">IF((_xlfn.IFS(TRIM(SUBSTITUTE(AA101,CHAR(160),""))="Devis 1",IFERROR(VALUE(TRIM(SUBSTITUTE(N101,CHAR(160),""))),0),TRIM(SUBSTITUTE(AA101,CHAR(160),""))="Devis 2",IFERROR(VALUE(TRIM(SUBSTITUTE(S101,CHAR(160),""))),0),TRIM(SUBSTITUTE(AA101,CHAR(160),""))="Devis 3",IFERROR(VALUE(TRIM(SUBSTITUTE(X101,CHAR(160),""))),0),TRUE,0)*IFERROR(VALUE(TRIM(SUBSTITUTE(C101,CHAR(160),""))),0))=0,"",_xlfn.IFS(TRIM(SUBSTITUTE(AA101,CHAR(160),""))="Devis 1",IFERROR(VALUE(TRIM(SUBSTITUTE(N101,CHAR(160),""))),0),TRIM(SUBSTITUTE(AA101,CHAR(160),""))="Devis 2",IFERROR(VALUE(TRIM(SUBSTITUTE(S101,CHAR(160),""))),0),TRIM(SUBSTITUTE(AA101,CHAR(160),""))="Devis 3",IFERROR(VALUE(TRIM(SUBSTITUTE(X101,CHAR(160),""))),0),TRUE,0)*IFERROR(VALUE(TRIM(SUBSTITUTE(C101,CHAR(160),""))),0))</f>
        <v/>
      </c>
      <c r="AC101" s="89" t="str" cm="1">
        <f t="array" ref="AC101">IF(ROUND((_xlfn.IFS(TRIM(SUBSTITUTE(AA101,CHAR(160),""))="Devis 1",IFERROR(VALUE(TRIM(SUBSTITUTE(O101,CHAR(160),""))),0),TRIM(SUBSTITUTE(AA101,CHAR(160),""))="Devis 2",IFERROR(VALUE(TRIM(SUBSTITUTE(T101,CHAR(160),""))),0),TRIM(SUBSTITUTE(AA101,CHAR(160),""))="Devis 3",IFERROR(VALUE(TRIM(SUBSTITUTE(Y101,CHAR(160),""))),0),TRUE,0)*IFERROR(VALUE(TRIM(SUBSTITUTE(C101,CHAR(160),""))),0)),2)=0,IF(AB101&lt;&gt;"",0,""),ROUND((_xlfn.IFS(TRIM(SUBSTITUTE(AA101,CHAR(160),""))="Devis 1",IFERROR(VALUE(TRIM(SUBSTITUTE(O101,CHAR(160),""))),0),TRIM(SUBSTITUTE(AA101,CHAR(160),""))="Devis 2",IFERROR(VALUE(TRIM(SUBSTITUTE(T101,CHAR(160),""))),0),TRIM(SUBSTITUTE(AA101,CHAR(160),""))="Devis 3",IFERROR(VALUE(TRIM(SUBSTITUTE(Y101,CHAR(160),""))),0),TRUE,0)*IFERROR(VALUE(TRIM(SUBSTITUTE(C101,CHAR(160),""))),0)),2))</f>
        <v/>
      </c>
      <c r="AD101" s="90" t="str">
        <f t="shared" si="49"/>
        <v/>
      </c>
      <c r="AE101" s="91"/>
      <c r="AF101" s="148" t="str">
        <f t="shared" si="50"/>
        <v/>
      </c>
      <c r="AG101" s="148" t="str">
        <f t="shared" si="51"/>
        <v/>
      </c>
      <c r="AH101" s="148" t="str">
        <f t="shared" si="52"/>
        <v/>
      </c>
      <c r="AI101" s="148" t="str">
        <f t="shared" si="53"/>
        <v/>
      </c>
      <c r="AJ101" s="148" t="str">
        <f t="shared" si="54"/>
        <v/>
      </c>
      <c r="AK101" s="148" t="str">
        <f t="shared" si="55"/>
        <v/>
      </c>
      <c r="AL101" s="148" t="str">
        <f t="shared" si="56"/>
        <v/>
      </c>
      <c r="AM101" s="148" t="str">
        <f t="shared" si="57"/>
        <v/>
      </c>
      <c r="AN101" s="713" t="str">
        <f t="shared" si="58"/>
        <v/>
      </c>
      <c r="AO101" s="553" t="str">
        <f t="shared" si="59"/>
        <v/>
      </c>
      <c r="AP101" s="548" t="str">
        <f t="shared" si="60"/>
        <v/>
      </c>
      <c r="AQ101" s="539" t="str">
        <f t="shared" si="61"/>
        <v/>
      </c>
      <c r="AR101" s="539" t="str">
        <f t="shared" si="62"/>
        <v/>
      </c>
      <c r="AS101" s="577" t="str">
        <f t="shared" si="63"/>
        <v/>
      </c>
      <c r="AT101" s="644" t="str">
        <f t="shared" si="64"/>
        <v/>
      </c>
      <c r="AU101" s="655" t="str">
        <f t="shared" si="65"/>
        <v/>
      </c>
      <c r="AV101" s="577" t="str">
        <f t="shared" si="66"/>
        <v/>
      </c>
      <c r="AW101" s="577" t="str">
        <f t="shared" si="67"/>
        <v/>
      </c>
      <c r="AX101" s="577" t="str">
        <f t="shared" si="68"/>
        <v/>
      </c>
      <c r="AY101" s="748" t="str">
        <f t="shared" si="69"/>
        <v/>
      </c>
      <c r="AZ101" s="677" t="str">
        <f t="shared" si="70"/>
        <v/>
      </c>
      <c r="BA101" s="577" t="str">
        <f t="shared" si="71"/>
        <v/>
      </c>
      <c r="BB101" s="577" t="str">
        <f t="shared" si="72"/>
        <v/>
      </c>
      <c r="BC101" s="577" t="str">
        <f t="shared" si="73"/>
        <v/>
      </c>
      <c r="BD101" s="678" t="str">
        <f t="shared" si="74"/>
        <v/>
      </c>
      <c r="BE101" s="542" t="str">
        <f t="shared" si="75"/>
        <v/>
      </c>
      <c r="BF101" s="83"/>
      <c r="BG101" s="92" t="str">
        <f t="shared" si="76"/>
        <v/>
      </c>
      <c r="BH101" s="92" t="str">
        <f t="shared" si="77"/>
        <v/>
      </c>
      <c r="BI101" s="93" t="str">
        <f t="shared" si="78"/>
        <v/>
      </c>
      <c r="BJ101" s="93" t="str" cm="1">
        <f t="array" ref="BJ101">IF($AG101="","",
_xlfn.IFS(
$BE101="Devis 1",
IF(ISBLANK(AR101),"",IFERROR(VALUE(TRIM(SUBSTITUTE(AR101,CHAR(160),""))),0)*IFERROR(VALUE(TRIM(SUBSTITUTE($AG101,CHAR(160),""))),0)),
$BE101="Devis 2",
IF(ISBLANK(AW101),"",IFERROR(VALUE(TRIM(SUBSTITUTE(AW101,CHAR(160),""))),0)*IFERROR(VALUE(TRIM(SUBSTITUTE($AG101,CHAR(160),""))),0)),
$BE101="Devis 3",
IF(ISBLANK(BB101),"",IFERROR(VALUE(TRIM(SUBSTITUTE(BB101,CHAR(160),""))),0)*IFERROR(VALUE(TRIM(SUBSTITUTE($AG101,CHAR(160),""))),0)),
TRUE,0
)
)</f>
        <v/>
      </c>
      <c r="BK101" s="93" t="str" cm="1">
        <f t="array" ref="BK101">IF($AG101="","",
_xlfn.IFS(
$BE101="Devis 1",
IF(ISBLANK(AS101),"",IFERROR(VALUE(TRIM(SUBSTITUTE(AS101,CHAR(160),""))),0)*IFERROR(VALUE(TRIM(SUBSTITUTE($AG101,CHAR(160),""))),0)),
$BE101="Devis 2",
IF(ISBLANK(AX101),"",IFERROR(VALUE(TRIM(SUBSTITUTE(AX101,CHAR(160),""))),0)*IFERROR(VALUE(TRIM(SUBSTITUTE($AG101,CHAR(160),""))),0)),
$BE101="Devis 3",
IF(ISBLANK(BC101),"",IFERROR(VALUE(TRIM(SUBSTITUTE(BC101,CHAR(160),""))),0)*IFERROR(VALUE(TRIM(SUBSTITUTE($AG101,CHAR(160),""))),0)),
TRUE,0
)
)</f>
        <v/>
      </c>
      <c r="BL101" s="93" t="str">
        <f t="shared" si="79"/>
        <v/>
      </c>
      <c r="BM101" s="83"/>
      <c r="BN101" s="43" t="str" cm="1">
        <f t="array" ref="BN101">IF(OR(BL101="",BI101="",BJ101="",BG101=""),"",
    _xlfn.IFS(
        (IFERROR(VALUE(TRIM(SUBSTITUTE(BL101,CHAR(160),""))),0)) &gt; (IFERROR(VALUE(TRIM(SUBSTITUTE(BI101,CHAR(160),""))),0)),
        "KO : Le montant retenu TTC est supérieur au montant raisonnable TTC. Merci de revoir la ligne de dépense ou plafonner son montant.",
        (IFERROR(VALUE(TRIM(SUBSTITUTE(BJ101,CHAR(160),""))),0)) &gt; (IFERROR(VALUE(TRIM(SUBSTITUTE(BG101,CHAR(160),""))),0)),
        "Attention : Le montant retenu HT est supérieur au montant HT raisonnable. Merci de revoir la ligne de dépense, plafonner son montant, ou justifier la reventillation HT / TVA.",
ROUND(IFERROR(VALUE(TRIM(SUBSTITUTE(BH101,CHAR(160),""))),0),2)&gt;
ROUND(IFERROR(VALUE(TRIM(SUBSTITUTE(BK101,CHAR(160),""))),0),2),
"Attention : Le montant TVA retenu est supérieur au montant TVA raisonnable. Merci de revoir la ligne de dépense, plafonner son montant, ou justifier la reventillation HT / TVA.",
ROUND(IFERROR(VALUE(TRIM(SUBSTITUTE(BJ101,CHAR(160),""))),0),2)&gt;
ROUND(IFERROR(VALUE(TRIM(SUBSTITUTE(MIN(P101,U101,Z101),CHAR(160),""))),0),2),
"Attention : Le devis retenu n'est pas le moins cher. Une justification de la part du porteur est nécessaire.",
ROUND(IFERROR(VALUE(TRIM(SUBSTITUTE(BJ101,CHAR(160),""))),0),2)=0,
"Attention : montant présenté entièrement écarté",
        (IFERROR(VALUE(TRIM(SUBSTITUTE(BL101,CHAR(160),""))),0))=0,
        "",
        (IFERROR(VALUE(TRIM(SUBSTITUTE(BI101,CHAR(160),""))),0))=(IFERROR(VALUE(TRIM(SUBSTITUTE(BL101,CHAR(160),""))),0)),
        "OK",
        (IFERROR(VALUE(TRIM(SUBSTITUTE(BI101,CHAR(160),""))),0))&gt;(IFERROR(VALUE(TRIM(SUBSTITUTE(BL101,CHAR(160),""))),0)),
        " OK : Montant instruit inférieur au montant raisonnable.",
        TRUE,
        ""
    )
)</f>
        <v/>
      </c>
      <c r="BO101" s="43" t="str" cm="1">
        <f t="array" ref="BO101">IF(OR(BL101="",AD101="",BJ101="",AB101="",BK101="",AC101=""),"",_xlfn.IFS(
ROUND(IFERROR(VALUE(TRIM(SUBSTITUTE(BL101,CHAR(160),""))),0),2)&gt;
ROUND(IFERROR(VALUE(TRIM(SUBSTITUTE(AD101,CHAR(160),""))),0),2),
"KO : Le montant retenu TTC est supérieur au montant présenté TTC. Merci de revoir la ligne de dépense ou plafonner son montant.",
ROUND(IFERROR(VALUE(TRIM(SUBSTITUTE(BJ101,CHAR(160),""))),0),2)&gt;
ROUND(IFERROR(VALUE(TRIM(SUBSTITUTE(AB101,CHAR(160),""))),0),2),
"Attention : Le montant retenu HT est supérieur au montant HT présenté. Merci de revoir la ligne de dépense, plafonner son montant, ou justifier la reventillation HT / TVA.",
ROUND(IFERROR(VALUE(TRIM(SUBSTITUTE(BK101,CHAR(160),""))),0),2)&gt;
ROUND(IFERROR(VALUE(TRIM(SUBSTITUTE(AC101,CHAR(160),""))),0),2),
"Attention : Le montant TVA retenu est supérieur au montant TVA présenté. Merci de revoir la ligne de dépense, plafonner son montant, ou justifier la reventillation HT / TVA.",
ROUND(IFERROR(VALUE(TRIM(SUBSTITUTE(AD101,CHAR(160),""))),0),2)=0,
"",
ROUND(IFERROR(VALUE(TRIM(SUBSTITUTE(BL101,CHAR(160),""))),0),2)=
ROUND(IFERROR(VALUE(TRIM(SUBSTITUTE(AD101,CHAR(160),""))),0),2),
"OK",
ROUND(IFERROR(VALUE(TRIM(SUBSTITUTE(BL101,CHAR(160),""))),0),2)=0,
"Attention : Montant présenté entièrement rejeté.",
ROUND(IFERROR(VALUE(TRIM(SUBSTITUTE(BL101,CHAR(160),""))),0),2)&lt;
ROUND(IFERROR(VALUE(TRIM(SUBSTITUTE(AD101,CHAR(160),""))),0),2),
"Attention : Montant présenté partiellement rejeté.",
TRUE,""
))</f>
        <v/>
      </c>
      <c r="BP101" s="92" t="str">
        <f t="shared" si="80"/>
        <v/>
      </c>
      <c r="BQ101" s="92" t="str">
        <f t="shared" si="81"/>
        <v/>
      </c>
      <c r="BR101" s="92" t="str">
        <f t="shared" si="82"/>
        <v/>
      </c>
    </row>
    <row r="102" spans="1:70" s="4" customFormat="1">
      <c r="A102" s="82">
        <v>94</v>
      </c>
      <c r="B102" s="83"/>
      <c r="C102" s="84"/>
      <c r="D102" s="84"/>
      <c r="E102" s="83"/>
      <c r="F102" s="83"/>
      <c r="G102" s="83"/>
      <c r="H102" s="132"/>
      <c r="I102" s="711"/>
      <c r="J102" s="538"/>
      <c r="K102" s="719"/>
      <c r="L102" s="627"/>
      <c r="M102" s="538"/>
      <c r="N102" s="624"/>
      <c r="O102" s="625"/>
      <c r="P102" s="644" t="str">
        <f t="shared" si="46"/>
        <v/>
      </c>
      <c r="Q102" s="647"/>
      <c r="R102" s="538"/>
      <c r="S102" s="625"/>
      <c r="T102" s="625"/>
      <c r="U102" s="644" t="str">
        <f t="shared" si="47"/>
        <v/>
      </c>
      <c r="V102" s="664"/>
      <c r="W102" s="538"/>
      <c r="X102" s="625"/>
      <c r="Y102" s="625"/>
      <c r="Z102" s="705" t="str">
        <f t="shared" si="48"/>
        <v/>
      </c>
      <c r="AA102" s="87"/>
      <c r="AB102" s="88" t="str" cm="1">
        <f t="array" ref="AB102">IF((_xlfn.IFS(TRIM(SUBSTITUTE(AA102,CHAR(160),""))="Devis 1",IFERROR(VALUE(TRIM(SUBSTITUTE(N102,CHAR(160),""))),0),TRIM(SUBSTITUTE(AA102,CHAR(160),""))="Devis 2",IFERROR(VALUE(TRIM(SUBSTITUTE(S102,CHAR(160),""))),0),TRIM(SUBSTITUTE(AA102,CHAR(160),""))="Devis 3",IFERROR(VALUE(TRIM(SUBSTITUTE(X102,CHAR(160),""))),0),TRUE,0)*IFERROR(VALUE(TRIM(SUBSTITUTE(C102,CHAR(160),""))),0))=0,"",_xlfn.IFS(TRIM(SUBSTITUTE(AA102,CHAR(160),""))="Devis 1",IFERROR(VALUE(TRIM(SUBSTITUTE(N102,CHAR(160),""))),0),TRIM(SUBSTITUTE(AA102,CHAR(160),""))="Devis 2",IFERROR(VALUE(TRIM(SUBSTITUTE(S102,CHAR(160),""))),0),TRIM(SUBSTITUTE(AA102,CHAR(160),""))="Devis 3",IFERROR(VALUE(TRIM(SUBSTITUTE(X102,CHAR(160),""))),0),TRUE,0)*IFERROR(VALUE(TRIM(SUBSTITUTE(C102,CHAR(160),""))),0))</f>
        <v/>
      </c>
      <c r="AC102" s="89" t="str" cm="1">
        <f t="array" ref="AC102">IF(ROUND((_xlfn.IFS(TRIM(SUBSTITUTE(AA102,CHAR(160),""))="Devis 1",IFERROR(VALUE(TRIM(SUBSTITUTE(O102,CHAR(160),""))),0),TRIM(SUBSTITUTE(AA102,CHAR(160),""))="Devis 2",IFERROR(VALUE(TRIM(SUBSTITUTE(T102,CHAR(160),""))),0),TRIM(SUBSTITUTE(AA102,CHAR(160),""))="Devis 3",IFERROR(VALUE(TRIM(SUBSTITUTE(Y102,CHAR(160),""))),0),TRUE,0)*IFERROR(VALUE(TRIM(SUBSTITUTE(C102,CHAR(160),""))),0)),2)=0,IF(AB102&lt;&gt;"",0,""),ROUND((_xlfn.IFS(TRIM(SUBSTITUTE(AA102,CHAR(160),""))="Devis 1",IFERROR(VALUE(TRIM(SUBSTITUTE(O102,CHAR(160),""))),0),TRIM(SUBSTITUTE(AA102,CHAR(160),""))="Devis 2",IFERROR(VALUE(TRIM(SUBSTITUTE(T102,CHAR(160),""))),0),TRIM(SUBSTITUTE(AA102,CHAR(160),""))="Devis 3",IFERROR(VALUE(TRIM(SUBSTITUTE(Y102,CHAR(160),""))),0),TRUE,0)*IFERROR(VALUE(TRIM(SUBSTITUTE(C102,CHAR(160),""))),0)),2))</f>
        <v/>
      </c>
      <c r="AD102" s="90" t="str">
        <f t="shared" si="49"/>
        <v/>
      </c>
      <c r="AE102" s="91"/>
      <c r="AF102" s="148" t="str">
        <f t="shared" si="50"/>
        <v/>
      </c>
      <c r="AG102" s="148" t="str">
        <f t="shared" si="51"/>
        <v/>
      </c>
      <c r="AH102" s="148" t="str">
        <f t="shared" si="52"/>
        <v/>
      </c>
      <c r="AI102" s="148" t="str">
        <f t="shared" si="53"/>
        <v/>
      </c>
      <c r="AJ102" s="148" t="str">
        <f t="shared" si="54"/>
        <v/>
      </c>
      <c r="AK102" s="148" t="str">
        <f t="shared" si="55"/>
        <v/>
      </c>
      <c r="AL102" s="148" t="str">
        <f t="shared" si="56"/>
        <v/>
      </c>
      <c r="AM102" s="148" t="str">
        <f t="shared" si="57"/>
        <v/>
      </c>
      <c r="AN102" s="713" t="str">
        <f t="shared" si="58"/>
        <v/>
      </c>
      <c r="AO102" s="553" t="str">
        <f t="shared" si="59"/>
        <v/>
      </c>
      <c r="AP102" s="548" t="str">
        <f t="shared" si="60"/>
        <v/>
      </c>
      <c r="AQ102" s="539" t="str">
        <f t="shared" si="61"/>
        <v/>
      </c>
      <c r="AR102" s="539" t="str">
        <f t="shared" si="62"/>
        <v/>
      </c>
      <c r="AS102" s="577" t="str">
        <f t="shared" si="63"/>
        <v/>
      </c>
      <c r="AT102" s="644" t="str">
        <f t="shared" si="64"/>
        <v/>
      </c>
      <c r="AU102" s="655" t="str">
        <f t="shared" si="65"/>
        <v/>
      </c>
      <c r="AV102" s="577" t="str">
        <f t="shared" si="66"/>
        <v/>
      </c>
      <c r="AW102" s="577" t="str">
        <f t="shared" si="67"/>
        <v/>
      </c>
      <c r="AX102" s="577" t="str">
        <f t="shared" si="68"/>
        <v/>
      </c>
      <c r="AY102" s="748" t="str">
        <f t="shared" si="69"/>
        <v/>
      </c>
      <c r="AZ102" s="677" t="str">
        <f t="shared" si="70"/>
        <v/>
      </c>
      <c r="BA102" s="577" t="str">
        <f t="shared" si="71"/>
        <v/>
      </c>
      <c r="BB102" s="577" t="str">
        <f t="shared" si="72"/>
        <v/>
      </c>
      <c r="BC102" s="577" t="str">
        <f t="shared" si="73"/>
        <v/>
      </c>
      <c r="BD102" s="678" t="str">
        <f t="shared" si="74"/>
        <v/>
      </c>
      <c r="BE102" s="542" t="str">
        <f t="shared" si="75"/>
        <v/>
      </c>
      <c r="BF102" s="83"/>
      <c r="BG102" s="92" t="str">
        <f t="shared" si="76"/>
        <v/>
      </c>
      <c r="BH102" s="92" t="str">
        <f t="shared" si="77"/>
        <v/>
      </c>
      <c r="BI102" s="93" t="str">
        <f t="shared" si="78"/>
        <v/>
      </c>
      <c r="BJ102" s="93" t="str" cm="1">
        <f t="array" ref="BJ102">IF($AG102="","",
_xlfn.IFS(
$BE102="Devis 1",
IF(ISBLANK(AR102),"",IFERROR(VALUE(TRIM(SUBSTITUTE(AR102,CHAR(160),""))),0)*IFERROR(VALUE(TRIM(SUBSTITUTE($AG102,CHAR(160),""))),0)),
$BE102="Devis 2",
IF(ISBLANK(AW102),"",IFERROR(VALUE(TRIM(SUBSTITUTE(AW102,CHAR(160),""))),0)*IFERROR(VALUE(TRIM(SUBSTITUTE($AG102,CHAR(160),""))),0)),
$BE102="Devis 3",
IF(ISBLANK(BB102),"",IFERROR(VALUE(TRIM(SUBSTITUTE(BB102,CHAR(160),""))),0)*IFERROR(VALUE(TRIM(SUBSTITUTE($AG102,CHAR(160),""))),0)),
TRUE,0
)
)</f>
        <v/>
      </c>
      <c r="BK102" s="93" t="str" cm="1">
        <f t="array" ref="BK102">IF($AG102="","",
_xlfn.IFS(
$BE102="Devis 1",
IF(ISBLANK(AS102),"",IFERROR(VALUE(TRIM(SUBSTITUTE(AS102,CHAR(160),""))),0)*IFERROR(VALUE(TRIM(SUBSTITUTE($AG102,CHAR(160),""))),0)),
$BE102="Devis 2",
IF(ISBLANK(AX102),"",IFERROR(VALUE(TRIM(SUBSTITUTE(AX102,CHAR(160),""))),0)*IFERROR(VALUE(TRIM(SUBSTITUTE($AG102,CHAR(160),""))),0)),
$BE102="Devis 3",
IF(ISBLANK(BC102),"",IFERROR(VALUE(TRIM(SUBSTITUTE(BC102,CHAR(160),""))),0)*IFERROR(VALUE(TRIM(SUBSTITUTE($AG102,CHAR(160),""))),0)),
TRUE,0
)
)</f>
        <v/>
      </c>
      <c r="BL102" s="93" t="str">
        <f t="shared" si="79"/>
        <v/>
      </c>
      <c r="BM102" s="83"/>
      <c r="BN102" s="43" t="str" cm="1">
        <f t="array" ref="BN102">IF(OR(BL102="",BI102="",BJ102="",BG102=""),"",
    _xlfn.IFS(
        (IFERROR(VALUE(TRIM(SUBSTITUTE(BL102,CHAR(160),""))),0)) &gt; (IFERROR(VALUE(TRIM(SUBSTITUTE(BI102,CHAR(160),""))),0)),
        "KO : Le montant retenu TTC est supérieur au montant raisonnable TTC. Merci de revoir la ligne de dépense ou plafonner son montant.",
        (IFERROR(VALUE(TRIM(SUBSTITUTE(BJ102,CHAR(160),""))),0)) &gt; (IFERROR(VALUE(TRIM(SUBSTITUTE(BG102,CHAR(160),""))),0)),
        "Attention : Le montant retenu HT est supérieur au montant HT raisonnable. Merci de revoir la ligne de dépense, plafonner son montant, ou justifier la reventillation HT / TVA.",
ROUND(IFERROR(VALUE(TRIM(SUBSTITUTE(BH102,CHAR(160),""))),0),2)&gt;
ROUND(IFERROR(VALUE(TRIM(SUBSTITUTE(BK102,CHAR(160),""))),0),2),
"Attention : Le montant TVA retenu est supérieur au montant TVA raisonnable. Merci de revoir la ligne de dépense, plafonner son montant, ou justifier la reventillation HT / TVA.",
ROUND(IFERROR(VALUE(TRIM(SUBSTITUTE(BJ102,CHAR(160),""))),0),2)&gt;
ROUND(IFERROR(VALUE(TRIM(SUBSTITUTE(MIN(P102,U102,Z102),CHAR(160),""))),0),2),
"Attention : Le devis retenu n'est pas le moins cher. Une justification de la part du porteur est nécessaire.",
ROUND(IFERROR(VALUE(TRIM(SUBSTITUTE(BJ102,CHAR(160),""))),0),2)=0,
"Attention : montant présenté entièrement écarté",
        (IFERROR(VALUE(TRIM(SUBSTITUTE(BL102,CHAR(160),""))),0))=0,
        "",
        (IFERROR(VALUE(TRIM(SUBSTITUTE(BI102,CHAR(160),""))),0))=(IFERROR(VALUE(TRIM(SUBSTITUTE(BL102,CHAR(160),""))),0)),
        "OK",
        (IFERROR(VALUE(TRIM(SUBSTITUTE(BI102,CHAR(160),""))),0))&gt;(IFERROR(VALUE(TRIM(SUBSTITUTE(BL102,CHAR(160),""))),0)),
        " OK : Montant instruit inférieur au montant raisonnable.",
        TRUE,
        ""
    )
)</f>
        <v/>
      </c>
      <c r="BO102" s="43" t="str" cm="1">
        <f t="array" ref="BO102">IF(OR(BL102="",AD102="",BJ102="",AB102="",BK102="",AC102=""),"",_xlfn.IFS(
ROUND(IFERROR(VALUE(TRIM(SUBSTITUTE(BL102,CHAR(160),""))),0),2)&gt;
ROUND(IFERROR(VALUE(TRIM(SUBSTITUTE(AD102,CHAR(160),""))),0),2),
"KO : Le montant retenu TTC est supérieur au montant présenté TTC. Merci de revoir la ligne de dépense ou plafonner son montant.",
ROUND(IFERROR(VALUE(TRIM(SUBSTITUTE(BJ102,CHAR(160),""))),0),2)&gt;
ROUND(IFERROR(VALUE(TRIM(SUBSTITUTE(AB102,CHAR(160),""))),0),2),
"Attention : Le montant retenu HT est supérieur au montant HT présenté. Merci de revoir la ligne de dépense, plafonner son montant, ou justifier la reventillation HT / TVA.",
ROUND(IFERROR(VALUE(TRIM(SUBSTITUTE(BK102,CHAR(160),""))),0),2)&gt;
ROUND(IFERROR(VALUE(TRIM(SUBSTITUTE(AC102,CHAR(160),""))),0),2),
"Attention : Le montant TVA retenu est supérieur au montant TVA présenté. Merci de revoir la ligne de dépense, plafonner son montant, ou justifier la reventillation HT / TVA.",
ROUND(IFERROR(VALUE(TRIM(SUBSTITUTE(AD102,CHAR(160),""))),0),2)=0,
"",
ROUND(IFERROR(VALUE(TRIM(SUBSTITUTE(BL102,CHAR(160),""))),0),2)=
ROUND(IFERROR(VALUE(TRIM(SUBSTITUTE(AD102,CHAR(160),""))),0),2),
"OK",
ROUND(IFERROR(VALUE(TRIM(SUBSTITUTE(BL102,CHAR(160),""))),0),2)=0,
"Attention : Montant présenté entièrement rejeté.",
ROUND(IFERROR(VALUE(TRIM(SUBSTITUTE(BL102,CHAR(160),""))),0),2)&lt;
ROUND(IFERROR(VALUE(TRIM(SUBSTITUTE(AD102,CHAR(160),""))),0),2),
"Attention : Montant présenté partiellement rejeté.",
TRUE,""
))</f>
        <v/>
      </c>
      <c r="BP102" s="92" t="str">
        <f t="shared" si="80"/>
        <v/>
      </c>
      <c r="BQ102" s="92" t="str">
        <f t="shared" si="81"/>
        <v/>
      </c>
      <c r="BR102" s="92" t="str">
        <f t="shared" si="82"/>
        <v/>
      </c>
    </row>
    <row r="103" spans="1:70" s="4" customFormat="1">
      <c r="A103" s="82">
        <v>95</v>
      </c>
      <c r="B103" s="83"/>
      <c r="C103" s="84"/>
      <c r="D103" s="84"/>
      <c r="E103" s="83"/>
      <c r="F103" s="83"/>
      <c r="G103" s="83"/>
      <c r="H103" s="132"/>
      <c r="I103" s="711"/>
      <c r="J103" s="538"/>
      <c r="K103" s="719"/>
      <c r="L103" s="627"/>
      <c r="M103" s="538"/>
      <c r="N103" s="624"/>
      <c r="O103" s="625"/>
      <c r="P103" s="644" t="str">
        <f t="shared" si="46"/>
        <v/>
      </c>
      <c r="Q103" s="647"/>
      <c r="R103" s="538"/>
      <c r="S103" s="625"/>
      <c r="T103" s="625"/>
      <c r="U103" s="644" t="str">
        <f t="shared" si="47"/>
        <v/>
      </c>
      <c r="V103" s="664"/>
      <c r="W103" s="538"/>
      <c r="X103" s="625"/>
      <c r="Y103" s="625"/>
      <c r="Z103" s="705" t="str">
        <f t="shared" si="48"/>
        <v/>
      </c>
      <c r="AA103" s="87"/>
      <c r="AB103" s="88" t="str" cm="1">
        <f t="array" ref="AB103">IF((_xlfn.IFS(TRIM(SUBSTITUTE(AA103,CHAR(160),""))="Devis 1",IFERROR(VALUE(TRIM(SUBSTITUTE(N103,CHAR(160),""))),0),TRIM(SUBSTITUTE(AA103,CHAR(160),""))="Devis 2",IFERROR(VALUE(TRIM(SUBSTITUTE(S103,CHAR(160),""))),0),TRIM(SUBSTITUTE(AA103,CHAR(160),""))="Devis 3",IFERROR(VALUE(TRIM(SUBSTITUTE(X103,CHAR(160),""))),0),TRUE,0)*IFERROR(VALUE(TRIM(SUBSTITUTE(C103,CHAR(160),""))),0))=0,"",_xlfn.IFS(TRIM(SUBSTITUTE(AA103,CHAR(160),""))="Devis 1",IFERROR(VALUE(TRIM(SUBSTITUTE(N103,CHAR(160),""))),0),TRIM(SUBSTITUTE(AA103,CHAR(160),""))="Devis 2",IFERROR(VALUE(TRIM(SUBSTITUTE(S103,CHAR(160),""))),0),TRIM(SUBSTITUTE(AA103,CHAR(160),""))="Devis 3",IFERROR(VALUE(TRIM(SUBSTITUTE(X103,CHAR(160),""))),0),TRUE,0)*IFERROR(VALUE(TRIM(SUBSTITUTE(C103,CHAR(160),""))),0))</f>
        <v/>
      </c>
      <c r="AC103" s="89" t="str" cm="1">
        <f t="array" ref="AC103">IF(ROUND((_xlfn.IFS(TRIM(SUBSTITUTE(AA103,CHAR(160),""))="Devis 1",IFERROR(VALUE(TRIM(SUBSTITUTE(O103,CHAR(160),""))),0),TRIM(SUBSTITUTE(AA103,CHAR(160),""))="Devis 2",IFERROR(VALUE(TRIM(SUBSTITUTE(T103,CHAR(160),""))),0),TRIM(SUBSTITUTE(AA103,CHAR(160),""))="Devis 3",IFERROR(VALUE(TRIM(SUBSTITUTE(Y103,CHAR(160),""))),0),TRUE,0)*IFERROR(VALUE(TRIM(SUBSTITUTE(C103,CHAR(160),""))),0)),2)=0,IF(AB103&lt;&gt;"",0,""),ROUND((_xlfn.IFS(TRIM(SUBSTITUTE(AA103,CHAR(160),""))="Devis 1",IFERROR(VALUE(TRIM(SUBSTITUTE(O103,CHAR(160),""))),0),TRIM(SUBSTITUTE(AA103,CHAR(160),""))="Devis 2",IFERROR(VALUE(TRIM(SUBSTITUTE(T103,CHAR(160),""))),0),TRIM(SUBSTITUTE(AA103,CHAR(160),""))="Devis 3",IFERROR(VALUE(TRIM(SUBSTITUTE(Y103,CHAR(160),""))),0),TRUE,0)*IFERROR(VALUE(TRIM(SUBSTITUTE(C103,CHAR(160),""))),0)),2))</f>
        <v/>
      </c>
      <c r="AD103" s="90" t="str">
        <f t="shared" si="49"/>
        <v/>
      </c>
      <c r="AE103" s="91"/>
      <c r="AF103" s="148" t="str">
        <f t="shared" si="50"/>
        <v/>
      </c>
      <c r="AG103" s="148" t="str">
        <f t="shared" si="51"/>
        <v/>
      </c>
      <c r="AH103" s="148" t="str">
        <f t="shared" si="52"/>
        <v/>
      </c>
      <c r="AI103" s="148" t="str">
        <f t="shared" si="53"/>
        <v/>
      </c>
      <c r="AJ103" s="148" t="str">
        <f t="shared" si="54"/>
        <v/>
      </c>
      <c r="AK103" s="148" t="str">
        <f t="shared" si="55"/>
        <v/>
      </c>
      <c r="AL103" s="148" t="str">
        <f t="shared" si="56"/>
        <v/>
      </c>
      <c r="AM103" s="148" t="str">
        <f t="shared" si="57"/>
        <v/>
      </c>
      <c r="AN103" s="713" t="str">
        <f t="shared" si="58"/>
        <v/>
      </c>
      <c r="AO103" s="553" t="str">
        <f t="shared" si="59"/>
        <v/>
      </c>
      <c r="AP103" s="548" t="str">
        <f t="shared" si="60"/>
        <v/>
      </c>
      <c r="AQ103" s="539" t="str">
        <f t="shared" si="61"/>
        <v/>
      </c>
      <c r="AR103" s="539" t="str">
        <f t="shared" si="62"/>
        <v/>
      </c>
      <c r="AS103" s="577" t="str">
        <f t="shared" si="63"/>
        <v/>
      </c>
      <c r="AT103" s="644" t="str">
        <f t="shared" si="64"/>
        <v/>
      </c>
      <c r="AU103" s="655" t="str">
        <f t="shared" si="65"/>
        <v/>
      </c>
      <c r="AV103" s="577" t="str">
        <f t="shared" si="66"/>
        <v/>
      </c>
      <c r="AW103" s="577" t="str">
        <f t="shared" si="67"/>
        <v/>
      </c>
      <c r="AX103" s="577" t="str">
        <f t="shared" si="68"/>
        <v/>
      </c>
      <c r="AY103" s="748" t="str">
        <f t="shared" si="69"/>
        <v/>
      </c>
      <c r="AZ103" s="677" t="str">
        <f t="shared" si="70"/>
        <v/>
      </c>
      <c r="BA103" s="577" t="str">
        <f t="shared" si="71"/>
        <v/>
      </c>
      <c r="BB103" s="577" t="str">
        <f t="shared" si="72"/>
        <v/>
      </c>
      <c r="BC103" s="577" t="str">
        <f t="shared" si="73"/>
        <v/>
      </c>
      <c r="BD103" s="678" t="str">
        <f t="shared" si="74"/>
        <v/>
      </c>
      <c r="BE103" s="542" t="str">
        <f t="shared" si="75"/>
        <v/>
      </c>
      <c r="BF103" s="83"/>
      <c r="BG103" s="92" t="str">
        <f t="shared" si="76"/>
        <v/>
      </c>
      <c r="BH103" s="92" t="str">
        <f t="shared" si="77"/>
        <v/>
      </c>
      <c r="BI103" s="93" t="str">
        <f t="shared" si="78"/>
        <v/>
      </c>
      <c r="BJ103" s="93" t="str" cm="1">
        <f t="array" ref="BJ103">IF($AG103="","",
_xlfn.IFS(
$BE103="Devis 1",
IF(ISBLANK(AR103),"",IFERROR(VALUE(TRIM(SUBSTITUTE(AR103,CHAR(160),""))),0)*IFERROR(VALUE(TRIM(SUBSTITUTE($AG103,CHAR(160),""))),0)),
$BE103="Devis 2",
IF(ISBLANK(AW103),"",IFERROR(VALUE(TRIM(SUBSTITUTE(AW103,CHAR(160),""))),0)*IFERROR(VALUE(TRIM(SUBSTITUTE($AG103,CHAR(160),""))),0)),
$BE103="Devis 3",
IF(ISBLANK(BB103),"",IFERROR(VALUE(TRIM(SUBSTITUTE(BB103,CHAR(160),""))),0)*IFERROR(VALUE(TRIM(SUBSTITUTE($AG103,CHAR(160),""))),0)),
TRUE,0
)
)</f>
        <v/>
      </c>
      <c r="BK103" s="93" t="str" cm="1">
        <f t="array" ref="BK103">IF($AG103="","",
_xlfn.IFS(
$BE103="Devis 1",
IF(ISBLANK(AS103),"",IFERROR(VALUE(TRIM(SUBSTITUTE(AS103,CHAR(160),""))),0)*IFERROR(VALUE(TRIM(SUBSTITUTE($AG103,CHAR(160),""))),0)),
$BE103="Devis 2",
IF(ISBLANK(AX103),"",IFERROR(VALUE(TRIM(SUBSTITUTE(AX103,CHAR(160),""))),0)*IFERROR(VALUE(TRIM(SUBSTITUTE($AG103,CHAR(160),""))),0)),
$BE103="Devis 3",
IF(ISBLANK(BC103),"",IFERROR(VALUE(TRIM(SUBSTITUTE(BC103,CHAR(160),""))),0)*IFERROR(VALUE(TRIM(SUBSTITUTE($AG103,CHAR(160),""))),0)),
TRUE,0
)
)</f>
        <v/>
      </c>
      <c r="BL103" s="93" t="str">
        <f t="shared" si="79"/>
        <v/>
      </c>
      <c r="BM103" s="83"/>
      <c r="BN103" s="43" t="str" cm="1">
        <f t="array" ref="BN103">IF(OR(BL103="",BI103="",BJ103="",BG103=""),"",
    _xlfn.IFS(
        (IFERROR(VALUE(TRIM(SUBSTITUTE(BL103,CHAR(160),""))),0)) &gt; (IFERROR(VALUE(TRIM(SUBSTITUTE(BI103,CHAR(160),""))),0)),
        "KO : Le montant retenu TTC est supérieur au montant raisonnable TTC. Merci de revoir la ligne de dépense ou plafonner son montant.",
        (IFERROR(VALUE(TRIM(SUBSTITUTE(BJ103,CHAR(160),""))),0)) &gt; (IFERROR(VALUE(TRIM(SUBSTITUTE(BG103,CHAR(160),""))),0)),
        "Attention : Le montant retenu HT est supérieur au montant HT raisonnable. Merci de revoir la ligne de dépense, plafonner son montant, ou justifier la reventillation HT / TVA.",
ROUND(IFERROR(VALUE(TRIM(SUBSTITUTE(BH103,CHAR(160),""))),0),2)&gt;
ROUND(IFERROR(VALUE(TRIM(SUBSTITUTE(BK103,CHAR(160),""))),0),2),
"Attention : Le montant TVA retenu est supérieur au montant TVA raisonnable. Merci de revoir la ligne de dépense, plafonner son montant, ou justifier la reventillation HT / TVA.",
ROUND(IFERROR(VALUE(TRIM(SUBSTITUTE(BJ103,CHAR(160),""))),0),2)&gt;
ROUND(IFERROR(VALUE(TRIM(SUBSTITUTE(MIN(P103,U103,Z103),CHAR(160),""))),0),2),
"Attention : Le devis retenu n'est pas le moins cher. Une justification de la part du porteur est nécessaire.",
ROUND(IFERROR(VALUE(TRIM(SUBSTITUTE(BJ103,CHAR(160),""))),0),2)=0,
"Attention : montant présenté entièrement écarté",
        (IFERROR(VALUE(TRIM(SUBSTITUTE(BL103,CHAR(160),""))),0))=0,
        "",
        (IFERROR(VALUE(TRIM(SUBSTITUTE(BI103,CHAR(160),""))),0))=(IFERROR(VALUE(TRIM(SUBSTITUTE(BL103,CHAR(160),""))),0)),
        "OK",
        (IFERROR(VALUE(TRIM(SUBSTITUTE(BI103,CHAR(160),""))),0))&gt;(IFERROR(VALUE(TRIM(SUBSTITUTE(BL103,CHAR(160),""))),0)),
        " OK : Montant instruit inférieur au montant raisonnable.",
        TRUE,
        ""
    )
)</f>
        <v/>
      </c>
      <c r="BO103" s="43" t="str" cm="1">
        <f t="array" ref="BO103">IF(OR(BL103="",AD103="",BJ103="",AB103="",BK103="",AC103=""),"",_xlfn.IFS(
ROUND(IFERROR(VALUE(TRIM(SUBSTITUTE(BL103,CHAR(160),""))),0),2)&gt;
ROUND(IFERROR(VALUE(TRIM(SUBSTITUTE(AD103,CHAR(160),""))),0),2),
"KO : Le montant retenu TTC est supérieur au montant présenté TTC. Merci de revoir la ligne de dépense ou plafonner son montant.",
ROUND(IFERROR(VALUE(TRIM(SUBSTITUTE(BJ103,CHAR(160),""))),0),2)&gt;
ROUND(IFERROR(VALUE(TRIM(SUBSTITUTE(AB103,CHAR(160),""))),0),2),
"Attention : Le montant retenu HT est supérieur au montant HT présenté. Merci de revoir la ligne de dépense, plafonner son montant, ou justifier la reventillation HT / TVA.",
ROUND(IFERROR(VALUE(TRIM(SUBSTITUTE(BK103,CHAR(160),""))),0),2)&gt;
ROUND(IFERROR(VALUE(TRIM(SUBSTITUTE(AC103,CHAR(160),""))),0),2),
"Attention : Le montant TVA retenu est supérieur au montant TVA présenté. Merci de revoir la ligne de dépense, plafonner son montant, ou justifier la reventillation HT / TVA.",
ROUND(IFERROR(VALUE(TRIM(SUBSTITUTE(AD103,CHAR(160),""))),0),2)=0,
"",
ROUND(IFERROR(VALUE(TRIM(SUBSTITUTE(BL103,CHAR(160),""))),0),2)=
ROUND(IFERROR(VALUE(TRIM(SUBSTITUTE(AD103,CHAR(160),""))),0),2),
"OK",
ROUND(IFERROR(VALUE(TRIM(SUBSTITUTE(BL103,CHAR(160),""))),0),2)=0,
"Attention : Montant présenté entièrement rejeté.",
ROUND(IFERROR(VALUE(TRIM(SUBSTITUTE(BL103,CHAR(160),""))),0),2)&lt;
ROUND(IFERROR(VALUE(TRIM(SUBSTITUTE(AD103,CHAR(160),""))),0),2),
"Attention : Montant présenté partiellement rejeté.",
TRUE,""
))</f>
        <v/>
      </c>
      <c r="BP103" s="92" t="str">
        <f t="shared" si="80"/>
        <v/>
      </c>
      <c r="BQ103" s="92" t="str">
        <f t="shared" si="81"/>
        <v/>
      </c>
      <c r="BR103" s="92" t="str">
        <f t="shared" si="82"/>
        <v/>
      </c>
    </row>
    <row r="104" spans="1:70" s="4" customFormat="1">
      <c r="A104" s="82">
        <v>96</v>
      </c>
      <c r="B104" s="83"/>
      <c r="C104" s="84"/>
      <c r="D104" s="84"/>
      <c r="E104" s="83"/>
      <c r="F104" s="83"/>
      <c r="G104" s="83"/>
      <c r="H104" s="132"/>
      <c r="I104" s="711"/>
      <c r="J104" s="538"/>
      <c r="K104" s="719"/>
      <c r="L104" s="627"/>
      <c r="M104" s="538"/>
      <c r="N104" s="624"/>
      <c r="O104" s="625"/>
      <c r="P104" s="644" t="str">
        <f t="shared" si="46"/>
        <v/>
      </c>
      <c r="Q104" s="647"/>
      <c r="R104" s="538"/>
      <c r="S104" s="625"/>
      <c r="T104" s="625"/>
      <c r="U104" s="644" t="str">
        <f t="shared" si="47"/>
        <v/>
      </c>
      <c r="V104" s="664"/>
      <c r="W104" s="538"/>
      <c r="X104" s="625"/>
      <c r="Y104" s="625"/>
      <c r="Z104" s="705" t="str">
        <f t="shared" si="48"/>
        <v/>
      </c>
      <c r="AA104" s="87"/>
      <c r="AB104" s="88" t="str" cm="1">
        <f t="array" ref="AB104">IF((_xlfn.IFS(TRIM(SUBSTITUTE(AA104,CHAR(160),""))="Devis 1",IFERROR(VALUE(TRIM(SUBSTITUTE(N104,CHAR(160),""))),0),TRIM(SUBSTITUTE(AA104,CHAR(160),""))="Devis 2",IFERROR(VALUE(TRIM(SUBSTITUTE(S104,CHAR(160),""))),0),TRIM(SUBSTITUTE(AA104,CHAR(160),""))="Devis 3",IFERROR(VALUE(TRIM(SUBSTITUTE(X104,CHAR(160),""))),0),TRUE,0)*IFERROR(VALUE(TRIM(SUBSTITUTE(C104,CHAR(160),""))),0))=0,"",_xlfn.IFS(TRIM(SUBSTITUTE(AA104,CHAR(160),""))="Devis 1",IFERROR(VALUE(TRIM(SUBSTITUTE(N104,CHAR(160),""))),0),TRIM(SUBSTITUTE(AA104,CHAR(160),""))="Devis 2",IFERROR(VALUE(TRIM(SUBSTITUTE(S104,CHAR(160),""))),0),TRIM(SUBSTITUTE(AA104,CHAR(160),""))="Devis 3",IFERROR(VALUE(TRIM(SUBSTITUTE(X104,CHAR(160),""))),0),TRUE,0)*IFERROR(VALUE(TRIM(SUBSTITUTE(C104,CHAR(160),""))),0))</f>
        <v/>
      </c>
      <c r="AC104" s="89" t="str" cm="1">
        <f t="array" ref="AC104">IF(ROUND((_xlfn.IFS(TRIM(SUBSTITUTE(AA104,CHAR(160),""))="Devis 1",IFERROR(VALUE(TRIM(SUBSTITUTE(O104,CHAR(160),""))),0),TRIM(SUBSTITUTE(AA104,CHAR(160),""))="Devis 2",IFERROR(VALUE(TRIM(SUBSTITUTE(T104,CHAR(160),""))),0),TRIM(SUBSTITUTE(AA104,CHAR(160),""))="Devis 3",IFERROR(VALUE(TRIM(SUBSTITUTE(Y104,CHAR(160),""))),0),TRUE,0)*IFERROR(VALUE(TRIM(SUBSTITUTE(C104,CHAR(160),""))),0)),2)=0,IF(AB104&lt;&gt;"",0,""),ROUND((_xlfn.IFS(TRIM(SUBSTITUTE(AA104,CHAR(160),""))="Devis 1",IFERROR(VALUE(TRIM(SUBSTITUTE(O104,CHAR(160),""))),0),TRIM(SUBSTITUTE(AA104,CHAR(160),""))="Devis 2",IFERROR(VALUE(TRIM(SUBSTITUTE(T104,CHAR(160),""))),0),TRIM(SUBSTITUTE(AA104,CHAR(160),""))="Devis 3",IFERROR(VALUE(TRIM(SUBSTITUTE(Y104,CHAR(160),""))),0),TRUE,0)*IFERROR(VALUE(TRIM(SUBSTITUTE(C104,CHAR(160),""))),0)),2))</f>
        <v/>
      </c>
      <c r="AD104" s="90" t="str">
        <f t="shared" si="49"/>
        <v/>
      </c>
      <c r="AE104" s="91"/>
      <c r="AF104" s="148" t="str">
        <f t="shared" si="50"/>
        <v/>
      </c>
      <c r="AG104" s="148" t="str">
        <f t="shared" si="51"/>
        <v/>
      </c>
      <c r="AH104" s="148" t="str">
        <f t="shared" si="52"/>
        <v/>
      </c>
      <c r="AI104" s="148" t="str">
        <f t="shared" si="53"/>
        <v/>
      </c>
      <c r="AJ104" s="148" t="str">
        <f t="shared" si="54"/>
        <v/>
      </c>
      <c r="AK104" s="148" t="str">
        <f t="shared" si="55"/>
        <v/>
      </c>
      <c r="AL104" s="148" t="str">
        <f t="shared" si="56"/>
        <v/>
      </c>
      <c r="AM104" s="148" t="str">
        <f t="shared" si="57"/>
        <v/>
      </c>
      <c r="AN104" s="713" t="str">
        <f t="shared" si="58"/>
        <v/>
      </c>
      <c r="AO104" s="553" t="str">
        <f t="shared" si="59"/>
        <v/>
      </c>
      <c r="AP104" s="548" t="str">
        <f t="shared" si="60"/>
        <v/>
      </c>
      <c r="AQ104" s="539" t="str">
        <f t="shared" si="61"/>
        <v/>
      </c>
      <c r="AR104" s="539" t="str">
        <f t="shared" si="62"/>
        <v/>
      </c>
      <c r="AS104" s="577" t="str">
        <f t="shared" si="63"/>
        <v/>
      </c>
      <c r="AT104" s="644" t="str">
        <f t="shared" si="64"/>
        <v/>
      </c>
      <c r="AU104" s="655" t="str">
        <f t="shared" si="65"/>
        <v/>
      </c>
      <c r="AV104" s="577" t="str">
        <f t="shared" si="66"/>
        <v/>
      </c>
      <c r="AW104" s="577" t="str">
        <f t="shared" si="67"/>
        <v/>
      </c>
      <c r="AX104" s="577" t="str">
        <f t="shared" si="68"/>
        <v/>
      </c>
      <c r="AY104" s="748" t="str">
        <f t="shared" si="69"/>
        <v/>
      </c>
      <c r="AZ104" s="677" t="str">
        <f t="shared" si="70"/>
        <v/>
      </c>
      <c r="BA104" s="577" t="str">
        <f t="shared" si="71"/>
        <v/>
      </c>
      <c r="BB104" s="577" t="str">
        <f t="shared" si="72"/>
        <v/>
      </c>
      <c r="BC104" s="577" t="str">
        <f t="shared" si="73"/>
        <v/>
      </c>
      <c r="BD104" s="678" t="str">
        <f t="shared" si="74"/>
        <v/>
      </c>
      <c r="BE104" s="542" t="str">
        <f t="shared" si="75"/>
        <v/>
      </c>
      <c r="BF104" s="83"/>
      <c r="BG104" s="92" t="str">
        <f t="shared" si="76"/>
        <v/>
      </c>
      <c r="BH104" s="92" t="str">
        <f t="shared" si="77"/>
        <v/>
      </c>
      <c r="BI104" s="93" t="str">
        <f t="shared" si="78"/>
        <v/>
      </c>
      <c r="BJ104" s="93" t="str" cm="1">
        <f t="array" ref="BJ104">IF($AG104="","",
_xlfn.IFS(
$BE104="Devis 1",
IF(ISBLANK(AR104),"",IFERROR(VALUE(TRIM(SUBSTITUTE(AR104,CHAR(160),""))),0)*IFERROR(VALUE(TRIM(SUBSTITUTE($AG104,CHAR(160),""))),0)),
$BE104="Devis 2",
IF(ISBLANK(AW104),"",IFERROR(VALUE(TRIM(SUBSTITUTE(AW104,CHAR(160),""))),0)*IFERROR(VALUE(TRIM(SUBSTITUTE($AG104,CHAR(160),""))),0)),
$BE104="Devis 3",
IF(ISBLANK(BB104),"",IFERROR(VALUE(TRIM(SUBSTITUTE(BB104,CHAR(160),""))),0)*IFERROR(VALUE(TRIM(SUBSTITUTE($AG104,CHAR(160),""))),0)),
TRUE,0
)
)</f>
        <v/>
      </c>
      <c r="BK104" s="93" t="str" cm="1">
        <f t="array" ref="BK104">IF($AG104="","",
_xlfn.IFS(
$BE104="Devis 1",
IF(ISBLANK(AS104),"",IFERROR(VALUE(TRIM(SUBSTITUTE(AS104,CHAR(160),""))),0)*IFERROR(VALUE(TRIM(SUBSTITUTE($AG104,CHAR(160),""))),0)),
$BE104="Devis 2",
IF(ISBLANK(AX104),"",IFERROR(VALUE(TRIM(SUBSTITUTE(AX104,CHAR(160),""))),0)*IFERROR(VALUE(TRIM(SUBSTITUTE($AG104,CHAR(160),""))),0)),
$BE104="Devis 3",
IF(ISBLANK(BC104),"",IFERROR(VALUE(TRIM(SUBSTITUTE(BC104,CHAR(160),""))),0)*IFERROR(VALUE(TRIM(SUBSTITUTE($AG104,CHAR(160),""))),0)),
TRUE,0
)
)</f>
        <v/>
      </c>
      <c r="BL104" s="93" t="str">
        <f t="shared" si="79"/>
        <v/>
      </c>
      <c r="BM104" s="83"/>
      <c r="BN104" s="43" t="str" cm="1">
        <f t="array" ref="BN104">IF(OR(BL104="",BI104="",BJ104="",BG104=""),"",
    _xlfn.IFS(
        (IFERROR(VALUE(TRIM(SUBSTITUTE(BL104,CHAR(160),""))),0)) &gt; (IFERROR(VALUE(TRIM(SUBSTITUTE(BI104,CHAR(160),""))),0)),
        "KO : Le montant retenu TTC est supérieur au montant raisonnable TTC. Merci de revoir la ligne de dépense ou plafonner son montant.",
        (IFERROR(VALUE(TRIM(SUBSTITUTE(BJ104,CHAR(160),""))),0)) &gt; (IFERROR(VALUE(TRIM(SUBSTITUTE(BG104,CHAR(160),""))),0)),
        "Attention : Le montant retenu HT est supérieur au montant HT raisonnable. Merci de revoir la ligne de dépense, plafonner son montant, ou justifier la reventillation HT / TVA.",
ROUND(IFERROR(VALUE(TRIM(SUBSTITUTE(BH104,CHAR(160),""))),0),2)&gt;
ROUND(IFERROR(VALUE(TRIM(SUBSTITUTE(BK104,CHAR(160),""))),0),2),
"Attention : Le montant TVA retenu est supérieur au montant TVA raisonnable. Merci de revoir la ligne de dépense, plafonner son montant, ou justifier la reventillation HT / TVA.",
ROUND(IFERROR(VALUE(TRIM(SUBSTITUTE(BJ104,CHAR(160),""))),0),2)&gt;
ROUND(IFERROR(VALUE(TRIM(SUBSTITUTE(MIN(P104,U104,Z104),CHAR(160),""))),0),2),
"Attention : Le devis retenu n'est pas le moins cher. Une justification de la part du porteur est nécessaire.",
ROUND(IFERROR(VALUE(TRIM(SUBSTITUTE(BJ104,CHAR(160),""))),0),2)=0,
"Attention : montant présenté entièrement écarté",
        (IFERROR(VALUE(TRIM(SUBSTITUTE(BL104,CHAR(160),""))),0))=0,
        "",
        (IFERROR(VALUE(TRIM(SUBSTITUTE(BI104,CHAR(160),""))),0))=(IFERROR(VALUE(TRIM(SUBSTITUTE(BL104,CHAR(160),""))),0)),
        "OK",
        (IFERROR(VALUE(TRIM(SUBSTITUTE(BI104,CHAR(160),""))),0))&gt;(IFERROR(VALUE(TRIM(SUBSTITUTE(BL104,CHAR(160),""))),0)),
        " OK : Montant instruit inférieur au montant raisonnable.",
        TRUE,
        ""
    )
)</f>
        <v/>
      </c>
      <c r="BO104" s="43" t="str" cm="1">
        <f t="array" ref="BO104">IF(OR(BL104="",AD104="",BJ104="",AB104="",BK104="",AC104=""),"",_xlfn.IFS(
ROUND(IFERROR(VALUE(TRIM(SUBSTITUTE(BL104,CHAR(160),""))),0),2)&gt;
ROUND(IFERROR(VALUE(TRIM(SUBSTITUTE(AD104,CHAR(160),""))),0),2),
"KO : Le montant retenu TTC est supérieur au montant présenté TTC. Merci de revoir la ligne de dépense ou plafonner son montant.",
ROUND(IFERROR(VALUE(TRIM(SUBSTITUTE(BJ104,CHAR(160),""))),0),2)&gt;
ROUND(IFERROR(VALUE(TRIM(SUBSTITUTE(AB104,CHAR(160),""))),0),2),
"Attention : Le montant retenu HT est supérieur au montant HT présenté. Merci de revoir la ligne de dépense, plafonner son montant, ou justifier la reventillation HT / TVA.",
ROUND(IFERROR(VALUE(TRIM(SUBSTITUTE(BK104,CHAR(160),""))),0),2)&gt;
ROUND(IFERROR(VALUE(TRIM(SUBSTITUTE(AC104,CHAR(160),""))),0),2),
"Attention : Le montant TVA retenu est supérieur au montant TVA présenté. Merci de revoir la ligne de dépense, plafonner son montant, ou justifier la reventillation HT / TVA.",
ROUND(IFERROR(VALUE(TRIM(SUBSTITUTE(AD104,CHAR(160),""))),0),2)=0,
"",
ROUND(IFERROR(VALUE(TRIM(SUBSTITUTE(BL104,CHAR(160),""))),0),2)=
ROUND(IFERROR(VALUE(TRIM(SUBSTITUTE(AD104,CHAR(160),""))),0),2),
"OK",
ROUND(IFERROR(VALUE(TRIM(SUBSTITUTE(BL104,CHAR(160),""))),0),2)=0,
"Attention : Montant présenté entièrement rejeté.",
ROUND(IFERROR(VALUE(TRIM(SUBSTITUTE(BL104,CHAR(160),""))),0),2)&lt;
ROUND(IFERROR(VALUE(TRIM(SUBSTITUTE(AD104,CHAR(160),""))),0),2),
"Attention : Montant présenté partiellement rejeté.",
TRUE,""
))</f>
        <v/>
      </c>
      <c r="BP104" s="92" t="str">
        <f t="shared" si="80"/>
        <v/>
      </c>
      <c r="BQ104" s="92" t="str">
        <f t="shared" si="81"/>
        <v/>
      </c>
      <c r="BR104" s="92" t="str">
        <f t="shared" si="82"/>
        <v/>
      </c>
    </row>
    <row r="105" spans="1:70" s="4" customFormat="1">
      <c r="A105" s="82">
        <v>97</v>
      </c>
      <c r="B105" s="83"/>
      <c r="C105" s="84"/>
      <c r="D105" s="84"/>
      <c r="E105" s="83"/>
      <c r="F105" s="83"/>
      <c r="G105" s="83"/>
      <c r="H105" s="132"/>
      <c r="I105" s="711"/>
      <c r="J105" s="538"/>
      <c r="K105" s="719"/>
      <c r="L105" s="627"/>
      <c r="M105" s="538"/>
      <c r="N105" s="624"/>
      <c r="O105" s="625"/>
      <c r="P105" s="644" t="str">
        <f t="shared" si="46"/>
        <v/>
      </c>
      <c r="Q105" s="647"/>
      <c r="R105" s="538"/>
      <c r="S105" s="625"/>
      <c r="T105" s="625"/>
      <c r="U105" s="644" t="str">
        <f t="shared" si="47"/>
        <v/>
      </c>
      <c r="V105" s="664"/>
      <c r="W105" s="538"/>
      <c r="X105" s="625"/>
      <c r="Y105" s="625"/>
      <c r="Z105" s="705" t="str">
        <f t="shared" si="48"/>
        <v/>
      </c>
      <c r="AA105" s="87"/>
      <c r="AB105" s="88" t="str" cm="1">
        <f t="array" ref="AB105">IF((_xlfn.IFS(TRIM(SUBSTITUTE(AA105,CHAR(160),""))="Devis 1",IFERROR(VALUE(TRIM(SUBSTITUTE(N105,CHAR(160),""))),0),TRIM(SUBSTITUTE(AA105,CHAR(160),""))="Devis 2",IFERROR(VALUE(TRIM(SUBSTITUTE(S105,CHAR(160),""))),0),TRIM(SUBSTITUTE(AA105,CHAR(160),""))="Devis 3",IFERROR(VALUE(TRIM(SUBSTITUTE(X105,CHAR(160),""))),0),TRUE,0)*IFERROR(VALUE(TRIM(SUBSTITUTE(C105,CHAR(160),""))),0))=0,"",_xlfn.IFS(TRIM(SUBSTITUTE(AA105,CHAR(160),""))="Devis 1",IFERROR(VALUE(TRIM(SUBSTITUTE(N105,CHAR(160),""))),0),TRIM(SUBSTITUTE(AA105,CHAR(160),""))="Devis 2",IFERROR(VALUE(TRIM(SUBSTITUTE(S105,CHAR(160),""))),0),TRIM(SUBSTITUTE(AA105,CHAR(160),""))="Devis 3",IFERROR(VALUE(TRIM(SUBSTITUTE(X105,CHAR(160),""))),0),TRUE,0)*IFERROR(VALUE(TRIM(SUBSTITUTE(C105,CHAR(160),""))),0))</f>
        <v/>
      </c>
      <c r="AC105" s="89" t="str" cm="1">
        <f t="array" ref="AC105">IF(ROUND((_xlfn.IFS(TRIM(SUBSTITUTE(AA105,CHAR(160),""))="Devis 1",IFERROR(VALUE(TRIM(SUBSTITUTE(O105,CHAR(160),""))),0),TRIM(SUBSTITUTE(AA105,CHAR(160),""))="Devis 2",IFERROR(VALUE(TRIM(SUBSTITUTE(T105,CHAR(160),""))),0),TRIM(SUBSTITUTE(AA105,CHAR(160),""))="Devis 3",IFERROR(VALUE(TRIM(SUBSTITUTE(Y105,CHAR(160),""))),0),TRUE,0)*IFERROR(VALUE(TRIM(SUBSTITUTE(C105,CHAR(160),""))),0)),2)=0,IF(AB105&lt;&gt;"",0,""),ROUND((_xlfn.IFS(TRIM(SUBSTITUTE(AA105,CHAR(160),""))="Devis 1",IFERROR(VALUE(TRIM(SUBSTITUTE(O105,CHAR(160),""))),0),TRIM(SUBSTITUTE(AA105,CHAR(160),""))="Devis 2",IFERROR(VALUE(TRIM(SUBSTITUTE(T105,CHAR(160),""))),0),TRIM(SUBSTITUTE(AA105,CHAR(160),""))="Devis 3",IFERROR(VALUE(TRIM(SUBSTITUTE(Y105,CHAR(160),""))),0),TRUE,0)*IFERROR(VALUE(TRIM(SUBSTITUTE(C105,CHAR(160),""))),0)),2))</f>
        <v/>
      </c>
      <c r="AD105" s="90" t="str">
        <f t="shared" si="49"/>
        <v/>
      </c>
      <c r="AE105" s="91"/>
      <c r="AF105" s="148" t="str">
        <f t="shared" si="50"/>
        <v/>
      </c>
      <c r="AG105" s="148" t="str">
        <f t="shared" si="51"/>
        <v/>
      </c>
      <c r="AH105" s="148" t="str">
        <f t="shared" si="52"/>
        <v/>
      </c>
      <c r="AI105" s="148" t="str">
        <f t="shared" si="53"/>
        <v/>
      </c>
      <c r="AJ105" s="148" t="str">
        <f t="shared" si="54"/>
        <v/>
      </c>
      <c r="AK105" s="148" t="str">
        <f t="shared" si="55"/>
        <v/>
      </c>
      <c r="AL105" s="148" t="str">
        <f t="shared" si="56"/>
        <v/>
      </c>
      <c r="AM105" s="148" t="str">
        <f t="shared" si="57"/>
        <v/>
      </c>
      <c r="AN105" s="713" t="str">
        <f t="shared" si="58"/>
        <v/>
      </c>
      <c r="AO105" s="553" t="str">
        <f t="shared" si="59"/>
        <v/>
      </c>
      <c r="AP105" s="548" t="str">
        <f t="shared" si="60"/>
        <v/>
      </c>
      <c r="AQ105" s="539" t="str">
        <f t="shared" si="61"/>
        <v/>
      </c>
      <c r="AR105" s="539" t="str">
        <f t="shared" si="62"/>
        <v/>
      </c>
      <c r="AS105" s="577" t="str">
        <f t="shared" si="63"/>
        <v/>
      </c>
      <c r="AT105" s="644" t="str">
        <f t="shared" si="64"/>
        <v/>
      </c>
      <c r="AU105" s="655" t="str">
        <f t="shared" si="65"/>
        <v/>
      </c>
      <c r="AV105" s="577" t="str">
        <f t="shared" si="66"/>
        <v/>
      </c>
      <c r="AW105" s="577" t="str">
        <f t="shared" si="67"/>
        <v/>
      </c>
      <c r="AX105" s="577" t="str">
        <f t="shared" si="68"/>
        <v/>
      </c>
      <c r="AY105" s="748" t="str">
        <f t="shared" si="69"/>
        <v/>
      </c>
      <c r="AZ105" s="677" t="str">
        <f t="shared" si="70"/>
        <v/>
      </c>
      <c r="BA105" s="577" t="str">
        <f t="shared" si="71"/>
        <v/>
      </c>
      <c r="BB105" s="577" t="str">
        <f t="shared" si="72"/>
        <v/>
      </c>
      <c r="BC105" s="577" t="str">
        <f t="shared" si="73"/>
        <v/>
      </c>
      <c r="BD105" s="678" t="str">
        <f t="shared" si="74"/>
        <v/>
      </c>
      <c r="BE105" s="542" t="str">
        <f t="shared" si="75"/>
        <v/>
      </c>
      <c r="BF105" s="83"/>
      <c r="BG105" s="92" t="str">
        <f t="shared" si="76"/>
        <v/>
      </c>
      <c r="BH105" s="92" t="str">
        <f t="shared" si="77"/>
        <v/>
      </c>
      <c r="BI105" s="93" t="str">
        <f t="shared" si="78"/>
        <v/>
      </c>
      <c r="BJ105" s="93" t="str" cm="1">
        <f t="array" ref="BJ105">IF($AG105="","",
_xlfn.IFS(
$BE105="Devis 1",
IF(ISBLANK(AR105),"",IFERROR(VALUE(TRIM(SUBSTITUTE(AR105,CHAR(160),""))),0)*IFERROR(VALUE(TRIM(SUBSTITUTE($AG105,CHAR(160),""))),0)),
$BE105="Devis 2",
IF(ISBLANK(AW105),"",IFERROR(VALUE(TRIM(SUBSTITUTE(AW105,CHAR(160),""))),0)*IFERROR(VALUE(TRIM(SUBSTITUTE($AG105,CHAR(160),""))),0)),
$BE105="Devis 3",
IF(ISBLANK(BB105),"",IFERROR(VALUE(TRIM(SUBSTITUTE(BB105,CHAR(160),""))),0)*IFERROR(VALUE(TRIM(SUBSTITUTE($AG105,CHAR(160),""))),0)),
TRUE,0
)
)</f>
        <v/>
      </c>
      <c r="BK105" s="93" t="str" cm="1">
        <f t="array" ref="BK105">IF($AG105="","",
_xlfn.IFS(
$BE105="Devis 1",
IF(ISBLANK(AS105),"",IFERROR(VALUE(TRIM(SUBSTITUTE(AS105,CHAR(160),""))),0)*IFERROR(VALUE(TRIM(SUBSTITUTE($AG105,CHAR(160),""))),0)),
$BE105="Devis 2",
IF(ISBLANK(AX105),"",IFERROR(VALUE(TRIM(SUBSTITUTE(AX105,CHAR(160),""))),0)*IFERROR(VALUE(TRIM(SUBSTITUTE($AG105,CHAR(160),""))),0)),
$BE105="Devis 3",
IF(ISBLANK(BC105),"",IFERROR(VALUE(TRIM(SUBSTITUTE(BC105,CHAR(160),""))),0)*IFERROR(VALUE(TRIM(SUBSTITUTE($AG105,CHAR(160),""))),0)),
TRUE,0
)
)</f>
        <v/>
      </c>
      <c r="BL105" s="93" t="str">
        <f t="shared" si="79"/>
        <v/>
      </c>
      <c r="BM105" s="83"/>
      <c r="BN105" s="43" t="str" cm="1">
        <f t="array" ref="BN105">IF(OR(BL105="",BI105="",BJ105="",BG105=""),"",
    _xlfn.IFS(
        (IFERROR(VALUE(TRIM(SUBSTITUTE(BL105,CHAR(160),""))),0)) &gt; (IFERROR(VALUE(TRIM(SUBSTITUTE(BI105,CHAR(160),""))),0)),
        "KO : Le montant retenu TTC est supérieur au montant raisonnable TTC. Merci de revoir la ligne de dépense ou plafonner son montant.",
        (IFERROR(VALUE(TRIM(SUBSTITUTE(BJ105,CHAR(160),""))),0)) &gt; (IFERROR(VALUE(TRIM(SUBSTITUTE(BG105,CHAR(160),""))),0)),
        "Attention : Le montant retenu HT est supérieur au montant HT raisonnable. Merci de revoir la ligne de dépense, plafonner son montant, ou justifier la reventillation HT / TVA.",
ROUND(IFERROR(VALUE(TRIM(SUBSTITUTE(BH105,CHAR(160),""))),0),2)&gt;
ROUND(IFERROR(VALUE(TRIM(SUBSTITUTE(BK105,CHAR(160),""))),0),2),
"Attention : Le montant TVA retenu est supérieur au montant TVA raisonnable. Merci de revoir la ligne de dépense, plafonner son montant, ou justifier la reventillation HT / TVA.",
ROUND(IFERROR(VALUE(TRIM(SUBSTITUTE(BJ105,CHAR(160),""))),0),2)&gt;
ROUND(IFERROR(VALUE(TRIM(SUBSTITUTE(MIN(P105,U105,Z105),CHAR(160),""))),0),2),
"Attention : Le devis retenu n'est pas le moins cher. Une justification de la part du porteur est nécessaire.",
ROUND(IFERROR(VALUE(TRIM(SUBSTITUTE(BJ105,CHAR(160),""))),0),2)=0,
"Attention : montant présenté entièrement écarté",
        (IFERROR(VALUE(TRIM(SUBSTITUTE(BL105,CHAR(160),""))),0))=0,
        "",
        (IFERROR(VALUE(TRIM(SUBSTITUTE(BI105,CHAR(160),""))),0))=(IFERROR(VALUE(TRIM(SUBSTITUTE(BL105,CHAR(160),""))),0)),
        "OK",
        (IFERROR(VALUE(TRIM(SUBSTITUTE(BI105,CHAR(160),""))),0))&gt;(IFERROR(VALUE(TRIM(SUBSTITUTE(BL105,CHAR(160),""))),0)),
        " OK : Montant instruit inférieur au montant raisonnable.",
        TRUE,
        ""
    )
)</f>
        <v/>
      </c>
      <c r="BO105" s="43" t="str" cm="1">
        <f t="array" ref="BO105">IF(OR(BL105="",AD105="",BJ105="",AB105="",BK105="",AC105=""),"",_xlfn.IFS(
ROUND(IFERROR(VALUE(TRIM(SUBSTITUTE(BL105,CHAR(160),""))),0),2)&gt;
ROUND(IFERROR(VALUE(TRIM(SUBSTITUTE(AD105,CHAR(160),""))),0),2),
"KO : Le montant retenu TTC est supérieur au montant présenté TTC. Merci de revoir la ligne de dépense ou plafonner son montant.",
ROUND(IFERROR(VALUE(TRIM(SUBSTITUTE(BJ105,CHAR(160),""))),0),2)&gt;
ROUND(IFERROR(VALUE(TRIM(SUBSTITUTE(AB105,CHAR(160),""))),0),2),
"Attention : Le montant retenu HT est supérieur au montant HT présenté. Merci de revoir la ligne de dépense, plafonner son montant, ou justifier la reventillation HT / TVA.",
ROUND(IFERROR(VALUE(TRIM(SUBSTITUTE(BK105,CHAR(160),""))),0),2)&gt;
ROUND(IFERROR(VALUE(TRIM(SUBSTITUTE(AC105,CHAR(160),""))),0),2),
"Attention : Le montant TVA retenu est supérieur au montant TVA présenté. Merci de revoir la ligne de dépense, plafonner son montant, ou justifier la reventillation HT / TVA.",
ROUND(IFERROR(VALUE(TRIM(SUBSTITUTE(AD105,CHAR(160),""))),0),2)=0,
"",
ROUND(IFERROR(VALUE(TRIM(SUBSTITUTE(BL105,CHAR(160),""))),0),2)=
ROUND(IFERROR(VALUE(TRIM(SUBSTITUTE(AD105,CHAR(160),""))),0),2),
"OK",
ROUND(IFERROR(VALUE(TRIM(SUBSTITUTE(BL105,CHAR(160),""))),0),2)=0,
"Attention : Montant présenté entièrement rejeté.",
ROUND(IFERROR(VALUE(TRIM(SUBSTITUTE(BL105,CHAR(160),""))),0),2)&lt;
ROUND(IFERROR(VALUE(TRIM(SUBSTITUTE(AD105,CHAR(160),""))),0),2),
"Attention : Montant présenté partiellement rejeté.",
TRUE,""
))</f>
        <v/>
      </c>
      <c r="BP105" s="92" t="str">
        <f t="shared" si="80"/>
        <v/>
      </c>
      <c r="BQ105" s="92" t="str">
        <f t="shared" si="81"/>
        <v/>
      </c>
      <c r="BR105" s="92" t="str">
        <f t="shared" si="82"/>
        <v/>
      </c>
    </row>
    <row r="106" spans="1:70" s="4" customFormat="1">
      <c r="A106" s="82">
        <v>98</v>
      </c>
      <c r="B106" s="83"/>
      <c r="C106" s="84"/>
      <c r="D106" s="84"/>
      <c r="E106" s="83"/>
      <c r="F106" s="83"/>
      <c r="G106" s="83"/>
      <c r="H106" s="132"/>
      <c r="I106" s="711"/>
      <c r="J106" s="538"/>
      <c r="K106" s="719"/>
      <c r="L106" s="627"/>
      <c r="M106" s="538"/>
      <c r="N106" s="624"/>
      <c r="O106" s="625"/>
      <c r="P106" s="644" t="str">
        <f t="shared" si="46"/>
        <v/>
      </c>
      <c r="Q106" s="647"/>
      <c r="R106" s="538"/>
      <c r="S106" s="625"/>
      <c r="T106" s="625"/>
      <c r="U106" s="644" t="str">
        <f t="shared" si="47"/>
        <v/>
      </c>
      <c r="V106" s="664"/>
      <c r="W106" s="538"/>
      <c r="X106" s="625"/>
      <c r="Y106" s="625"/>
      <c r="Z106" s="705" t="str">
        <f t="shared" si="48"/>
        <v/>
      </c>
      <c r="AA106" s="87"/>
      <c r="AB106" s="88" t="str" cm="1">
        <f t="array" ref="AB106">IF((_xlfn.IFS(TRIM(SUBSTITUTE(AA106,CHAR(160),""))="Devis 1",IFERROR(VALUE(TRIM(SUBSTITUTE(N106,CHAR(160),""))),0),TRIM(SUBSTITUTE(AA106,CHAR(160),""))="Devis 2",IFERROR(VALUE(TRIM(SUBSTITUTE(S106,CHAR(160),""))),0),TRIM(SUBSTITUTE(AA106,CHAR(160),""))="Devis 3",IFERROR(VALUE(TRIM(SUBSTITUTE(X106,CHAR(160),""))),0),TRUE,0)*IFERROR(VALUE(TRIM(SUBSTITUTE(C106,CHAR(160),""))),0))=0,"",_xlfn.IFS(TRIM(SUBSTITUTE(AA106,CHAR(160),""))="Devis 1",IFERROR(VALUE(TRIM(SUBSTITUTE(N106,CHAR(160),""))),0),TRIM(SUBSTITUTE(AA106,CHAR(160),""))="Devis 2",IFERROR(VALUE(TRIM(SUBSTITUTE(S106,CHAR(160),""))),0),TRIM(SUBSTITUTE(AA106,CHAR(160),""))="Devis 3",IFERROR(VALUE(TRIM(SUBSTITUTE(X106,CHAR(160),""))),0),TRUE,0)*IFERROR(VALUE(TRIM(SUBSTITUTE(C106,CHAR(160),""))),0))</f>
        <v/>
      </c>
      <c r="AC106" s="89" t="str" cm="1">
        <f t="array" ref="AC106">IF(ROUND((_xlfn.IFS(TRIM(SUBSTITUTE(AA106,CHAR(160),""))="Devis 1",IFERROR(VALUE(TRIM(SUBSTITUTE(O106,CHAR(160),""))),0),TRIM(SUBSTITUTE(AA106,CHAR(160),""))="Devis 2",IFERROR(VALUE(TRIM(SUBSTITUTE(T106,CHAR(160),""))),0),TRIM(SUBSTITUTE(AA106,CHAR(160),""))="Devis 3",IFERROR(VALUE(TRIM(SUBSTITUTE(Y106,CHAR(160),""))),0),TRUE,0)*IFERROR(VALUE(TRIM(SUBSTITUTE(C106,CHAR(160),""))),0)),2)=0,IF(AB106&lt;&gt;"",0,""),ROUND((_xlfn.IFS(TRIM(SUBSTITUTE(AA106,CHAR(160),""))="Devis 1",IFERROR(VALUE(TRIM(SUBSTITUTE(O106,CHAR(160),""))),0),TRIM(SUBSTITUTE(AA106,CHAR(160),""))="Devis 2",IFERROR(VALUE(TRIM(SUBSTITUTE(T106,CHAR(160),""))),0),TRIM(SUBSTITUTE(AA106,CHAR(160),""))="Devis 3",IFERROR(VALUE(TRIM(SUBSTITUTE(Y106,CHAR(160),""))),0),TRUE,0)*IFERROR(VALUE(TRIM(SUBSTITUTE(C106,CHAR(160),""))),0)),2))</f>
        <v/>
      </c>
      <c r="AD106" s="90" t="str">
        <f t="shared" si="49"/>
        <v/>
      </c>
      <c r="AE106" s="91"/>
      <c r="AF106" s="148" t="str">
        <f t="shared" si="50"/>
        <v/>
      </c>
      <c r="AG106" s="148" t="str">
        <f t="shared" si="51"/>
        <v/>
      </c>
      <c r="AH106" s="148" t="str">
        <f t="shared" si="52"/>
        <v/>
      </c>
      <c r="AI106" s="148" t="str">
        <f t="shared" si="53"/>
        <v/>
      </c>
      <c r="AJ106" s="148" t="str">
        <f t="shared" si="54"/>
        <v/>
      </c>
      <c r="AK106" s="148" t="str">
        <f t="shared" si="55"/>
        <v/>
      </c>
      <c r="AL106" s="148" t="str">
        <f t="shared" si="56"/>
        <v/>
      </c>
      <c r="AM106" s="148" t="str">
        <f t="shared" si="57"/>
        <v/>
      </c>
      <c r="AN106" s="713" t="str">
        <f t="shared" si="58"/>
        <v/>
      </c>
      <c r="AO106" s="553" t="str">
        <f t="shared" si="59"/>
        <v/>
      </c>
      <c r="AP106" s="548" t="str">
        <f t="shared" si="60"/>
        <v/>
      </c>
      <c r="AQ106" s="539" t="str">
        <f t="shared" si="61"/>
        <v/>
      </c>
      <c r="AR106" s="539" t="str">
        <f t="shared" si="62"/>
        <v/>
      </c>
      <c r="AS106" s="577" t="str">
        <f t="shared" si="63"/>
        <v/>
      </c>
      <c r="AT106" s="644" t="str">
        <f t="shared" si="64"/>
        <v/>
      </c>
      <c r="AU106" s="655" t="str">
        <f t="shared" si="65"/>
        <v/>
      </c>
      <c r="AV106" s="577" t="str">
        <f t="shared" si="66"/>
        <v/>
      </c>
      <c r="AW106" s="577" t="str">
        <f t="shared" si="67"/>
        <v/>
      </c>
      <c r="AX106" s="577" t="str">
        <f t="shared" si="68"/>
        <v/>
      </c>
      <c r="AY106" s="748" t="str">
        <f t="shared" si="69"/>
        <v/>
      </c>
      <c r="AZ106" s="677" t="str">
        <f t="shared" si="70"/>
        <v/>
      </c>
      <c r="BA106" s="577" t="str">
        <f t="shared" si="71"/>
        <v/>
      </c>
      <c r="BB106" s="577" t="str">
        <f t="shared" si="72"/>
        <v/>
      </c>
      <c r="BC106" s="577" t="str">
        <f t="shared" si="73"/>
        <v/>
      </c>
      <c r="BD106" s="678" t="str">
        <f t="shared" si="74"/>
        <v/>
      </c>
      <c r="BE106" s="542" t="str">
        <f t="shared" si="75"/>
        <v/>
      </c>
      <c r="BF106" s="83"/>
      <c r="BG106" s="92" t="str">
        <f t="shared" si="76"/>
        <v/>
      </c>
      <c r="BH106" s="92" t="str">
        <f t="shared" si="77"/>
        <v/>
      </c>
      <c r="BI106" s="93" t="str">
        <f t="shared" si="78"/>
        <v/>
      </c>
      <c r="BJ106" s="93" t="str" cm="1">
        <f t="array" ref="BJ106">IF($AG106="","",
_xlfn.IFS(
$BE106="Devis 1",
IF(ISBLANK(AR106),"",IFERROR(VALUE(TRIM(SUBSTITUTE(AR106,CHAR(160),""))),0)*IFERROR(VALUE(TRIM(SUBSTITUTE($AG106,CHAR(160),""))),0)),
$BE106="Devis 2",
IF(ISBLANK(AW106),"",IFERROR(VALUE(TRIM(SUBSTITUTE(AW106,CHAR(160),""))),0)*IFERROR(VALUE(TRIM(SUBSTITUTE($AG106,CHAR(160),""))),0)),
$BE106="Devis 3",
IF(ISBLANK(BB106),"",IFERROR(VALUE(TRIM(SUBSTITUTE(BB106,CHAR(160),""))),0)*IFERROR(VALUE(TRIM(SUBSTITUTE($AG106,CHAR(160),""))),0)),
TRUE,0
)
)</f>
        <v/>
      </c>
      <c r="BK106" s="93" t="str" cm="1">
        <f t="array" ref="BK106">IF($AG106="","",
_xlfn.IFS(
$BE106="Devis 1",
IF(ISBLANK(AS106),"",IFERROR(VALUE(TRIM(SUBSTITUTE(AS106,CHAR(160),""))),0)*IFERROR(VALUE(TRIM(SUBSTITUTE($AG106,CHAR(160),""))),0)),
$BE106="Devis 2",
IF(ISBLANK(AX106),"",IFERROR(VALUE(TRIM(SUBSTITUTE(AX106,CHAR(160),""))),0)*IFERROR(VALUE(TRIM(SUBSTITUTE($AG106,CHAR(160),""))),0)),
$BE106="Devis 3",
IF(ISBLANK(BC106),"",IFERROR(VALUE(TRIM(SUBSTITUTE(BC106,CHAR(160),""))),0)*IFERROR(VALUE(TRIM(SUBSTITUTE($AG106,CHAR(160),""))),0)),
TRUE,0
)
)</f>
        <v/>
      </c>
      <c r="BL106" s="93" t="str">
        <f t="shared" si="79"/>
        <v/>
      </c>
      <c r="BM106" s="83"/>
      <c r="BN106" s="43" t="str" cm="1">
        <f t="array" ref="BN106">IF(OR(BL106="",BI106="",BJ106="",BG106=""),"",
    _xlfn.IFS(
        (IFERROR(VALUE(TRIM(SUBSTITUTE(BL106,CHAR(160),""))),0)) &gt; (IFERROR(VALUE(TRIM(SUBSTITUTE(BI106,CHAR(160),""))),0)),
        "KO : Le montant retenu TTC est supérieur au montant raisonnable TTC. Merci de revoir la ligne de dépense ou plafonner son montant.",
        (IFERROR(VALUE(TRIM(SUBSTITUTE(BJ106,CHAR(160),""))),0)) &gt; (IFERROR(VALUE(TRIM(SUBSTITUTE(BG106,CHAR(160),""))),0)),
        "Attention : Le montant retenu HT est supérieur au montant HT raisonnable. Merci de revoir la ligne de dépense, plafonner son montant, ou justifier la reventillation HT / TVA.",
ROUND(IFERROR(VALUE(TRIM(SUBSTITUTE(BH106,CHAR(160),""))),0),2)&gt;
ROUND(IFERROR(VALUE(TRIM(SUBSTITUTE(BK106,CHAR(160),""))),0),2),
"Attention : Le montant TVA retenu est supérieur au montant TVA raisonnable. Merci de revoir la ligne de dépense, plafonner son montant, ou justifier la reventillation HT / TVA.",
ROUND(IFERROR(VALUE(TRIM(SUBSTITUTE(BJ106,CHAR(160),""))),0),2)&gt;
ROUND(IFERROR(VALUE(TRIM(SUBSTITUTE(MIN(P106,U106,Z106),CHAR(160),""))),0),2),
"Attention : Le devis retenu n'est pas le moins cher. Une justification de la part du porteur est nécessaire.",
ROUND(IFERROR(VALUE(TRIM(SUBSTITUTE(BJ106,CHAR(160),""))),0),2)=0,
"Attention : montant présenté entièrement écarté",
        (IFERROR(VALUE(TRIM(SUBSTITUTE(BL106,CHAR(160),""))),0))=0,
        "",
        (IFERROR(VALUE(TRIM(SUBSTITUTE(BI106,CHAR(160),""))),0))=(IFERROR(VALUE(TRIM(SUBSTITUTE(BL106,CHAR(160),""))),0)),
        "OK",
        (IFERROR(VALUE(TRIM(SUBSTITUTE(BI106,CHAR(160),""))),0))&gt;(IFERROR(VALUE(TRIM(SUBSTITUTE(BL106,CHAR(160),""))),0)),
        " OK : Montant instruit inférieur au montant raisonnable.",
        TRUE,
        ""
    )
)</f>
        <v/>
      </c>
      <c r="BO106" s="43" t="str" cm="1">
        <f t="array" ref="BO106">IF(OR(BL106="",AD106="",BJ106="",AB106="",BK106="",AC106=""),"",_xlfn.IFS(
ROUND(IFERROR(VALUE(TRIM(SUBSTITUTE(BL106,CHAR(160),""))),0),2)&gt;
ROUND(IFERROR(VALUE(TRIM(SUBSTITUTE(AD106,CHAR(160),""))),0),2),
"KO : Le montant retenu TTC est supérieur au montant présenté TTC. Merci de revoir la ligne de dépense ou plafonner son montant.",
ROUND(IFERROR(VALUE(TRIM(SUBSTITUTE(BJ106,CHAR(160),""))),0),2)&gt;
ROUND(IFERROR(VALUE(TRIM(SUBSTITUTE(AB106,CHAR(160),""))),0),2),
"Attention : Le montant retenu HT est supérieur au montant HT présenté. Merci de revoir la ligne de dépense, plafonner son montant, ou justifier la reventillation HT / TVA.",
ROUND(IFERROR(VALUE(TRIM(SUBSTITUTE(BK106,CHAR(160),""))),0),2)&gt;
ROUND(IFERROR(VALUE(TRIM(SUBSTITUTE(AC106,CHAR(160),""))),0),2),
"Attention : Le montant TVA retenu est supérieur au montant TVA présenté. Merci de revoir la ligne de dépense, plafonner son montant, ou justifier la reventillation HT / TVA.",
ROUND(IFERROR(VALUE(TRIM(SUBSTITUTE(AD106,CHAR(160),""))),0),2)=0,
"",
ROUND(IFERROR(VALUE(TRIM(SUBSTITUTE(BL106,CHAR(160),""))),0),2)=
ROUND(IFERROR(VALUE(TRIM(SUBSTITUTE(AD106,CHAR(160),""))),0),2),
"OK",
ROUND(IFERROR(VALUE(TRIM(SUBSTITUTE(BL106,CHAR(160),""))),0),2)=0,
"Attention : Montant présenté entièrement rejeté.",
ROUND(IFERROR(VALUE(TRIM(SUBSTITUTE(BL106,CHAR(160),""))),0),2)&lt;
ROUND(IFERROR(VALUE(TRIM(SUBSTITUTE(AD106,CHAR(160),""))),0),2),
"Attention : Montant présenté partiellement rejeté.",
TRUE,""
))</f>
        <v/>
      </c>
      <c r="BP106" s="92" t="str">
        <f t="shared" si="80"/>
        <v/>
      </c>
      <c r="BQ106" s="92" t="str">
        <f t="shared" si="81"/>
        <v/>
      </c>
      <c r="BR106" s="92" t="str">
        <f t="shared" si="82"/>
        <v/>
      </c>
    </row>
    <row r="107" spans="1:70" s="4" customFormat="1">
      <c r="A107" s="82">
        <v>99</v>
      </c>
      <c r="B107" s="83"/>
      <c r="C107" s="84"/>
      <c r="D107" s="84"/>
      <c r="E107" s="83"/>
      <c r="F107" s="83"/>
      <c r="G107" s="83"/>
      <c r="H107" s="132"/>
      <c r="I107" s="711"/>
      <c r="J107" s="538"/>
      <c r="K107" s="719"/>
      <c r="L107" s="627"/>
      <c r="M107" s="538"/>
      <c r="N107" s="624"/>
      <c r="O107" s="625"/>
      <c r="P107" s="644" t="str">
        <f t="shared" si="46"/>
        <v/>
      </c>
      <c r="Q107" s="647"/>
      <c r="R107" s="538"/>
      <c r="S107" s="625"/>
      <c r="T107" s="625"/>
      <c r="U107" s="644" t="str">
        <f t="shared" si="47"/>
        <v/>
      </c>
      <c r="V107" s="664"/>
      <c r="W107" s="538"/>
      <c r="X107" s="625"/>
      <c r="Y107" s="625"/>
      <c r="Z107" s="705" t="str">
        <f t="shared" si="48"/>
        <v/>
      </c>
      <c r="AA107" s="87"/>
      <c r="AB107" s="88" t="str" cm="1">
        <f t="array" ref="AB107">IF((_xlfn.IFS(TRIM(SUBSTITUTE(AA107,CHAR(160),""))="Devis 1",IFERROR(VALUE(TRIM(SUBSTITUTE(N107,CHAR(160),""))),0),TRIM(SUBSTITUTE(AA107,CHAR(160),""))="Devis 2",IFERROR(VALUE(TRIM(SUBSTITUTE(S107,CHAR(160),""))),0),TRIM(SUBSTITUTE(AA107,CHAR(160),""))="Devis 3",IFERROR(VALUE(TRIM(SUBSTITUTE(X107,CHAR(160),""))),0),TRUE,0)*IFERROR(VALUE(TRIM(SUBSTITUTE(C107,CHAR(160),""))),0))=0,"",_xlfn.IFS(TRIM(SUBSTITUTE(AA107,CHAR(160),""))="Devis 1",IFERROR(VALUE(TRIM(SUBSTITUTE(N107,CHAR(160),""))),0),TRIM(SUBSTITUTE(AA107,CHAR(160),""))="Devis 2",IFERROR(VALUE(TRIM(SUBSTITUTE(S107,CHAR(160),""))),0),TRIM(SUBSTITUTE(AA107,CHAR(160),""))="Devis 3",IFERROR(VALUE(TRIM(SUBSTITUTE(X107,CHAR(160),""))),0),TRUE,0)*IFERROR(VALUE(TRIM(SUBSTITUTE(C107,CHAR(160),""))),0))</f>
        <v/>
      </c>
      <c r="AC107" s="89" t="str" cm="1">
        <f t="array" ref="AC107">IF(ROUND((_xlfn.IFS(TRIM(SUBSTITUTE(AA107,CHAR(160),""))="Devis 1",IFERROR(VALUE(TRIM(SUBSTITUTE(O107,CHAR(160),""))),0),TRIM(SUBSTITUTE(AA107,CHAR(160),""))="Devis 2",IFERROR(VALUE(TRIM(SUBSTITUTE(T107,CHAR(160),""))),0),TRIM(SUBSTITUTE(AA107,CHAR(160),""))="Devis 3",IFERROR(VALUE(TRIM(SUBSTITUTE(Y107,CHAR(160),""))),0),TRUE,0)*IFERROR(VALUE(TRIM(SUBSTITUTE(C107,CHAR(160),""))),0)),2)=0,IF(AB107&lt;&gt;"",0,""),ROUND((_xlfn.IFS(TRIM(SUBSTITUTE(AA107,CHAR(160),""))="Devis 1",IFERROR(VALUE(TRIM(SUBSTITUTE(O107,CHAR(160),""))),0),TRIM(SUBSTITUTE(AA107,CHAR(160),""))="Devis 2",IFERROR(VALUE(TRIM(SUBSTITUTE(T107,CHAR(160),""))),0),TRIM(SUBSTITUTE(AA107,CHAR(160),""))="Devis 3",IFERROR(VALUE(TRIM(SUBSTITUTE(Y107,CHAR(160),""))),0),TRUE,0)*IFERROR(VALUE(TRIM(SUBSTITUTE(C107,CHAR(160),""))),0)),2))</f>
        <v/>
      </c>
      <c r="AD107" s="90" t="str">
        <f t="shared" si="49"/>
        <v/>
      </c>
      <c r="AE107" s="91"/>
      <c r="AF107" s="148" t="str">
        <f t="shared" si="50"/>
        <v/>
      </c>
      <c r="AG107" s="148" t="str">
        <f t="shared" si="51"/>
        <v/>
      </c>
      <c r="AH107" s="148" t="str">
        <f t="shared" si="52"/>
        <v/>
      </c>
      <c r="AI107" s="148" t="str">
        <f t="shared" si="53"/>
        <v/>
      </c>
      <c r="AJ107" s="148" t="str">
        <f t="shared" si="54"/>
        <v/>
      </c>
      <c r="AK107" s="148" t="str">
        <f t="shared" si="55"/>
        <v/>
      </c>
      <c r="AL107" s="148" t="str">
        <f t="shared" si="56"/>
        <v/>
      </c>
      <c r="AM107" s="148" t="str">
        <f t="shared" si="57"/>
        <v/>
      </c>
      <c r="AN107" s="713" t="str">
        <f t="shared" si="58"/>
        <v/>
      </c>
      <c r="AO107" s="553" t="str">
        <f t="shared" si="59"/>
        <v/>
      </c>
      <c r="AP107" s="548" t="str">
        <f t="shared" si="60"/>
        <v/>
      </c>
      <c r="AQ107" s="539" t="str">
        <f t="shared" si="61"/>
        <v/>
      </c>
      <c r="AR107" s="539" t="str">
        <f t="shared" si="62"/>
        <v/>
      </c>
      <c r="AS107" s="577" t="str">
        <f t="shared" si="63"/>
        <v/>
      </c>
      <c r="AT107" s="644" t="str">
        <f t="shared" si="64"/>
        <v/>
      </c>
      <c r="AU107" s="655" t="str">
        <f t="shared" si="65"/>
        <v/>
      </c>
      <c r="AV107" s="577" t="str">
        <f t="shared" si="66"/>
        <v/>
      </c>
      <c r="AW107" s="577" t="str">
        <f t="shared" si="67"/>
        <v/>
      </c>
      <c r="AX107" s="577" t="str">
        <f t="shared" si="68"/>
        <v/>
      </c>
      <c r="AY107" s="748" t="str">
        <f t="shared" si="69"/>
        <v/>
      </c>
      <c r="AZ107" s="677" t="str">
        <f t="shared" si="70"/>
        <v/>
      </c>
      <c r="BA107" s="577" t="str">
        <f t="shared" si="71"/>
        <v/>
      </c>
      <c r="BB107" s="577" t="str">
        <f t="shared" si="72"/>
        <v/>
      </c>
      <c r="BC107" s="577" t="str">
        <f t="shared" si="73"/>
        <v/>
      </c>
      <c r="BD107" s="678" t="str">
        <f t="shared" si="74"/>
        <v/>
      </c>
      <c r="BE107" s="542" t="str">
        <f t="shared" si="75"/>
        <v/>
      </c>
      <c r="BF107" s="83"/>
      <c r="BG107" s="92" t="str">
        <f t="shared" si="76"/>
        <v/>
      </c>
      <c r="BH107" s="92" t="str">
        <f t="shared" si="77"/>
        <v/>
      </c>
      <c r="BI107" s="93" t="str">
        <f t="shared" si="78"/>
        <v/>
      </c>
      <c r="BJ107" s="93" t="str" cm="1">
        <f t="array" ref="BJ107">IF($AG107="","",
_xlfn.IFS(
$BE107="Devis 1",
IF(ISBLANK(AR107),"",IFERROR(VALUE(TRIM(SUBSTITUTE(AR107,CHAR(160),""))),0)*IFERROR(VALUE(TRIM(SUBSTITUTE($AG107,CHAR(160),""))),0)),
$BE107="Devis 2",
IF(ISBLANK(AW107),"",IFERROR(VALUE(TRIM(SUBSTITUTE(AW107,CHAR(160),""))),0)*IFERROR(VALUE(TRIM(SUBSTITUTE($AG107,CHAR(160),""))),0)),
$BE107="Devis 3",
IF(ISBLANK(BB107),"",IFERROR(VALUE(TRIM(SUBSTITUTE(BB107,CHAR(160),""))),0)*IFERROR(VALUE(TRIM(SUBSTITUTE($AG107,CHAR(160),""))),0)),
TRUE,0
)
)</f>
        <v/>
      </c>
      <c r="BK107" s="93" t="str" cm="1">
        <f t="array" ref="BK107">IF($AG107="","",
_xlfn.IFS(
$BE107="Devis 1",
IF(ISBLANK(AS107),"",IFERROR(VALUE(TRIM(SUBSTITUTE(AS107,CHAR(160),""))),0)*IFERROR(VALUE(TRIM(SUBSTITUTE($AG107,CHAR(160),""))),0)),
$BE107="Devis 2",
IF(ISBLANK(AX107),"",IFERROR(VALUE(TRIM(SUBSTITUTE(AX107,CHAR(160),""))),0)*IFERROR(VALUE(TRIM(SUBSTITUTE($AG107,CHAR(160),""))),0)),
$BE107="Devis 3",
IF(ISBLANK(BC107),"",IFERROR(VALUE(TRIM(SUBSTITUTE(BC107,CHAR(160),""))),0)*IFERROR(VALUE(TRIM(SUBSTITUTE($AG107,CHAR(160),""))),0)),
TRUE,0
)
)</f>
        <v/>
      </c>
      <c r="BL107" s="93" t="str">
        <f t="shared" si="79"/>
        <v/>
      </c>
      <c r="BM107" s="83"/>
      <c r="BN107" s="43" t="str" cm="1">
        <f t="array" ref="BN107">IF(OR(BL107="",BI107="",BJ107="",BG107=""),"",
    _xlfn.IFS(
        (IFERROR(VALUE(TRIM(SUBSTITUTE(BL107,CHAR(160),""))),0)) &gt; (IFERROR(VALUE(TRIM(SUBSTITUTE(BI107,CHAR(160),""))),0)),
        "KO : Le montant retenu TTC est supérieur au montant raisonnable TTC. Merci de revoir la ligne de dépense ou plafonner son montant.",
        (IFERROR(VALUE(TRIM(SUBSTITUTE(BJ107,CHAR(160),""))),0)) &gt; (IFERROR(VALUE(TRIM(SUBSTITUTE(BG107,CHAR(160),""))),0)),
        "Attention : Le montant retenu HT est supérieur au montant HT raisonnable. Merci de revoir la ligne de dépense, plafonner son montant, ou justifier la reventillation HT / TVA.",
ROUND(IFERROR(VALUE(TRIM(SUBSTITUTE(BH107,CHAR(160),""))),0),2)&gt;
ROUND(IFERROR(VALUE(TRIM(SUBSTITUTE(BK107,CHAR(160),""))),0),2),
"Attention : Le montant TVA retenu est supérieur au montant TVA raisonnable. Merci de revoir la ligne de dépense, plafonner son montant, ou justifier la reventillation HT / TVA.",
ROUND(IFERROR(VALUE(TRIM(SUBSTITUTE(BJ107,CHAR(160),""))),0),2)&gt;
ROUND(IFERROR(VALUE(TRIM(SUBSTITUTE(MIN(P107,U107,Z107),CHAR(160),""))),0),2),
"Attention : Le devis retenu n'est pas le moins cher. Une justification de la part du porteur est nécessaire.",
ROUND(IFERROR(VALUE(TRIM(SUBSTITUTE(BJ107,CHAR(160),""))),0),2)=0,
"Attention : montant présenté entièrement écarté",
        (IFERROR(VALUE(TRIM(SUBSTITUTE(BL107,CHAR(160),""))),0))=0,
        "",
        (IFERROR(VALUE(TRIM(SUBSTITUTE(BI107,CHAR(160),""))),0))=(IFERROR(VALUE(TRIM(SUBSTITUTE(BL107,CHAR(160),""))),0)),
        "OK",
        (IFERROR(VALUE(TRIM(SUBSTITUTE(BI107,CHAR(160),""))),0))&gt;(IFERROR(VALUE(TRIM(SUBSTITUTE(BL107,CHAR(160),""))),0)),
        " OK : Montant instruit inférieur au montant raisonnable.",
        TRUE,
        ""
    )
)</f>
        <v/>
      </c>
      <c r="BO107" s="43" t="str" cm="1">
        <f t="array" ref="BO107">IF(OR(BL107="",AD107="",BJ107="",AB107="",BK107="",AC107=""),"",_xlfn.IFS(
ROUND(IFERROR(VALUE(TRIM(SUBSTITUTE(BL107,CHAR(160),""))),0),2)&gt;
ROUND(IFERROR(VALUE(TRIM(SUBSTITUTE(AD107,CHAR(160),""))),0),2),
"KO : Le montant retenu TTC est supérieur au montant présenté TTC. Merci de revoir la ligne de dépense ou plafonner son montant.",
ROUND(IFERROR(VALUE(TRIM(SUBSTITUTE(BJ107,CHAR(160),""))),0),2)&gt;
ROUND(IFERROR(VALUE(TRIM(SUBSTITUTE(AB107,CHAR(160),""))),0),2),
"Attention : Le montant retenu HT est supérieur au montant HT présenté. Merci de revoir la ligne de dépense, plafonner son montant, ou justifier la reventillation HT / TVA.",
ROUND(IFERROR(VALUE(TRIM(SUBSTITUTE(BK107,CHAR(160),""))),0),2)&gt;
ROUND(IFERROR(VALUE(TRIM(SUBSTITUTE(AC107,CHAR(160),""))),0),2),
"Attention : Le montant TVA retenu est supérieur au montant TVA présenté. Merci de revoir la ligne de dépense, plafonner son montant, ou justifier la reventillation HT / TVA.",
ROUND(IFERROR(VALUE(TRIM(SUBSTITUTE(AD107,CHAR(160),""))),0),2)=0,
"",
ROUND(IFERROR(VALUE(TRIM(SUBSTITUTE(BL107,CHAR(160),""))),0),2)=
ROUND(IFERROR(VALUE(TRIM(SUBSTITUTE(AD107,CHAR(160),""))),0),2),
"OK",
ROUND(IFERROR(VALUE(TRIM(SUBSTITUTE(BL107,CHAR(160),""))),0),2)=0,
"Attention : Montant présenté entièrement rejeté.",
ROUND(IFERROR(VALUE(TRIM(SUBSTITUTE(BL107,CHAR(160),""))),0),2)&lt;
ROUND(IFERROR(VALUE(TRIM(SUBSTITUTE(AD107,CHAR(160),""))),0),2),
"Attention : Montant présenté partiellement rejeté.",
TRUE,""
))</f>
        <v/>
      </c>
      <c r="BP107" s="92" t="str">
        <f t="shared" si="80"/>
        <v/>
      </c>
      <c r="BQ107" s="92" t="str">
        <f t="shared" si="81"/>
        <v/>
      </c>
      <c r="BR107" s="92" t="str">
        <f t="shared" si="82"/>
        <v/>
      </c>
    </row>
    <row r="108" spans="1:70" s="4" customFormat="1" ht="15.75" thickBot="1">
      <c r="A108" s="82">
        <v>100</v>
      </c>
      <c r="B108" s="83"/>
      <c r="C108" s="84"/>
      <c r="D108" s="84"/>
      <c r="E108" s="83"/>
      <c r="F108" s="83"/>
      <c r="G108" s="83"/>
      <c r="H108" s="132"/>
      <c r="I108" s="711"/>
      <c r="J108" s="538"/>
      <c r="K108" s="719"/>
      <c r="L108" s="628"/>
      <c r="M108" s="629"/>
      <c r="N108" s="630"/>
      <c r="O108" s="631"/>
      <c r="P108" s="645" t="str">
        <f t="shared" si="46"/>
        <v/>
      </c>
      <c r="Q108" s="648"/>
      <c r="R108" s="649"/>
      <c r="S108" s="650"/>
      <c r="T108" s="650"/>
      <c r="U108" s="660" t="str">
        <f t="shared" si="47"/>
        <v/>
      </c>
      <c r="V108" s="666"/>
      <c r="W108" s="667"/>
      <c r="X108" s="668"/>
      <c r="Y108" s="668"/>
      <c r="Z108" s="746" t="str">
        <f t="shared" si="48"/>
        <v/>
      </c>
      <c r="AA108" s="87"/>
      <c r="AB108" s="88" t="str" cm="1">
        <f t="array" ref="AB108">IF((_xlfn.IFS(TRIM(SUBSTITUTE(AA108,CHAR(160),""))="Devis 1",IFERROR(VALUE(TRIM(SUBSTITUTE(N108,CHAR(160),""))),0),TRIM(SUBSTITUTE(AA108,CHAR(160),""))="Devis 2",IFERROR(VALUE(TRIM(SUBSTITUTE(S108,CHAR(160),""))),0),TRIM(SUBSTITUTE(AA108,CHAR(160),""))="Devis 3",IFERROR(VALUE(TRIM(SUBSTITUTE(X108,CHAR(160),""))),0),TRUE,0)*IFERROR(VALUE(TRIM(SUBSTITUTE(C108,CHAR(160),""))),0))=0,"",_xlfn.IFS(TRIM(SUBSTITUTE(AA108,CHAR(160),""))="Devis 1",IFERROR(VALUE(TRIM(SUBSTITUTE(N108,CHAR(160),""))),0),TRIM(SUBSTITUTE(AA108,CHAR(160),""))="Devis 2",IFERROR(VALUE(TRIM(SUBSTITUTE(S108,CHAR(160),""))),0),TRIM(SUBSTITUTE(AA108,CHAR(160),""))="Devis 3",IFERROR(VALUE(TRIM(SUBSTITUTE(X108,CHAR(160),""))),0),TRUE,0)*IFERROR(VALUE(TRIM(SUBSTITUTE(C108,CHAR(160),""))),0))</f>
        <v/>
      </c>
      <c r="AC108" s="89" t="str" cm="1">
        <f t="array" ref="AC108">IF(ROUND((_xlfn.IFS(TRIM(SUBSTITUTE(AA108,CHAR(160),""))="Devis 1",IFERROR(VALUE(TRIM(SUBSTITUTE(O108,CHAR(160),""))),0),TRIM(SUBSTITUTE(AA108,CHAR(160),""))="Devis 2",IFERROR(VALUE(TRIM(SUBSTITUTE(T108,CHAR(160),""))),0),TRIM(SUBSTITUTE(AA108,CHAR(160),""))="Devis 3",IFERROR(VALUE(TRIM(SUBSTITUTE(Y108,CHAR(160),""))),0),TRUE,0)*IFERROR(VALUE(TRIM(SUBSTITUTE(C108,CHAR(160),""))),0)),2)=0,IF(AB108&lt;&gt;"",0,""),ROUND((_xlfn.IFS(TRIM(SUBSTITUTE(AA108,CHAR(160),""))="Devis 1",IFERROR(VALUE(TRIM(SUBSTITUTE(O108,CHAR(160),""))),0),TRIM(SUBSTITUTE(AA108,CHAR(160),""))="Devis 2",IFERROR(VALUE(TRIM(SUBSTITUTE(T108,CHAR(160),""))),0),TRIM(SUBSTITUTE(AA108,CHAR(160),""))="Devis 3",IFERROR(VALUE(TRIM(SUBSTITUTE(Y108,CHAR(160),""))),0),TRUE,0)*IFERROR(VALUE(TRIM(SUBSTITUTE(C108,CHAR(160),""))),0)),2))</f>
        <v/>
      </c>
      <c r="AD108" s="90" t="str">
        <f t="shared" si="49"/>
        <v/>
      </c>
      <c r="AE108" s="91"/>
      <c r="AF108" s="148" t="str">
        <f t="shared" si="50"/>
        <v/>
      </c>
      <c r="AG108" s="148" t="str">
        <f t="shared" si="51"/>
        <v/>
      </c>
      <c r="AH108" s="148" t="str">
        <f t="shared" si="52"/>
        <v/>
      </c>
      <c r="AI108" s="148" t="str">
        <f t="shared" si="53"/>
        <v/>
      </c>
      <c r="AJ108" s="148" t="str">
        <f t="shared" si="54"/>
        <v/>
      </c>
      <c r="AK108" s="148" t="str">
        <f t="shared" si="55"/>
        <v/>
      </c>
      <c r="AL108" s="148" t="str">
        <f t="shared" si="56"/>
        <v/>
      </c>
      <c r="AM108" s="148" t="str">
        <f t="shared" si="57"/>
        <v/>
      </c>
      <c r="AN108" s="713" t="str">
        <f t="shared" si="58"/>
        <v/>
      </c>
      <c r="AO108" s="553" t="str">
        <f t="shared" si="59"/>
        <v/>
      </c>
      <c r="AP108" s="549" t="str">
        <f t="shared" si="60"/>
        <v/>
      </c>
      <c r="AQ108" s="550" t="str">
        <f t="shared" si="61"/>
        <v/>
      </c>
      <c r="AR108" s="550" t="str">
        <f t="shared" si="62"/>
        <v/>
      </c>
      <c r="AS108" s="727" t="str">
        <f t="shared" si="63"/>
        <v/>
      </c>
      <c r="AT108" s="645" t="str">
        <f t="shared" si="64"/>
        <v/>
      </c>
      <c r="AU108" s="738" t="str">
        <f t="shared" si="65"/>
        <v/>
      </c>
      <c r="AV108" s="739" t="str">
        <f t="shared" si="66"/>
        <v/>
      </c>
      <c r="AW108" s="739" t="str">
        <f t="shared" si="67"/>
        <v/>
      </c>
      <c r="AX108" s="739" t="str">
        <f t="shared" si="68"/>
        <v/>
      </c>
      <c r="AY108" s="749" t="str">
        <f t="shared" si="69"/>
        <v/>
      </c>
      <c r="AZ108" s="756" t="str">
        <f t="shared" si="70"/>
        <v/>
      </c>
      <c r="BA108" s="757" t="str">
        <f t="shared" si="71"/>
        <v/>
      </c>
      <c r="BB108" s="757" t="str">
        <f t="shared" si="72"/>
        <v/>
      </c>
      <c r="BC108" s="757" t="str">
        <f t="shared" si="73"/>
        <v/>
      </c>
      <c r="BD108" s="758" t="str">
        <f t="shared" si="74"/>
        <v/>
      </c>
      <c r="BE108" s="542" t="str">
        <f t="shared" si="75"/>
        <v/>
      </c>
      <c r="BF108" s="83"/>
      <c r="BG108" s="92" t="str">
        <f t="shared" si="76"/>
        <v/>
      </c>
      <c r="BH108" s="92" t="str">
        <f t="shared" si="77"/>
        <v/>
      </c>
      <c r="BI108" s="93" t="str">
        <f t="shared" si="78"/>
        <v/>
      </c>
      <c r="BJ108" s="93" t="str" cm="1">
        <f t="array" ref="BJ108">IF($AG108="","",
_xlfn.IFS(
$BE108="Devis 1",
IF(ISBLANK(AR108),"",IFERROR(VALUE(TRIM(SUBSTITUTE(AR108,CHAR(160),""))),0)*IFERROR(VALUE(TRIM(SUBSTITUTE($AG108,CHAR(160),""))),0)),
$BE108="Devis 2",
IF(ISBLANK(AW108),"",IFERROR(VALUE(TRIM(SUBSTITUTE(AW108,CHAR(160),""))),0)*IFERROR(VALUE(TRIM(SUBSTITUTE($AG108,CHAR(160),""))),0)),
$BE108="Devis 3",
IF(ISBLANK(BB108),"",IFERROR(VALUE(TRIM(SUBSTITUTE(BB108,CHAR(160),""))),0)*IFERROR(VALUE(TRIM(SUBSTITUTE($AG108,CHAR(160),""))),0)),
TRUE,0
)
)</f>
        <v/>
      </c>
      <c r="BK108" s="93" t="str" cm="1">
        <f t="array" ref="BK108">IF($AG108="","",
_xlfn.IFS(
$BE108="Devis 1",
IF(ISBLANK(AS108),"",IFERROR(VALUE(TRIM(SUBSTITUTE(AS108,CHAR(160),""))),0)*IFERROR(VALUE(TRIM(SUBSTITUTE($AG108,CHAR(160),""))),0)),
$BE108="Devis 2",
IF(ISBLANK(AX108),"",IFERROR(VALUE(TRIM(SUBSTITUTE(AX108,CHAR(160),""))),0)*IFERROR(VALUE(TRIM(SUBSTITUTE($AG108,CHAR(160),""))),0)),
$BE108="Devis 3",
IF(ISBLANK(BC108),"",IFERROR(VALUE(TRIM(SUBSTITUTE(BC108,CHAR(160),""))),0)*IFERROR(VALUE(TRIM(SUBSTITUTE($AG108,CHAR(160),""))),0)),
TRUE,0
)
)</f>
        <v/>
      </c>
      <c r="BL108" s="93" t="str">
        <f t="shared" si="79"/>
        <v/>
      </c>
      <c r="BM108" s="83"/>
      <c r="BN108" s="43" t="str" cm="1">
        <f t="array" ref="BN108">IF(OR(BL108="",BI108="",BJ108="",BG108=""),"",
    _xlfn.IFS(
        (IFERROR(VALUE(TRIM(SUBSTITUTE(BL108,CHAR(160),""))),0)) &gt; (IFERROR(VALUE(TRIM(SUBSTITUTE(BI108,CHAR(160),""))),0)),
        "KO : Le montant retenu TTC est supérieur au montant raisonnable TTC. Merci de revoir la ligne de dépense ou plafonner son montant.",
        (IFERROR(VALUE(TRIM(SUBSTITUTE(BJ108,CHAR(160),""))),0)) &gt; (IFERROR(VALUE(TRIM(SUBSTITUTE(BG108,CHAR(160),""))),0)),
        "Attention : Le montant retenu HT est supérieur au montant HT raisonnable. Merci de revoir la ligne de dépense, plafonner son montant, ou justifier la reventillation HT / TVA.",
ROUND(IFERROR(VALUE(TRIM(SUBSTITUTE(BH108,CHAR(160),""))),0),2)&gt;
ROUND(IFERROR(VALUE(TRIM(SUBSTITUTE(BK108,CHAR(160),""))),0),2),
"Attention : Le montant TVA retenu est supérieur au montant TVA raisonnable. Merci de revoir la ligne de dépense, plafonner son montant, ou justifier la reventillation HT / TVA.",
ROUND(IFERROR(VALUE(TRIM(SUBSTITUTE(BJ108,CHAR(160),""))),0),2)&gt;
ROUND(IFERROR(VALUE(TRIM(SUBSTITUTE(MIN(P108,U108,Z108),CHAR(160),""))),0),2),
"Attention : Le devis retenu n'est pas le moins cher. Une justification de la part du porteur est nécessaire.",
ROUND(IFERROR(VALUE(TRIM(SUBSTITUTE(BJ108,CHAR(160),""))),0),2)=0,
"Attention : montant présenté entièrement écarté",
        (IFERROR(VALUE(TRIM(SUBSTITUTE(BL108,CHAR(160),""))),0))=0,
        "",
        (IFERROR(VALUE(TRIM(SUBSTITUTE(BI108,CHAR(160),""))),0))=(IFERROR(VALUE(TRIM(SUBSTITUTE(BL108,CHAR(160),""))),0)),
        "OK",
        (IFERROR(VALUE(TRIM(SUBSTITUTE(BI108,CHAR(160),""))),0))&gt;(IFERROR(VALUE(TRIM(SUBSTITUTE(BL108,CHAR(160),""))),0)),
        " OK : Montant instruit inférieur au montant raisonnable.",
        TRUE,
        ""
    )
)</f>
        <v/>
      </c>
      <c r="BO108" s="43" t="str" cm="1">
        <f t="array" ref="BO108">IF(OR(BL108="",AD108="",BJ108="",AB108="",BK108="",AC108=""),"",_xlfn.IFS(
ROUND(IFERROR(VALUE(TRIM(SUBSTITUTE(BL108,CHAR(160),""))),0),2)&gt;
ROUND(IFERROR(VALUE(TRIM(SUBSTITUTE(AD108,CHAR(160),""))),0),2),
"KO : Le montant retenu TTC est supérieur au montant présenté TTC. Merci de revoir la ligne de dépense ou plafonner son montant.",
ROUND(IFERROR(VALUE(TRIM(SUBSTITUTE(BJ108,CHAR(160),""))),0),2)&gt;
ROUND(IFERROR(VALUE(TRIM(SUBSTITUTE(AB108,CHAR(160),""))),0),2),
"Attention : Le montant retenu HT est supérieur au montant HT présenté. Merci de revoir la ligne de dépense, plafonner son montant, ou justifier la reventillation HT / TVA.",
ROUND(IFERROR(VALUE(TRIM(SUBSTITUTE(BK108,CHAR(160),""))),0),2)&gt;
ROUND(IFERROR(VALUE(TRIM(SUBSTITUTE(AC108,CHAR(160),""))),0),2),
"Attention : Le montant TVA retenu est supérieur au montant TVA présenté. Merci de revoir la ligne de dépense, plafonner son montant, ou justifier la reventillation HT / TVA.",
ROUND(IFERROR(VALUE(TRIM(SUBSTITUTE(AD108,CHAR(160),""))),0),2)=0,
"",
ROUND(IFERROR(VALUE(TRIM(SUBSTITUTE(BL108,CHAR(160),""))),0),2)=
ROUND(IFERROR(VALUE(TRIM(SUBSTITUTE(AD108,CHAR(160),""))),0),2),
"OK",
ROUND(IFERROR(VALUE(TRIM(SUBSTITUTE(BL108,CHAR(160),""))),0),2)=0,
"Attention : Montant présenté entièrement rejeté.",
ROUND(IFERROR(VALUE(TRIM(SUBSTITUTE(BL108,CHAR(160),""))),0),2)&lt;
ROUND(IFERROR(VALUE(TRIM(SUBSTITUTE(AD108,CHAR(160),""))),0),2),
"Attention : Montant présenté partiellement rejeté.",
TRUE,""
))</f>
        <v/>
      </c>
      <c r="BP108" s="92" t="str">
        <f t="shared" si="80"/>
        <v/>
      </c>
      <c r="BQ108" s="92" t="str">
        <f t="shared" si="81"/>
        <v/>
      </c>
      <c r="BR108" s="92" t="str">
        <f t="shared" si="82"/>
        <v/>
      </c>
    </row>
    <row r="109" spans="1:70">
      <c r="A109" s="1042" t="s">
        <v>124</v>
      </c>
      <c r="B109" s="1043"/>
      <c r="C109" s="1043"/>
      <c r="D109" s="1043"/>
      <c r="E109" s="1043"/>
      <c r="F109" s="1043"/>
      <c r="G109" s="1043"/>
      <c r="H109" s="1043"/>
      <c r="I109" s="1043"/>
      <c r="J109" s="1043"/>
      <c r="K109" s="1043"/>
      <c r="L109" s="1043"/>
      <c r="M109" s="1043"/>
      <c r="N109" s="1043"/>
      <c r="O109" s="1043"/>
      <c r="P109" s="1043"/>
      <c r="Q109" s="1043"/>
      <c r="R109" s="1043"/>
      <c r="S109" s="1043"/>
      <c r="T109" s="1043"/>
      <c r="U109" s="1043"/>
      <c r="V109" s="1043"/>
      <c r="W109" s="1043"/>
      <c r="X109" s="1043"/>
      <c r="Y109" s="1043"/>
      <c r="Z109" s="1043"/>
      <c r="AA109" s="1044"/>
      <c r="AB109" s="94">
        <f>SUM(AB9:AB108)</f>
        <v>15000</v>
      </c>
      <c r="AC109" s="94">
        <f>SUM(AC9:AC108)</f>
        <v>0</v>
      </c>
      <c r="AD109" s="94">
        <f>SUM(AD9:AD108)</f>
        <v>15000</v>
      </c>
      <c r="AE109" s="497"/>
      <c r="AF109" s="498"/>
      <c r="AG109" s="498"/>
      <c r="AH109" s="498"/>
      <c r="AI109" s="498"/>
      <c r="AJ109" s="498"/>
      <c r="AK109" s="498"/>
      <c r="AL109" s="498"/>
      <c r="AM109" s="498"/>
      <c r="AN109" s="498"/>
      <c r="AO109" s="498"/>
      <c r="AP109" s="498"/>
      <c r="AQ109" s="498"/>
      <c r="AR109" s="498"/>
      <c r="AS109" s="498"/>
      <c r="AT109" s="498"/>
      <c r="AU109" s="498"/>
      <c r="AV109" s="498"/>
      <c r="AW109" s="498"/>
      <c r="AX109" s="498"/>
      <c r="AY109" s="498"/>
      <c r="AZ109" s="498"/>
      <c r="BA109" s="498"/>
      <c r="BB109" s="498"/>
      <c r="BC109" s="498"/>
      <c r="BD109" s="498"/>
      <c r="BE109" s="498"/>
      <c r="BF109" s="498"/>
      <c r="BG109" s="498"/>
      <c r="BH109" s="498"/>
      <c r="BI109" s="95" t="s">
        <v>125</v>
      </c>
      <c r="BJ109" s="94">
        <f>SUM(BJ9:BJ108)</f>
        <v>15000</v>
      </c>
      <c r="BK109" s="94">
        <f t="shared" ref="BK109:BL109" si="83">SUM(BK9:BK108)</f>
        <v>0</v>
      </c>
      <c r="BL109" s="94">
        <f t="shared" si="83"/>
        <v>15000</v>
      </c>
      <c r="BM109" s="96"/>
      <c r="BN109" s="97"/>
      <c r="BO109" s="95" t="s">
        <v>125</v>
      </c>
      <c r="BP109" s="94">
        <f>SUM(BP9:BP108)</f>
        <v>0</v>
      </c>
      <c r="BQ109" s="94">
        <f t="shared" ref="BQ109:BR109" si="84">SUM(BQ9:BQ108)</f>
        <v>0</v>
      </c>
      <c r="BR109" s="94">
        <f t="shared" si="84"/>
        <v>0</v>
      </c>
    </row>
    <row r="110" spans="1:70">
      <c r="AF110"/>
    </row>
    <row r="111" spans="1:70">
      <c r="AF111"/>
    </row>
    <row r="112" spans="1:70">
      <c r="AF112"/>
    </row>
    <row r="113" spans="32:32">
      <c r="AF113"/>
    </row>
    <row r="114" spans="32:32">
      <c r="AF114"/>
    </row>
    <row r="115" spans="32:32">
      <c r="AF115"/>
    </row>
    <row r="116" spans="32:32">
      <c r="AF116"/>
    </row>
    <row r="117" spans="32:32">
      <c r="AF117"/>
    </row>
    <row r="118" spans="32:32">
      <c r="AF118"/>
    </row>
    <row r="119" spans="32:32">
      <c r="AF119"/>
    </row>
    <row r="120" spans="32:32">
      <c r="AF120"/>
    </row>
    <row r="121" spans="32:32">
      <c r="AF121"/>
    </row>
    <row r="122" spans="32:32">
      <c r="AF122"/>
    </row>
    <row r="123" spans="32:32">
      <c r="AF123"/>
    </row>
    <row r="124" spans="32:32">
      <c r="AF124"/>
    </row>
    <row r="125" spans="32:32">
      <c r="AF125"/>
    </row>
    <row r="126" spans="32:32">
      <c r="AF126"/>
    </row>
    <row r="127" spans="32:32">
      <c r="AF127"/>
    </row>
    <row r="128" spans="32:32">
      <c r="AF128"/>
    </row>
    <row r="129" spans="32:32">
      <c r="AF129"/>
    </row>
    <row r="130" spans="32:32">
      <c r="AF130"/>
    </row>
    <row r="131" spans="32:32">
      <c r="AF131"/>
    </row>
    <row r="132" spans="32:32">
      <c r="AF132"/>
    </row>
    <row r="133" spans="32:32">
      <c r="AF133"/>
    </row>
    <row r="134" spans="32:32">
      <c r="AF134"/>
    </row>
    <row r="135" spans="32:32">
      <c r="AF135"/>
    </row>
    <row r="136" spans="32:32">
      <c r="AF136"/>
    </row>
    <row r="137" spans="32:32">
      <c r="AF137"/>
    </row>
    <row r="138" spans="32:32">
      <c r="AF138"/>
    </row>
    <row r="139" spans="32:32">
      <c r="AF139"/>
    </row>
    <row r="140" spans="32:32">
      <c r="AF140"/>
    </row>
    <row r="141" spans="32:32">
      <c r="AF141"/>
    </row>
    <row r="142" spans="32:32">
      <c r="AF142"/>
    </row>
    <row r="143" spans="32:32">
      <c r="AF143"/>
    </row>
    <row r="144" spans="32:32">
      <c r="AF144"/>
    </row>
    <row r="145" spans="32:32">
      <c r="AF145"/>
    </row>
    <row r="146" spans="32:32">
      <c r="AF146"/>
    </row>
    <row r="147" spans="32:32">
      <c r="AF147"/>
    </row>
    <row r="148" spans="32:32">
      <c r="AF148"/>
    </row>
    <row r="149" spans="32:32">
      <c r="AF149"/>
    </row>
    <row r="150" spans="32:32">
      <c r="AF150"/>
    </row>
    <row r="151" spans="32:32">
      <c r="AF151"/>
    </row>
    <row r="152" spans="32:32">
      <c r="AF152"/>
    </row>
    <row r="153" spans="32:32">
      <c r="AF153"/>
    </row>
    <row r="154" spans="32:32">
      <c r="AF154"/>
    </row>
    <row r="155" spans="32:32">
      <c r="AF155"/>
    </row>
    <row r="156" spans="32:32">
      <c r="AF156"/>
    </row>
    <row r="157" spans="32:32">
      <c r="AF157"/>
    </row>
    <row r="158" spans="32:32">
      <c r="AF158"/>
    </row>
    <row r="159" spans="32:32">
      <c r="AF159"/>
    </row>
    <row r="160" spans="32:32">
      <c r="AF160"/>
    </row>
    <row r="161" spans="32:32">
      <c r="AF161"/>
    </row>
    <row r="162" spans="32:32">
      <c r="AF162"/>
    </row>
    <row r="163" spans="32:32">
      <c r="AF163"/>
    </row>
    <row r="164" spans="32:32">
      <c r="AF164"/>
    </row>
    <row r="165" spans="32:32">
      <c r="AF165"/>
    </row>
    <row r="166" spans="32:32">
      <c r="AF166"/>
    </row>
    <row r="167" spans="32:32">
      <c r="AF167"/>
    </row>
    <row r="168" spans="32:32">
      <c r="AF168"/>
    </row>
    <row r="169" spans="32:32">
      <c r="AF169"/>
    </row>
    <row r="170" spans="32:32">
      <c r="AF170"/>
    </row>
    <row r="171" spans="32:32">
      <c r="AF171"/>
    </row>
    <row r="172" spans="32:32">
      <c r="AF172"/>
    </row>
    <row r="173" spans="32:32">
      <c r="AF173"/>
    </row>
    <row r="174" spans="32:32">
      <c r="AF174"/>
    </row>
    <row r="175" spans="32:32">
      <c r="AF175"/>
    </row>
    <row r="176" spans="32:32">
      <c r="AF176"/>
    </row>
    <row r="177" spans="32:32">
      <c r="AF177"/>
    </row>
    <row r="178" spans="32:32">
      <c r="AF178"/>
    </row>
    <row r="179" spans="32:32">
      <c r="AF179"/>
    </row>
    <row r="180" spans="32:32">
      <c r="AF180"/>
    </row>
    <row r="181" spans="32:32">
      <c r="AF181"/>
    </row>
    <row r="182" spans="32:32">
      <c r="AF182"/>
    </row>
    <row r="183" spans="32:32">
      <c r="AF183"/>
    </row>
    <row r="184" spans="32:32">
      <c r="AF184"/>
    </row>
    <row r="185" spans="32:32">
      <c r="AF185"/>
    </row>
    <row r="186" spans="32:32">
      <c r="AF186"/>
    </row>
    <row r="187" spans="32:32">
      <c r="AF187"/>
    </row>
    <row r="188" spans="32:32">
      <c r="AF188"/>
    </row>
    <row r="189" spans="32:32">
      <c r="AF189"/>
    </row>
    <row r="190" spans="32:32">
      <c r="AF190"/>
    </row>
    <row r="191" spans="32:32">
      <c r="AF191"/>
    </row>
    <row r="192" spans="32:32">
      <c r="AF192"/>
    </row>
    <row r="193" spans="32:32">
      <c r="AF193"/>
    </row>
    <row r="194" spans="32:32">
      <c r="AF194"/>
    </row>
    <row r="195" spans="32:32">
      <c r="AF195"/>
    </row>
    <row r="196" spans="32:32">
      <c r="AF196"/>
    </row>
    <row r="197" spans="32:32">
      <c r="AF197"/>
    </row>
    <row r="198" spans="32:32">
      <c r="AF198"/>
    </row>
    <row r="199" spans="32:32">
      <c r="AF199"/>
    </row>
    <row r="200" spans="32:32">
      <c r="AF200"/>
    </row>
    <row r="201" spans="32:32">
      <c r="AF201"/>
    </row>
    <row r="202" spans="32:32">
      <c r="AF202"/>
    </row>
    <row r="203" spans="32:32">
      <c r="AF203"/>
    </row>
    <row r="204" spans="32:32">
      <c r="AF204"/>
    </row>
    <row r="205" spans="32:32">
      <c r="AF205"/>
    </row>
    <row r="206" spans="32:32">
      <c r="AF206"/>
    </row>
    <row r="207" spans="32:32">
      <c r="AF207"/>
    </row>
    <row r="208" spans="32:32">
      <c r="AF208"/>
    </row>
    <row r="209" spans="32:32">
      <c r="AF209"/>
    </row>
    <row r="210" spans="32:32">
      <c r="AF210"/>
    </row>
    <row r="211" spans="32:32">
      <c r="AF211"/>
    </row>
    <row r="212" spans="32:32">
      <c r="AF212"/>
    </row>
    <row r="213" spans="32:32">
      <c r="AF213"/>
    </row>
    <row r="214" spans="32:32">
      <c r="AF214"/>
    </row>
    <row r="215" spans="32:32">
      <c r="AF215"/>
    </row>
    <row r="216" spans="32:32">
      <c r="AF216"/>
    </row>
    <row r="217" spans="32:32">
      <c r="AF217"/>
    </row>
    <row r="218" spans="32:32">
      <c r="AF218"/>
    </row>
    <row r="219" spans="32:32">
      <c r="AF219"/>
    </row>
    <row r="220" spans="32:32">
      <c r="AF220"/>
    </row>
    <row r="221" spans="32:32">
      <c r="AF221"/>
    </row>
    <row r="222" spans="32:32">
      <c r="AF222"/>
    </row>
    <row r="223" spans="32:32">
      <c r="AF223"/>
    </row>
    <row r="224" spans="32:32">
      <c r="AF224"/>
    </row>
    <row r="225" spans="32:32">
      <c r="AF225"/>
    </row>
    <row r="226" spans="32:32">
      <c r="AF226"/>
    </row>
    <row r="227" spans="32:32">
      <c r="AF227"/>
    </row>
    <row r="228" spans="32:32">
      <c r="AF228"/>
    </row>
    <row r="229" spans="32:32">
      <c r="AF229"/>
    </row>
    <row r="230" spans="32:32">
      <c r="AF230"/>
    </row>
    <row r="231" spans="32:32">
      <c r="AF231"/>
    </row>
    <row r="232" spans="32:32">
      <c r="AF232"/>
    </row>
    <row r="233" spans="32:32">
      <c r="AF233"/>
    </row>
    <row r="234" spans="32:32">
      <c r="AF234"/>
    </row>
    <row r="235" spans="32:32">
      <c r="AF235"/>
    </row>
    <row r="236" spans="32:32">
      <c r="AF236"/>
    </row>
    <row r="237" spans="32:32">
      <c r="AF237"/>
    </row>
    <row r="238" spans="32:32">
      <c r="AF238"/>
    </row>
    <row r="239" spans="32:32">
      <c r="AF239"/>
    </row>
    <row r="240" spans="32:32">
      <c r="AF240"/>
    </row>
    <row r="241" spans="32:32">
      <c r="AF241"/>
    </row>
    <row r="242" spans="32:32">
      <c r="AF242"/>
    </row>
    <row r="243" spans="32:32">
      <c r="AF243"/>
    </row>
    <row r="244" spans="32:32">
      <c r="AF244"/>
    </row>
    <row r="245" spans="32:32">
      <c r="AF245"/>
    </row>
    <row r="246" spans="32:32">
      <c r="AF246"/>
    </row>
    <row r="247" spans="32:32">
      <c r="AF247"/>
    </row>
    <row r="248" spans="32:32">
      <c r="AF248"/>
    </row>
    <row r="249" spans="32:32">
      <c r="AF249"/>
    </row>
    <row r="250" spans="32:32">
      <c r="AF250"/>
    </row>
    <row r="251" spans="32:32">
      <c r="AF251"/>
    </row>
    <row r="252" spans="32:32">
      <c r="AF252"/>
    </row>
    <row r="253" spans="32:32">
      <c r="AF253"/>
    </row>
    <row r="254" spans="32:32">
      <c r="AF254"/>
    </row>
    <row r="255" spans="32:32">
      <c r="AF255"/>
    </row>
    <row r="256" spans="32:32">
      <c r="AF256"/>
    </row>
    <row r="257" spans="32:32">
      <c r="AF257"/>
    </row>
    <row r="258" spans="32:32">
      <c r="AF258"/>
    </row>
    <row r="259" spans="32:32">
      <c r="AF259"/>
    </row>
    <row r="260" spans="32:32">
      <c r="AF260"/>
    </row>
    <row r="261" spans="32:32">
      <c r="AF261"/>
    </row>
    <row r="262" spans="32:32">
      <c r="AF262"/>
    </row>
    <row r="263" spans="32:32">
      <c r="AF263"/>
    </row>
    <row r="264" spans="32:32">
      <c r="AF264"/>
    </row>
    <row r="265" spans="32:32">
      <c r="AF265"/>
    </row>
    <row r="266" spans="32:32">
      <c r="AF266"/>
    </row>
    <row r="267" spans="32:32">
      <c r="AF267"/>
    </row>
    <row r="268" spans="32:32">
      <c r="AF268"/>
    </row>
    <row r="269" spans="32:32">
      <c r="AF269"/>
    </row>
    <row r="270" spans="32:32">
      <c r="AF270"/>
    </row>
    <row r="271" spans="32:32">
      <c r="AF271"/>
    </row>
    <row r="272" spans="32:32">
      <c r="AF272"/>
    </row>
    <row r="273" spans="32:32">
      <c r="AF273"/>
    </row>
    <row r="274" spans="32:32">
      <c r="AF274"/>
    </row>
    <row r="275" spans="32:32">
      <c r="AF275"/>
    </row>
    <row r="276" spans="32:32">
      <c r="AF276"/>
    </row>
    <row r="277" spans="32:32">
      <c r="AF277"/>
    </row>
    <row r="278" spans="32:32">
      <c r="AF278"/>
    </row>
    <row r="279" spans="32:32">
      <c r="AF279"/>
    </row>
    <row r="280" spans="32:32">
      <c r="AF280"/>
    </row>
    <row r="281" spans="32:32">
      <c r="AF281"/>
    </row>
    <row r="282" spans="32:32">
      <c r="AF282"/>
    </row>
    <row r="283" spans="32:32">
      <c r="AF283"/>
    </row>
    <row r="284" spans="32:32">
      <c r="AF284"/>
    </row>
    <row r="285" spans="32:32">
      <c r="AF285"/>
    </row>
    <row r="286" spans="32:32">
      <c r="AF286"/>
    </row>
    <row r="287" spans="32:32">
      <c r="AF287"/>
    </row>
    <row r="288" spans="32:32">
      <c r="AF288"/>
    </row>
    <row r="289" spans="32:32">
      <c r="AF289"/>
    </row>
    <row r="290" spans="32:32">
      <c r="AF290"/>
    </row>
    <row r="291" spans="32:32">
      <c r="AF291"/>
    </row>
    <row r="292" spans="32:32">
      <c r="AF292"/>
    </row>
    <row r="293" spans="32:32">
      <c r="AF293"/>
    </row>
    <row r="294" spans="32:32">
      <c r="AF294"/>
    </row>
    <row r="295" spans="32:32">
      <c r="AF295"/>
    </row>
    <row r="296" spans="32:32">
      <c r="AF296"/>
    </row>
    <row r="297" spans="32:32">
      <c r="AF297"/>
    </row>
    <row r="298" spans="32:32">
      <c r="AF298"/>
    </row>
    <row r="299" spans="32:32">
      <c r="AF299"/>
    </row>
    <row r="300" spans="32:32">
      <c r="AF300"/>
    </row>
    <row r="301" spans="32:32">
      <c r="AF301"/>
    </row>
    <row r="302" spans="32:32">
      <c r="AF302"/>
    </row>
    <row r="303" spans="32:32">
      <c r="AF303"/>
    </row>
    <row r="304" spans="32:32">
      <c r="AF304"/>
    </row>
    <row r="305" spans="32:32">
      <c r="AF305"/>
    </row>
    <row r="306" spans="32:32">
      <c r="AF306"/>
    </row>
    <row r="307" spans="32:32">
      <c r="AF307"/>
    </row>
    <row r="308" spans="32:32">
      <c r="AF308"/>
    </row>
    <row r="309" spans="32:32">
      <c r="AF309"/>
    </row>
    <row r="310" spans="32:32">
      <c r="AF310"/>
    </row>
    <row r="311" spans="32:32">
      <c r="AF311"/>
    </row>
    <row r="312" spans="32:32">
      <c r="AF312"/>
    </row>
    <row r="313" spans="32:32">
      <c r="AF313"/>
    </row>
    <row r="314" spans="32:32">
      <c r="AF314"/>
    </row>
    <row r="315" spans="32:32">
      <c r="AF315"/>
    </row>
    <row r="316" spans="32:32">
      <c r="AF316"/>
    </row>
    <row r="317" spans="32:32">
      <c r="AF317"/>
    </row>
    <row r="318" spans="32:32">
      <c r="AF318"/>
    </row>
    <row r="319" spans="32:32">
      <c r="AF319"/>
    </row>
    <row r="320" spans="32:32">
      <c r="AF320"/>
    </row>
    <row r="321" spans="32:32">
      <c r="AF321"/>
    </row>
    <row r="322" spans="32:32">
      <c r="AF322"/>
    </row>
    <row r="323" spans="32:32">
      <c r="AF323"/>
    </row>
    <row r="324" spans="32:32">
      <c r="AF324"/>
    </row>
    <row r="325" spans="32:32">
      <c r="AF325"/>
    </row>
    <row r="326" spans="32:32">
      <c r="AF326"/>
    </row>
    <row r="327" spans="32:32">
      <c r="AF327"/>
    </row>
    <row r="328" spans="32:32">
      <c r="AF328"/>
    </row>
    <row r="329" spans="32:32">
      <c r="AF329"/>
    </row>
    <row r="330" spans="32:32">
      <c r="AF330"/>
    </row>
    <row r="331" spans="32:32">
      <c r="AF331"/>
    </row>
    <row r="332" spans="32:32">
      <c r="AF332"/>
    </row>
    <row r="333" spans="32:32">
      <c r="AF333"/>
    </row>
    <row r="334" spans="32:32">
      <c r="AF334"/>
    </row>
    <row r="335" spans="32:32">
      <c r="AF335"/>
    </row>
    <row r="336" spans="32:32">
      <c r="AF336"/>
    </row>
    <row r="337" spans="32:32">
      <c r="AF337"/>
    </row>
    <row r="338" spans="32:32">
      <c r="AF338"/>
    </row>
    <row r="339" spans="32:32">
      <c r="AF339"/>
    </row>
    <row r="340" spans="32:32">
      <c r="AF340"/>
    </row>
    <row r="341" spans="32:32">
      <c r="AF341"/>
    </row>
    <row r="342" spans="32:32">
      <c r="AF342"/>
    </row>
    <row r="343" spans="32:32">
      <c r="AF343"/>
    </row>
    <row r="344" spans="32:32">
      <c r="AF344"/>
    </row>
    <row r="345" spans="32:32">
      <c r="AF345"/>
    </row>
    <row r="346" spans="32:32">
      <c r="AF346"/>
    </row>
    <row r="347" spans="32:32">
      <c r="AF347"/>
    </row>
    <row r="348" spans="32:32">
      <c r="AF348"/>
    </row>
    <row r="349" spans="32:32">
      <c r="AF349"/>
    </row>
    <row r="350" spans="32:32">
      <c r="AF350"/>
    </row>
    <row r="351" spans="32:32">
      <c r="AF351"/>
    </row>
    <row r="352" spans="32:32">
      <c r="AF352"/>
    </row>
    <row r="353" spans="32:32">
      <c r="AF353"/>
    </row>
    <row r="354" spans="32:32">
      <c r="AF354"/>
    </row>
    <row r="355" spans="32:32">
      <c r="AF355"/>
    </row>
    <row r="356" spans="32:32">
      <c r="AF356"/>
    </row>
    <row r="357" spans="32:32">
      <c r="AF357"/>
    </row>
    <row r="358" spans="32:32">
      <c r="AF358"/>
    </row>
    <row r="359" spans="32:32">
      <c r="AF359"/>
    </row>
    <row r="360" spans="32:32">
      <c r="AF360"/>
    </row>
    <row r="361" spans="32:32">
      <c r="AF361"/>
    </row>
    <row r="362" spans="32:32">
      <c r="AF362"/>
    </row>
    <row r="363" spans="32:32">
      <c r="AF363"/>
    </row>
    <row r="364" spans="32:32">
      <c r="AF364"/>
    </row>
    <row r="365" spans="32:32">
      <c r="AF365"/>
    </row>
    <row r="366" spans="32:32">
      <c r="AF366"/>
    </row>
    <row r="367" spans="32:32">
      <c r="AF367"/>
    </row>
    <row r="368" spans="32:32">
      <c r="AF368"/>
    </row>
    <row r="369" spans="32:32">
      <c r="AF369"/>
    </row>
    <row r="370" spans="32:32">
      <c r="AF370"/>
    </row>
    <row r="371" spans="32:32">
      <c r="AF371"/>
    </row>
    <row r="372" spans="32:32">
      <c r="AF372"/>
    </row>
    <row r="373" spans="32:32">
      <c r="AF373"/>
    </row>
    <row r="374" spans="32:32">
      <c r="AF374"/>
    </row>
    <row r="375" spans="32:32">
      <c r="AF375"/>
    </row>
    <row r="376" spans="32:32">
      <c r="AF376"/>
    </row>
    <row r="377" spans="32:32">
      <c r="AF377"/>
    </row>
    <row r="378" spans="32:32">
      <c r="AF378"/>
    </row>
    <row r="379" spans="32:32">
      <c r="AF379"/>
    </row>
    <row r="380" spans="32:32">
      <c r="AF380"/>
    </row>
    <row r="381" spans="32:32">
      <c r="AF381"/>
    </row>
    <row r="382" spans="32:32">
      <c r="AF382"/>
    </row>
    <row r="383" spans="32:32">
      <c r="AF383"/>
    </row>
    <row r="384" spans="32:32">
      <c r="AF384"/>
    </row>
    <row r="385" spans="32:32">
      <c r="AF385"/>
    </row>
    <row r="386" spans="32:32">
      <c r="AF386"/>
    </row>
    <row r="387" spans="32:32">
      <c r="AF387"/>
    </row>
    <row r="388" spans="32:32">
      <c r="AF388"/>
    </row>
    <row r="389" spans="32:32">
      <c r="AF389"/>
    </row>
    <row r="390" spans="32:32">
      <c r="AF390"/>
    </row>
    <row r="391" spans="32:32">
      <c r="AF391"/>
    </row>
    <row r="392" spans="32:32">
      <c r="AF392"/>
    </row>
    <row r="393" spans="32:32">
      <c r="AF393"/>
    </row>
    <row r="394" spans="32:32">
      <c r="AF394"/>
    </row>
    <row r="395" spans="32:32">
      <c r="AF395"/>
    </row>
    <row r="396" spans="32:32">
      <c r="AF396"/>
    </row>
    <row r="397" spans="32:32">
      <c r="AF397"/>
    </row>
    <row r="398" spans="32:32">
      <c r="AF398"/>
    </row>
    <row r="399" spans="32:32">
      <c r="AF399"/>
    </row>
    <row r="400" spans="32:32">
      <c r="AF400"/>
    </row>
    <row r="401" spans="32:32">
      <c r="AF401"/>
    </row>
    <row r="402" spans="32:32">
      <c r="AF402"/>
    </row>
    <row r="403" spans="32:32">
      <c r="AF403"/>
    </row>
    <row r="404" spans="32:32">
      <c r="AF404"/>
    </row>
    <row r="405" spans="32:32">
      <c r="AF405"/>
    </row>
    <row r="406" spans="32:32">
      <c r="AF406"/>
    </row>
    <row r="407" spans="32:32">
      <c r="AF407"/>
    </row>
    <row r="408" spans="32:32">
      <c r="AF408"/>
    </row>
    <row r="409" spans="32:32">
      <c r="AF409"/>
    </row>
    <row r="410" spans="32:32">
      <c r="AF410"/>
    </row>
    <row r="411" spans="32:32">
      <c r="AF411"/>
    </row>
    <row r="412" spans="32:32">
      <c r="AF412"/>
    </row>
    <row r="413" spans="32:32">
      <c r="AF413"/>
    </row>
    <row r="414" spans="32:32">
      <c r="AF414"/>
    </row>
    <row r="415" spans="32:32">
      <c r="AF415"/>
    </row>
    <row r="416" spans="32:32">
      <c r="AF416"/>
    </row>
    <row r="417" spans="32:32">
      <c r="AF417"/>
    </row>
    <row r="418" spans="32:32">
      <c r="AF418"/>
    </row>
    <row r="419" spans="32:32">
      <c r="AF419"/>
    </row>
    <row r="420" spans="32:32">
      <c r="AF420"/>
    </row>
    <row r="421" spans="32:32">
      <c r="AF421"/>
    </row>
    <row r="422" spans="32:32">
      <c r="AF422"/>
    </row>
    <row r="423" spans="32:32">
      <c r="AF423"/>
    </row>
    <row r="424" spans="32:32">
      <c r="AF424"/>
    </row>
    <row r="425" spans="32:32">
      <c r="AF425"/>
    </row>
    <row r="426" spans="32:32">
      <c r="AF426"/>
    </row>
    <row r="427" spans="32:32">
      <c r="AF427"/>
    </row>
    <row r="428" spans="32:32">
      <c r="AF428"/>
    </row>
    <row r="429" spans="32:32">
      <c r="AF429"/>
    </row>
    <row r="430" spans="32:32">
      <c r="AF430"/>
    </row>
    <row r="431" spans="32:32">
      <c r="AF431"/>
    </row>
    <row r="432" spans="32:32">
      <c r="AF432"/>
    </row>
    <row r="433" spans="32:32">
      <c r="AF433"/>
    </row>
    <row r="434" spans="32:32">
      <c r="AF434"/>
    </row>
    <row r="435" spans="32:32">
      <c r="AF435"/>
    </row>
    <row r="436" spans="32:32">
      <c r="AF436"/>
    </row>
    <row r="437" spans="32:32">
      <c r="AF437"/>
    </row>
    <row r="438" spans="32:32">
      <c r="AF438"/>
    </row>
    <row r="439" spans="32:32">
      <c r="AF439"/>
    </row>
    <row r="440" spans="32:32">
      <c r="AF440"/>
    </row>
    <row r="441" spans="32:32">
      <c r="AF441"/>
    </row>
    <row r="442" spans="32:32">
      <c r="AF442"/>
    </row>
    <row r="443" spans="32:32">
      <c r="AF443"/>
    </row>
    <row r="444" spans="32:32">
      <c r="AF444"/>
    </row>
    <row r="445" spans="32:32">
      <c r="AF445"/>
    </row>
    <row r="446" spans="32:32">
      <c r="AF446"/>
    </row>
    <row r="447" spans="32:32">
      <c r="AF447"/>
    </row>
    <row r="448" spans="32:32">
      <c r="AF448"/>
    </row>
    <row r="449" spans="32:32">
      <c r="AF449"/>
    </row>
    <row r="450" spans="32:32">
      <c r="AF450"/>
    </row>
    <row r="451" spans="32:32">
      <c r="AF451"/>
    </row>
    <row r="452" spans="32:32">
      <c r="AF452"/>
    </row>
    <row r="453" spans="32:32">
      <c r="AF453"/>
    </row>
    <row r="454" spans="32:32">
      <c r="AF454"/>
    </row>
    <row r="455" spans="32:32">
      <c r="AF455"/>
    </row>
    <row r="456" spans="32:32">
      <c r="AF456"/>
    </row>
    <row r="457" spans="32:32">
      <c r="AF457"/>
    </row>
    <row r="458" spans="32:32">
      <c r="AF458"/>
    </row>
  </sheetData>
  <sheetProtection algorithmName="SHA-512" hashValue="PJuK0HcjPCxWL3YVO7/vV3ZuFFJiffeKjsTcE7y14U1zd6N7gyb8fBksK+63JeLXbOanJpm8PBH6mItusjTN4g==" saltValue="XRys151bKecYLo0nfbSkJQ==" spinCount="100000" sheet="1" formatCells="0" formatColumns="0" formatRows="0" insertRows="0"/>
  <mergeCells count="6">
    <mergeCell ref="A109:AA109"/>
    <mergeCell ref="A5:AE5"/>
    <mergeCell ref="AF5:BR5"/>
    <mergeCell ref="A6:A7"/>
    <mergeCell ref="C2:G2"/>
    <mergeCell ref="C3:G3"/>
  </mergeCells>
  <phoneticPr fontId="11" type="noConversion"/>
  <conditionalFormatting sqref="AF9:BE108">
    <cfRule type="expression" dxfId="68" priority="283" stopIfTrue="1">
      <formula>AF9&lt;&gt;B9</formula>
    </cfRule>
  </conditionalFormatting>
  <conditionalFormatting sqref="BF9:BF108">
    <cfRule type="containsText" dxfId="67" priority="6" stopIfTrue="1" operator="containsText" text="Non">
      <formula>NOT(ISERROR(SEARCH("Non",BF9)))</formula>
    </cfRule>
  </conditionalFormatting>
  <conditionalFormatting sqref="BN8:BO108">
    <cfRule type="containsText" dxfId="66" priority="8" operator="containsText" text="OK">
      <formula>NOT(ISERROR(SEARCH("OK",BN8)))</formula>
    </cfRule>
    <cfRule type="containsText" dxfId="65" priority="9" operator="containsText" text="KO">
      <formula>NOT(ISERROR(SEARCH("KO",BN8)))</formula>
    </cfRule>
    <cfRule type="containsText" dxfId="64" priority="10" operator="containsText" text="Attention">
      <formula>NOT(ISERROR(SEARCH("Attention",BN8)))</formula>
    </cfRule>
  </conditionalFormatting>
  <dataValidations count="7">
    <dataValidation type="list" allowBlank="1" showInputMessage="1" showErrorMessage="1" sqref="AA9:AA108" xr:uid="{1207D07C-E8DE-449E-97DA-EA8754848591}">
      <formula1>"Devis 1,,Devis 2,Devis 3"</formula1>
    </dataValidation>
    <dataValidation type="list" allowBlank="1" showInputMessage="1" showErrorMessage="1" sqref="AA8" xr:uid="{2F81EFA0-2DD0-4B0E-B65B-AF1BC0774A1E}">
      <formula1>"Devis 1,Devis 2,Devis 3"</formula1>
    </dataValidation>
    <dataValidation type="list" allowBlank="1" showInputMessage="1" showErrorMessage="1" sqref="BF8:BF108" xr:uid="{5CC610E2-2437-4FD9-B4B7-DD5E7FDDBD69}">
      <formula1>"OUI,NON,SO"</formula1>
    </dataValidation>
    <dataValidation type="list" allowBlank="1" showInputMessage="1" showErrorMessage="1" sqref="G8:G108" xr:uid="{FBBEAD94-5886-4190-96AD-4F8CB565010C}">
      <formula1>"Pas de marché public , Marché à procédure adaptée (MAPA) , Marché innovant , Marché à procédure formalisée"</formula1>
    </dataValidation>
    <dataValidation type="list" allowBlank="1" showInputMessage="1" showErrorMessage="1" sqref="F8:F108 D8:D9 BB8 AM8:AO8 AR8:AT8 AW8:AY8 AH8:AK8" xr:uid="{1A62A2CC-F0B1-4381-82E3-146305E653AD}">
      <formula1>"Oui,Non"</formula1>
    </dataValidation>
    <dataValidation type="list" allowBlank="1" showInputMessage="1" showErrorMessage="1" sqref="BE8" xr:uid="{DDCCB4B8-290D-4F5D-9DEA-2682A273B70B}">
      <formula1>"Devis 1, Devis 2, Devis 3"</formula1>
    </dataValidation>
    <dataValidation type="list" allowBlank="1" showInputMessage="1" showErrorMessage="1" sqref="H8:H108 AL8" xr:uid="{A7AD8112-4EF1-4814-9AFD-0757BED9982C}">
      <formula1>"Oui,Non,Non concerné"</formula1>
    </dataValidation>
  </dataValidations>
  <pageMargins left="0.7" right="0.7" top="0.75" bottom="0.75" header="0.3" footer="0.3"/>
  <pageSetup paperSize="9" scale="10" orientation="portrait" r:id="rId1"/>
  <drawing r:id="rId2"/>
  <extLst>
    <ext xmlns:x14="http://schemas.microsoft.com/office/spreadsheetml/2009/9/main" uri="{CCE6A557-97BC-4b89-ADB6-D9C93CAAB3DF}">
      <x14:dataValidations xmlns:xm="http://schemas.microsoft.com/office/excel/2006/main" count="1">
        <x14:dataValidation type="list" allowBlank="1" showErrorMessage="1" promptTitle="Sélectionnez un poste de dépense" prompt="Cliquez sur le menu déroulant" xr:uid="{BF5B2B1D-1ED1-40FF-8A2F-DE17B1A76681}">
          <x14:formula1>
            <xm:f>'0-Présentation poste-typeaction'!$J$4:$J$6</xm:f>
          </x14:formula1>
          <xm:sqref>E9:E108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8AD42-FA84-47FC-9BD2-A0B48510B1EA}">
  <sheetPr>
    <pageSetUpPr fitToPage="1"/>
  </sheetPr>
  <dimension ref="A1:BU109"/>
  <sheetViews>
    <sheetView showGridLines="0" zoomScale="82" zoomScaleNormal="100" workbookViewId="0">
      <selection activeCell="E43" sqref="E43"/>
    </sheetView>
  </sheetViews>
  <sheetFormatPr defaultColWidth="11.42578125" defaultRowHeight="15" outlineLevelCol="1"/>
  <cols>
    <col min="1" max="1" width="10.42578125" style="5" customWidth="1"/>
    <col min="2" max="2" width="27.42578125" style="5" customWidth="1"/>
    <col min="3" max="3" width="38.42578125" style="5" customWidth="1"/>
    <col min="4" max="5" width="27.42578125" style="5" customWidth="1"/>
    <col min="6" max="6" width="22.42578125" style="5" customWidth="1"/>
    <col min="7" max="7" width="23.85546875" style="5" bestFit="1" customWidth="1"/>
    <col min="8" max="9" width="19.42578125" style="5" customWidth="1"/>
    <col min="10" max="10" width="23.42578125" style="5" customWidth="1"/>
    <col min="11" max="11" width="46.85546875" style="5" customWidth="1"/>
    <col min="12" max="12" width="38.85546875" style="5" customWidth="1"/>
    <col min="13" max="15" width="27.42578125" style="5" customWidth="1"/>
    <col min="16" max="16" width="23" style="5" bestFit="1" customWidth="1"/>
    <col min="17" max="17" width="21.85546875" style="5" customWidth="1"/>
    <col min="18" max="22" width="19.42578125" style="5" customWidth="1" outlineLevel="1"/>
    <col min="23" max="23" width="50.42578125" style="5" customWidth="1" outlineLevel="1"/>
    <col min="24" max="24" width="46.42578125" style="5" customWidth="1" outlineLevel="1"/>
    <col min="25" max="25" width="31" style="5" customWidth="1" outlineLevel="1"/>
    <col min="26" max="26" width="27.42578125" style="5" customWidth="1" outlineLevel="1"/>
    <col min="27" max="30" width="25.42578125" style="5" customWidth="1" outlineLevel="1"/>
    <col min="31" max="31" width="36.42578125" style="5" customWidth="1" outlineLevel="1"/>
    <col min="32" max="32" width="24.140625" style="5" customWidth="1" outlineLevel="1"/>
    <col min="33" max="33" width="30.7109375" style="5" customWidth="1" outlineLevel="1"/>
    <col min="34" max="34" width="41.28515625" style="5" customWidth="1" outlineLevel="1"/>
    <col min="35" max="36" width="24.42578125" style="5" customWidth="1" outlineLevel="1"/>
    <col min="37" max="16384" width="11.42578125" style="5"/>
  </cols>
  <sheetData>
    <row r="1" spans="1:73" s="147" customFormat="1"/>
    <row r="2" spans="1:73" s="147" customFormat="1" ht="18.75">
      <c r="D2" s="1058"/>
      <c r="E2" s="1058"/>
      <c r="F2" s="1058"/>
      <c r="G2" s="1058"/>
      <c r="H2" s="1058"/>
      <c r="I2" s="1058"/>
    </row>
    <row r="3" spans="1:73" s="147" customFormat="1" ht="9" customHeight="1" thickBot="1">
      <c r="D3" s="1059"/>
      <c r="E3" s="1059"/>
      <c r="F3" s="1059"/>
      <c r="G3" s="1059"/>
      <c r="H3" s="1059"/>
      <c r="I3" s="1059"/>
    </row>
    <row r="4" spans="1:73" s="147" customFormat="1" ht="15.75" hidden="1" thickBot="1"/>
    <row r="5" spans="1:73" s="25" customFormat="1" ht="73.5" customHeight="1" thickBot="1">
      <c r="A5" s="1060" t="s">
        <v>126</v>
      </c>
      <c r="B5" s="1061"/>
      <c r="C5" s="1061"/>
      <c r="D5" s="1061"/>
      <c r="E5" s="1061"/>
      <c r="F5" s="1061"/>
      <c r="G5" s="1061"/>
      <c r="H5" s="1061"/>
      <c r="I5" s="1061"/>
      <c r="J5" s="1061"/>
      <c r="K5" s="1061"/>
      <c r="L5" s="1061"/>
      <c r="M5" s="1061"/>
      <c r="N5" s="1061"/>
      <c r="O5" s="1061"/>
      <c r="P5" s="1061"/>
      <c r="Q5" s="1062"/>
      <c r="R5" s="1063" t="s">
        <v>127</v>
      </c>
      <c r="S5" s="1064"/>
      <c r="T5" s="1064"/>
      <c r="U5" s="1064"/>
      <c r="V5" s="1064"/>
      <c r="W5" s="1064"/>
      <c r="X5" s="1064"/>
      <c r="Y5" s="1064"/>
      <c r="Z5" s="1064"/>
      <c r="AA5" s="1064"/>
      <c r="AB5" s="1064"/>
      <c r="AC5" s="1064"/>
      <c r="AD5" s="1064"/>
      <c r="AE5" s="1064"/>
      <c r="AF5" s="1064"/>
      <c r="AG5" s="1064"/>
      <c r="AH5" s="1064"/>
      <c r="AI5" s="1064"/>
      <c r="AJ5" s="1065"/>
    </row>
    <row r="6" spans="1:73" s="25" customFormat="1" ht="73.5" customHeight="1">
      <c r="A6" s="1066" t="s">
        <v>37</v>
      </c>
      <c r="B6" s="47" t="s">
        <v>38</v>
      </c>
      <c r="C6" s="47" t="s">
        <v>41</v>
      </c>
      <c r="D6" s="48" t="s">
        <v>128</v>
      </c>
      <c r="E6" s="47" t="s">
        <v>129</v>
      </c>
      <c r="F6" s="47" t="s">
        <v>130</v>
      </c>
      <c r="G6" s="47" t="s">
        <v>131</v>
      </c>
      <c r="H6" s="48" t="s">
        <v>132</v>
      </c>
      <c r="I6" s="48" t="s">
        <v>133</v>
      </c>
      <c r="J6" s="47" t="s">
        <v>134</v>
      </c>
      <c r="K6" s="100" t="s">
        <v>135</v>
      </c>
      <c r="L6" s="99" t="s">
        <v>136</v>
      </c>
      <c r="M6" s="99" t="s">
        <v>137</v>
      </c>
      <c r="N6" s="47" t="s">
        <v>138</v>
      </c>
      <c r="O6" s="47" t="s">
        <v>139</v>
      </c>
      <c r="P6" s="47" t="s">
        <v>140</v>
      </c>
      <c r="Q6" s="48" t="s">
        <v>63</v>
      </c>
      <c r="R6" s="533" t="s">
        <v>38</v>
      </c>
      <c r="S6" s="534" t="s">
        <v>41</v>
      </c>
      <c r="T6" s="534" t="s">
        <v>128</v>
      </c>
      <c r="U6" s="534" t="s">
        <v>129</v>
      </c>
      <c r="V6" s="534" t="s">
        <v>130</v>
      </c>
      <c r="W6" s="534" t="s">
        <v>141</v>
      </c>
      <c r="X6" s="534" t="s">
        <v>132</v>
      </c>
      <c r="Y6" s="535" t="s">
        <v>133</v>
      </c>
      <c r="Z6" s="535" t="s">
        <v>134</v>
      </c>
      <c r="AA6" s="535" t="s">
        <v>135</v>
      </c>
      <c r="AB6" s="24" t="s">
        <v>136</v>
      </c>
      <c r="AC6" s="24" t="s">
        <v>137</v>
      </c>
      <c r="AD6" s="535" t="s">
        <v>142</v>
      </c>
      <c r="AE6" s="535" t="s">
        <v>140</v>
      </c>
      <c r="AF6" s="534" t="s">
        <v>143</v>
      </c>
      <c r="AG6" s="24" t="s">
        <v>144</v>
      </c>
      <c r="AH6" s="534" t="s">
        <v>78</v>
      </c>
      <c r="AI6" s="534" t="s">
        <v>80</v>
      </c>
      <c r="AJ6" s="536" t="s">
        <v>145</v>
      </c>
    </row>
    <row r="7" spans="1:73" s="25" customFormat="1" ht="128.25" customHeight="1">
      <c r="A7" s="1049"/>
      <c r="B7" s="106" t="s">
        <v>146</v>
      </c>
      <c r="C7" s="106" t="s">
        <v>147</v>
      </c>
      <c r="D7" s="106" t="s">
        <v>148</v>
      </c>
      <c r="E7" s="106" t="s">
        <v>149</v>
      </c>
      <c r="F7" s="106" t="s">
        <v>150</v>
      </c>
      <c r="G7" s="106" t="s">
        <v>151</v>
      </c>
      <c r="H7" s="106" t="s">
        <v>152</v>
      </c>
      <c r="I7" s="39" t="s">
        <v>153</v>
      </c>
      <c r="J7" s="106" t="s">
        <v>154</v>
      </c>
      <c r="K7" s="39" t="s">
        <v>153</v>
      </c>
      <c r="L7" s="761" t="s">
        <v>155</v>
      </c>
      <c r="M7" s="39" t="s">
        <v>156</v>
      </c>
      <c r="N7" s="106" t="s">
        <v>157</v>
      </c>
      <c r="O7" s="57" t="s">
        <v>158</v>
      </c>
      <c r="P7" s="57" t="s">
        <v>159</v>
      </c>
      <c r="Q7" s="58" t="s">
        <v>101</v>
      </c>
      <c r="R7" s="121" t="s">
        <v>102</v>
      </c>
      <c r="S7" s="63" t="s">
        <v>98</v>
      </c>
      <c r="T7" s="63" t="s">
        <v>104</v>
      </c>
      <c r="U7" s="63" t="s">
        <v>104</v>
      </c>
      <c r="V7" s="63" t="s">
        <v>104</v>
      </c>
      <c r="W7" s="63" t="s">
        <v>104</v>
      </c>
      <c r="X7" s="63" t="s">
        <v>104</v>
      </c>
      <c r="Y7" s="26" t="s">
        <v>104</v>
      </c>
      <c r="Z7" s="26" t="s">
        <v>104</v>
      </c>
      <c r="AA7" s="26" t="s">
        <v>104</v>
      </c>
      <c r="AB7" s="763" t="s">
        <v>155</v>
      </c>
      <c r="AC7" s="23" t="s">
        <v>156</v>
      </c>
      <c r="AD7" s="26" t="s">
        <v>104</v>
      </c>
      <c r="AE7" s="26" t="s">
        <v>104</v>
      </c>
      <c r="AF7" s="63" t="s">
        <v>160</v>
      </c>
      <c r="AG7" s="63" t="s">
        <v>104</v>
      </c>
      <c r="AH7" s="63" t="s">
        <v>161</v>
      </c>
      <c r="AI7" s="63" t="s">
        <v>110</v>
      </c>
      <c r="AJ7" s="537" t="s">
        <v>98</v>
      </c>
    </row>
    <row r="8" spans="1:73" s="25" customFormat="1" ht="30.75" thickBot="1">
      <c r="A8" s="122" t="s">
        <v>111</v>
      </c>
      <c r="B8" s="173" t="s">
        <v>111</v>
      </c>
      <c r="C8" s="868" t="s">
        <v>26</v>
      </c>
      <c r="D8" s="835" t="s">
        <v>162</v>
      </c>
      <c r="E8" s="835" t="s">
        <v>163</v>
      </c>
      <c r="F8" s="835" t="s">
        <v>164</v>
      </c>
      <c r="G8" s="869">
        <v>1</v>
      </c>
      <c r="H8" s="835" t="s">
        <v>165</v>
      </c>
      <c r="I8" s="835" t="s">
        <v>166</v>
      </c>
      <c r="J8" s="835" t="s">
        <v>167</v>
      </c>
      <c r="K8" s="835" t="s">
        <v>168</v>
      </c>
      <c r="L8" s="835"/>
      <c r="M8" s="835"/>
      <c r="N8" s="870">
        <v>80000</v>
      </c>
      <c r="O8" s="871">
        <f t="shared" ref="O8:O39" si="0">IF(K8=0,"",((N8/K8)*M8)*G8)</f>
        <v>0</v>
      </c>
      <c r="P8" s="872" t="s">
        <v>169</v>
      </c>
      <c r="Q8" s="873" t="s">
        <v>111</v>
      </c>
      <c r="R8" s="830"/>
      <c r="S8" s="831"/>
      <c r="T8" s="831"/>
      <c r="U8" s="831"/>
      <c r="V8" s="831"/>
      <c r="W8" s="832"/>
      <c r="X8" s="831"/>
      <c r="Y8" s="834"/>
      <c r="Z8" s="831"/>
      <c r="AA8" s="834"/>
      <c r="AB8" s="835"/>
      <c r="AC8" s="835"/>
      <c r="AD8" s="836"/>
      <c r="AE8" s="831"/>
      <c r="AF8" s="173"/>
      <c r="AG8" s="837"/>
      <c r="AH8" s="838"/>
      <c r="AI8" s="838" t="str" cm="1">
        <f t="array" ref="AI8">IF(OR(AG8="",O8=""),"",_xlfn.IFS(
ROUND(IFERROR(VALUE(TRIM(SUBSTITUTE(AG8,CHAR(160),""))),0),2)&gt;
ROUND(IFERROR(VALUE(TRIM(SUBSTITUTE(O8,CHAR(160),""))),0),2),
"KO : Le montant retenu est supérieur au montant présenté. Merci de revoir la ligne de contributions ou plafonner son montant.",
ROUND(IFERROR(VALUE(TRIM(SUBSTITUTE(O8,CHAR(160),""))),0),2)=0,
"",
ROUND(IFERROR(VALUE(TRIM(SUBSTITUTE(AG8,CHAR(160),""))),0),2)=
ROUND(IFERROR(VALUE(TRIM(SUBSTITUTE(O8,CHAR(160),""))),0),2),
"OK",
ROUND(IFERROR(VALUE(TRIM(SUBSTITUTE(AG8,CHAR(160),""))),0),2)=0,
"Attention : Montant présenté entièrement rejeté.",
ROUND(IFERROR(VALUE(TRIM(SUBSTITUTE(AG8,CHAR(160),""))),0),2)&lt;
ROUND(IFERROR(VALUE(TRIM(SUBSTITUTE(O8,CHAR(160),""))),0),2),
"Attention : Montant présenté partiellement rejeté.",
TRUE,""
))</f>
        <v/>
      </c>
      <c r="AJ8" s="839"/>
      <c r="BC8"/>
      <c r="BD8"/>
      <c r="BE8"/>
      <c r="BF8"/>
      <c r="BG8"/>
      <c r="BH8"/>
      <c r="BI8"/>
      <c r="BJ8"/>
      <c r="BK8"/>
      <c r="BL8"/>
      <c r="BM8"/>
      <c r="BN8"/>
      <c r="BO8"/>
      <c r="BP8"/>
      <c r="BQ8"/>
      <c r="BR8"/>
      <c r="BS8"/>
      <c r="BT8"/>
      <c r="BU8"/>
    </row>
    <row r="9" spans="1:73" s="25" customFormat="1" ht="30" customHeight="1">
      <c r="A9" s="866">
        <v>1</v>
      </c>
      <c r="B9" s="874"/>
      <c r="C9" s="875"/>
      <c r="D9" s="876"/>
      <c r="E9" s="877"/>
      <c r="F9" s="876"/>
      <c r="G9" s="878"/>
      <c r="H9" s="876"/>
      <c r="I9" s="879"/>
      <c r="J9" s="880"/>
      <c r="K9" s="879"/>
      <c r="L9" s="879"/>
      <c r="M9" s="845" t="str">
        <f>IF(K9="","",L9/365)</f>
        <v/>
      </c>
      <c r="N9" s="881"/>
      <c r="O9" s="882" t="str">
        <f>IF(K9=0,"",((N9/K9)*M9)*G9)</f>
        <v/>
      </c>
      <c r="P9" s="876"/>
      <c r="Q9" s="883"/>
      <c r="R9" s="840" t="str">
        <f t="shared" ref="R9" si="1">IF(B9="","",B9)</f>
        <v/>
      </c>
      <c r="S9" s="841" t="str">
        <f t="shared" ref="S9" si="2">IF(C9="","",C9)</f>
        <v/>
      </c>
      <c r="T9" s="841" t="str">
        <f t="shared" ref="T9" si="3">IF(D9="","",D9)</f>
        <v/>
      </c>
      <c r="U9" s="841" t="str">
        <f t="shared" ref="U9" si="4">IF(E9="","",E9)</f>
        <v/>
      </c>
      <c r="V9" s="841" t="str">
        <f t="shared" ref="V9" si="5">IF(F9="","",F9)</f>
        <v/>
      </c>
      <c r="W9" s="841" t="str">
        <f t="shared" ref="W9" si="6">IF(G9="","",G9)</f>
        <v/>
      </c>
      <c r="X9" s="842" t="str">
        <f t="shared" ref="X9" si="7">IF(H9="","",H9)</f>
        <v/>
      </c>
      <c r="Y9" s="843" t="str">
        <f t="shared" ref="Y9" si="8">IF(I9="","",I9)</f>
        <v/>
      </c>
      <c r="Z9" s="844" t="str">
        <f t="shared" ref="Z9" si="9">IF(J9="","",J9)</f>
        <v/>
      </c>
      <c r="AA9" s="843" t="str">
        <f t="shared" ref="AA9" si="10">IF(K9="","",K9)</f>
        <v/>
      </c>
      <c r="AB9" s="843" t="str">
        <f t="shared" ref="AB9:AB40" si="11">IF(L9="","",L9)</f>
        <v/>
      </c>
      <c r="AC9" s="845" t="str">
        <f t="shared" ref="AC9:AC40" si="12">IF(AA9="","",AB9/365)</f>
        <v/>
      </c>
      <c r="AD9" s="846" t="str">
        <f t="shared" ref="AD9:AD40" si="13">IF(N9="","",N9)</f>
        <v/>
      </c>
      <c r="AE9" s="844" t="str">
        <f t="shared" ref="AE9:AE40" si="14">IF(P9="","",P9)</f>
        <v/>
      </c>
      <c r="AF9" s="847"/>
      <c r="AG9" s="848" t="str">
        <f t="shared" ref="AG9:AG40" si="15">IF(AA9="","",((AD9/AA9)*AC9)*W9)</f>
        <v/>
      </c>
      <c r="AH9" s="849"/>
      <c r="AI9" s="850" t="str" cm="1">
        <f t="array" ref="AI9">IF(OR(AG9="",O9=""),"",_xlfn.IFS(
ROUND(IFERROR(VALUE(TRIM(SUBSTITUTE(AG9,CHAR(160),""))),0),2)&gt;
ROUND(IFERROR(VALUE(TRIM(SUBSTITUTE(O9,CHAR(160),""))),0),2),
"KO : Le montant retenu est supérieur au montant présenté. Merci de revoir la ligne de contributions ou plafonner son montant.",
ROUND(IFERROR(VALUE(TRIM(SUBSTITUTE(O9,CHAR(160),""))),0),2)=0,
"",
ROUND(IFERROR(VALUE(TRIM(SUBSTITUTE(AG9,CHAR(160),""))),0),2)=
ROUND(IFERROR(VALUE(TRIM(SUBSTITUTE(O9,CHAR(160),""))),0),2),
"OK",
ROUND(IFERROR(VALUE(TRIM(SUBSTITUTE(AG9,CHAR(160),""))),0),2)=0,
"Attention : Montant présenté entièrement rejeté.",
ROUND(IFERROR(VALUE(TRIM(SUBSTITUTE(AG9,CHAR(160),""))),0),2)&lt;
ROUND(IFERROR(VALUE(TRIM(SUBSTITUTE(O9,CHAR(160),""))),0),2),
"Attention : Montant présenté partiellement rejeté.",
TRUE,""
))</f>
        <v/>
      </c>
      <c r="AJ9" s="851" t="str">
        <f t="shared" ref="AJ9:AJ40" si="16">IF(OR(O9="",AG9=""),"",ROUND(IFERROR(VALUE(TRIM(SUBSTITUTE(O9,CHAR(160),""))),0),2)-ROUND(IFERROR(VALUE(TRIM(SUBSTITUTE(AG9,CHAR(160),""))),0),2))</f>
        <v/>
      </c>
    </row>
    <row r="10" spans="1:73" s="25" customFormat="1" ht="12" customHeight="1">
      <c r="A10" s="867">
        <v>2</v>
      </c>
      <c r="B10" s="884"/>
      <c r="C10" s="828"/>
      <c r="D10" s="827"/>
      <c r="E10" s="124"/>
      <c r="F10" s="83"/>
      <c r="G10" s="131"/>
      <c r="H10" s="123"/>
      <c r="I10" s="125"/>
      <c r="J10" s="126"/>
      <c r="K10" s="125"/>
      <c r="L10" s="125"/>
      <c r="M10" s="762" t="str">
        <f t="shared" ref="M10:M40" si="17">IF(K10="","",L10/365)</f>
        <v/>
      </c>
      <c r="N10" s="127"/>
      <c r="O10" s="165" t="str">
        <f t="shared" si="0"/>
        <v/>
      </c>
      <c r="P10" s="123"/>
      <c r="Q10" s="885"/>
      <c r="R10" s="852" t="str">
        <f t="shared" ref="R10:R73" si="18">IF(B10="","",B10)</f>
        <v/>
      </c>
      <c r="S10" s="833" t="str">
        <f t="shared" ref="S10:S73" si="19">IF(C10="","",C10)</f>
        <v/>
      </c>
      <c r="T10" s="833" t="str">
        <f t="shared" ref="T10:T73" si="20">IF(D10="","",D10)</f>
        <v/>
      </c>
      <c r="U10" s="833" t="str">
        <f t="shared" ref="U10:U73" si="21">IF(E10="","",E10)</f>
        <v/>
      </c>
      <c r="V10" s="833" t="str">
        <f t="shared" ref="V10:V73" si="22">IF(F10="","",F10)</f>
        <v/>
      </c>
      <c r="W10" s="833" t="str">
        <f t="shared" ref="W10:W73" si="23">IF(G10="","",G10)</f>
        <v/>
      </c>
      <c r="X10" s="829" t="str">
        <f t="shared" ref="X10:X73" si="24">IF(H10="","",H10)</f>
        <v/>
      </c>
      <c r="Y10" s="164" t="str">
        <f t="shared" ref="Y10:Y73" si="25">IF(I10="","",I10)</f>
        <v/>
      </c>
      <c r="Z10" s="162" t="str">
        <f t="shared" ref="Z10:Z73" si="26">IF(J10="","",J10)</f>
        <v/>
      </c>
      <c r="AA10" s="164" t="str">
        <f t="shared" ref="AA10:AA73" si="27">IF(K10="","",K10)</f>
        <v/>
      </c>
      <c r="AB10" s="164" t="str">
        <f t="shared" si="11"/>
        <v/>
      </c>
      <c r="AC10" s="762" t="str">
        <f t="shared" si="12"/>
        <v/>
      </c>
      <c r="AD10" s="163" t="str">
        <f t="shared" si="13"/>
        <v/>
      </c>
      <c r="AE10" s="162" t="str">
        <f t="shared" si="14"/>
        <v/>
      </c>
      <c r="AF10" s="129"/>
      <c r="AG10" s="105" t="str">
        <f t="shared" si="15"/>
        <v/>
      </c>
      <c r="AH10" s="764"/>
      <c r="AI10" s="43" t="str" cm="1">
        <f t="array" ref="AI10">IF(OR(AG10="",O10=""),"",_xlfn.IFS(
ROUND(IFERROR(VALUE(TRIM(SUBSTITUTE(AG10,CHAR(160),""))),0),2)&gt;
ROUND(IFERROR(VALUE(TRIM(SUBSTITUTE(O10,CHAR(160),""))),0),2),
"KO : Le montant retenu est supérieur au montant présenté. Merci de revoir la ligne de contributions ou plafonner son montant.",
ROUND(IFERROR(VALUE(TRIM(SUBSTITUTE(O10,CHAR(160),""))),0),2)=0,
"",
ROUND(IFERROR(VALUE(TRIM(SUBSTITUTE(AG10,CHAR(160),""))),0),2)=
ROUND(IFERROR(VALUE(TRIM(SUBSTITUTE(O10,CHAR(160),""))),0),2),
"OK",
ROUND(IFERROR(VALUE(TRIM(SUBSTITUTE(AG10,CHAR(160),""))),0),2)=0,
"Attention : Montant présenté entièrement rejeté.",
ROUND(IFERROR(VALUE(TRIM(SUBSTITUTE(AG10,CHAR(160),""))),0),2)&lt;
ROUND(IFERROR(VALUE(TRIM(SUBSTITUTE(O10,CHAR(160),""))),0),2),
"Attention : Montant présenté partiellement rejeté.",
TRUE,""
))</f>
        <v/>
      </c>
      <c r="AJ10" s="853" t="str">
        <f t="shared" si="16"/>
        <v/>
      </c>
    </row>
    <row r="11" spans="1:73" s="25" customFormat="1">
      <c r="A11" s="867">
        <v>3</v>
      </c>
      <c r="B11" s="886"/>
      <c r="C11" s="123"/>
      <c r="D11" s="83"/>
      <c r="E11" s="124"/>
      <c r="F11" s="83"/>
      <c r="G11" s="131"/>
      <c r="H11" s="83"/>
      <c r="I11" s="125"/>
      <c r="J11" s="126"/>
      <c r="K11" s="125"/>
      <c r="L11" s="125"/>
      <c r="M11" s="762" t="str">
        <f t="shared" si="17"/>
        <v/>
      </c>
      <c r="N11" s="127"/>
      <c r="O11" s="165" t="str">
        <f t="shared" si="0"/>
        <v/>
      </c>
      <c r="P11" s="83"/>
      <c r="Q11" s="885"/>
      <c r="R11" s="852" t="str">
        <f t="shared" si="18"/>
        <v/>
      </c>
      <c r="S11" s="833" t="str">
        <f t="shared" si="19"/>
        <v/>
      </c>
      <c r="T11" s="833" t="str">
        <f t="shared" si="20"/>
        <v/>
      </c>
      <c r="U11" s="833" t="str">
        <f t="shared" si="21"/>
        <v/>
      </c>
      <c r="V11" s="833" t="str">
        <f t="shared" si="22"/>
        <v/>
      </c>
      <c r="W11" s="833" t="str">
        <f t="shared" si="23"/>
        <v/>
      </c>
      <c r="X11" s="829" t="str">
        <f t="shared" si="24"/>
        <v/>
      </c>
      <c r="Y11" s="164" t="str">
        <f t="shared" si="25"/>
        <v/>
      </c>
      <c r="Z11" s="162" t="str">
        <f t="shared" si="26"/>
        <v/>
      </c>
      <c r="AA11" s="164" t="str">
        <f t="shared" si="27"/>
        <v/>
      </c>
      <c r="AB11" s="164" t="str">
        <f t="shared" si="11"/>
        <v/>
      </c>
      <c r="AC11" s="762" t="str">
        <f t="shared" si="12"/>
        <v/>
      </c>
      <c r="AD11" s="163" t="str">
        <f t="shared" si="13"/>
        <v/>
      </c>
      <c r="AE11" s="162" t="str">
        <f t="shared" si="14"/>
        <v/>
      </c>
      <c r="AF11" s="129"/>
      <c r="AG11" s="105" t="str">
        <f t="shared" si="15"/>
        <v/>
      </c>
      <c r="AH11" s="130"/>
      <c r="AI11" s="43" t="str" cm="1">
        <f t="array" ref="AI11">IF(OR(AG11="",O11=""),"",_xlfn.IFS(
ROUND(IFERROR(VALUE(TRIM(SUBSTITUTE(AG11,CHAR(160),""))),0),2)&gt;
ROUND(IFERROR(VALUE(TRIM(SUBSTITUTE(O11,CHAR(160),""))),0),2),
"KO : Le montant retenu est supérieur au montant présenté. Merci de revoir la ligne de contributions ou plafonner son montant.",
ROUND(IFERROR(VALUE(TRIM(SUBSTITUTE(O11,CHAR(160),""))),0),2)=0,
"",
ROUND(IFERROR(VALUE(TRIM(SUBSTITUTE(AG11,CHAR(160),""))),0),2)=
ROUND(IFERROR(VALUE(TRIM(SUBSTITUTE(O11,CHAR(160),""))),0),2),
"OK",
ROUND(IFERROR(VALUE(TRIM(SUBSTITUTE(AG11,CHAR(160),""))),0),2)=0,
"Attention : Montant présenté entièrement rejeté.",
ROUND(IFERROR(VALUE(TRIM(SUBSTITUTE(AG11,CHAR(160),""))),0),2)&lt;
ROUND(IFERROR(VALUE(TRIM(SUBSTITUTE(O11,CHAR(160),""))),0),2),
"Attention : Montant présenté partiellement rejeté.",
TRUE,""
))</f>
        <v/>
      </c>
      <c r="AJ11" s="853" t="str">
        <f t="shared" si="16"/>
        <v/>
      </c>
    </row>
    <row r="12" spans="1:73" s="25" customFormat="1">
      <c r="A12" s="867">
        <v>4</v>
      </c>
      <c r="B12" s="886"/>
      <c r="C12" s="83"/>
      <c r="D12" s="83"/>
      <c r="E12" s="124"/>
      <c r="F12" s="83"/>
      <c r="G12" s="131"/>
      <c r="H12" s="83"/>
      <c r="I12" s="125"/>
      <c r="J12" s="126"/>
      <c r="K12" s="125"/>
      <c r="L12" s="125"/>
      <c r="M12" s="762" t="str">
        <f t="shared" si="17"/>
        <v/>
      </c>
      <c r="N12" s="127"/>
      <c r="O12" s="165" t="str">
        <f t="shared" si="0"/>
        <v/>
      </c>
      <c r="P12" s="83"/>
      <c r="Q12" s="885"/>
      <c r="R12" s="852" t="str">
        <f t="shared" si="18"/>
        <v/>
      </c>
      <c r="S12" s="833" t="str">
        <f t="shared" si="19"/>
        <v/>
      </c>
      <c r="T12" s="833" t="str">
        <f t="shared" si="20"/>
        <v/>
      </c>
      <c r="U12" s="833" t="str">
        <f t="shared" si="21"/>
        <v/>
      </c>
      <c r="V12" s="833" t="str">
        <f t="shared" si="22"/>
        <v/>
      </c>
      <c r="W12" s="833" t="str">
        <f t="shared" si="23"/>
        <v/>
      </c>
      <c r="X12" s="829" t="str">
        <f t="shared" si="24"/>
        <v/>
      </c>
      <c r="Y12" s="164" t="str">
        <f t="shared" si="25"/>
        <v/>
      </c>
      <c r="Z12" s="162" t="str">
        <f t="shared" si="26"/>
        <v/>
      </c>
      <c r="AA12" s="164" t="str">
        <f t="shared" si="27"/>
        <v/>
      </c>
      <c r="AB12" s="164" t="str">
        <f t="shared" si="11"/>
        <v/>
      </c>
      <c r="AC12" s="762" t="str">
        <f t="shared" si="12"/>
        <v/>
      </c>
      <c r="AD12" s="163" t="str">
        <f t="shared" si="13"/>
        <v/>
      </c>
      <c r="AE12" s="162" t="str">
        <f t="shared" si="14"/>
        <v/>
      </c>
      <c r="AF12" s="129"/>
      <c r="AG12" s="105" t="str">
        <f t="shared" si="15"/>
        <v/>
      </c>
      <c r="AH12" s="130"/>
      <c r="AI12" s="43" t="str" cm="1">
        <f t="array" ref="AI12">IF(OR(AG12="",O12=""),"",_xlfn.IFS(
ROUND(IFERROR(VALUE(TRIM(SUBSTITUTE(AG12,CHAR(160),""))),0),2)&gt;
ROUND(IFERROR(VALUE(TRIM(SUBSTITUTE(O12,CHAR(160),""))),0),2),
"KO : Le montant retenu est supérieur au montant présenté. Merci de revoir la ligne de contributions ou plafonner son montant.",
ROUND(IFERROR(VALUE(TRIM(SUBSTITUTE(O12,CHAR(160),""))),0),2)=0,
"",
ROUND(IFERROR(VALUE(TRIM(SUBSTITUTE(AG12,CHAR(160),""))),0),2)=
ROUND(IFERROR(VALUE(TRIM(SUBSTITUTE(O12,CHAR(160),""))),0),2),
"OK",
ROUND(IFERROR(VALUE(TRIM(SUBSTITUTE(AG12,CHAR(160),""))),0),2)=0,
"Attention : Montant présenté entièrement rejeté.",
ROUND(IFERROR(VALUE(TRIM(SUBSTITUTE(AG12,CHAR(160),""))),0),2)&lt;
ROUND(IFERROR(VALUE(TRIM(SUBSTITUTE(O12,CHAR(160),""))),0),2),
"Attention : Montant présenté partiellement rejeté.",
TRUE,""
))</f>
        <v/>
      </c>
      <c r="AJ12" s="853" t="str">
        <f t="shared" si="16"/>
        <v/>
      </c>
    </row>
    <row r="13" spans="1:73" s="25" customFormat="1">
      <c r="A13" s="867">
        <v>5</v>
      </c>
      <c r="B13" s="886"/>
      <c r="C13" s="83"/>
      <c r="D13" s="83"/>
      <c r="E13" s="124"/>
      <c r="F13" s="83"/>
      <c r="G13" s="131"/>
      <c r="H13" s="83"/>
      <c r="I13" s="125"/>
      <c r="J13" s="126"/>
      <c r="K13" s="125"/>
      <c r="L13" s="125"/>
      <c r="M13" s="762" t="str">
        <f t="shared" si="17"/>
        <v/>
      </c>
      <c r="N13" s="127"/>
      <c r="O13" s="165" t="str">
        <f t="shared" si="0"/>
        <v/>
      </c>
      <c r="P13" s="83"/>
      <c r="Q13" s="885"/>
      <c r="R13" s="852" t="str">
        <f t="shared" si="18"/>
        <v/>
      </c>
      <c r="S13" s="833" t="str">
        <f t="shared" si="19"/>
        <v/>
      </c>
      <c r="T13" s="833" t="str">
        <f t="shared" si="20"/>
        <v/>
      </c>
      <c r="U13" s="833" t="str">
        <f t="shared" si="21"/>
        <v/>
      </c>
      <c r="V13" s="833" t="str">
        <f t="shared" si="22"/>
        <v/>
      </c>
      <c r="W13" s="833" t="str">
        <f t="shared" si="23"/>
        <v/>
      </c>
      <c r="X13" s="829" t="str">
        <f t="shared" si="24"/>
        <v/>
      </c>
      <c r="Y13" s="164" t="str">
        <f t="shared" si="25"/>
        <v/>
      </c>
      <c r="Z13" s="162" t="str">
        <f t="shared" si="26"/>
        <v/>
      </c>
      <c r="AA13" s="164" t="str">
        <f t="shared" si="27"/>
        <v/>
      </c>
      <c r="AB13" s="164" t="str">
        <f t="shared" si="11"/>
        <v/>
      </c>
      <c r="AC13" s="762" t="str">
        <f t="shared" si="12"/>
        <v/>
      </c>
      <c r="AD13" s="163" t="str">
        <f t="shared" si="13"/>
        <v/>
      </c>
      <c r="AE13" s="162" t="str">
        <f t="shared" si="14"/>
        <v/>
      </c>
      <c r="AF13" s="129"/>
      <c r="AG13" s="105" t="str">
        <f t="shared" si="15"/>
        <v/>
      </c>
      <c r="AH13" s="130"/>
      <c r="AI13" s="43" t="str" cm="1">
        <f t="array" ref="AI13">IF(OR(AG13="",O13=""),"",_xlfn.IFS(
ROUND(IFERROR(VALUE(TRIM(SUBSTITUTE(AG13,CHAR(160),""))),0),2)&gt;
ROUND(IFERROR(VALUE(TRIM(SUBSTITUTE(O13,CHAR(160),""))),0),2),
"KO : Le montant retenu est supérieur au montant présenté. Merci de revoir la ligne de contributions ou plafonner son montant.",
ROUND(IFERROR(VALUE(TRIM(SUBSTITUTE(O13,CHAR(160),""))),0),2)=0,
"",
ROUND(IFERROR(VALUE(TRIM(SUBSTITUTE(AG13,CHAR(160),""))),0),2)=
ROUND(IFERROR(VALUE(TRIM(SUBSTITUTE(O13,CHAR(160),""))),0),2),
"OK",
ROUND(IFERROR(VALUE(TRIM(SUBSTITUTE(AG13,CHAR(160),""))),0),2)=0,
"Attention : Montant présenté entièrement rejeté.",
ROUND(IFERROR(VALUE(TRIM(SUBSTITUTE(AG13,CHAR(160),""))),0),2)&lt;
ROUND(IFERROR(VALUE(TRIM(SUBSTITUTE(O13,CHAR(160),""))),0),2),
"Attention : Montant présenté partiellement rejeté.",
TRUE,""
))</f>
        <v/>
      </c>
      <c r="AJ13" s="853" t="str">
        <f t="shared" si="16"/>
        <v/>
      </c>
    </row>
    <row r="14" spans="1:73" s="25" customFormat="1">
      <c r="A14" s="867">
        <v>6</v>
      </c>
      <c r="B14" s="886"/>
      <c r="C14" s="83"/>
      <c r="D14" s="83"/>
      <c r="E14" s="124"/>
      <c r="F14" s="83"/>
      <c r="G14" s="131"/>
      <c r="H14" s="83"/>
      <c r="I14" s="125"/>
      <c r="J14" s="126"/>
      <c r="K14" s="125"/>
      <c r="L14" s="125"/>
      <c r="M14" s="762" t="str">
        <f t="shared" si="17"/>
        <v/>
      </c>
      <c r="N14" s="127"/>
      <c r="O14" s="165" t="str">
        <f t="shared" si="0"/>
        <v/>
      </c>
      <c r="P14" s="83"/>
      <c r="Q14" s="885"/>
      <c r="R14" s="852" t="str">
        <f t="shared" si="18"/>
        <v/>
      </c>
      <c r="S14" s="833" t="str">
        <f t="shared" si="19"/>
        <v/>
      </c>
      <c r="T14" s="833" t="str">
        <f t="shared" si="20"/>
        <v/>
      </c>
      <c r="U14" s="833" t="str">
        <f t="shared" si="21"/>
        <v/>
      </c>
      <c r="V14" s="833" t="str">
        <f t="shared" si="22"/>
        <v/>
      </c>
      <c r="W14" s="833" t="str">
        <f t="shared" si="23"/>
        <v/>
      </c>
      <c r="X14" s="829" t="str">
        <f t="shared" si="24"/>
        <v/>
      </c>
      <c r="Y14" s="164" t="str">
        <f t="shared" si="25"/>
        <v/>
      </c>
      <c r="Z14" s="162" t="str">
        <f t="shared" si="26"/>
        <v/>
      </c>
      <c r="AA14" s="164" t="str">
        <f t="shared" si="27"/>
        <v/>
      </c>
      <c r="AB14" s="164" t="str">
        <f t="shared" si="11"/>
        <v/>
      </c>
      <c r="AC14" s="762" t="str">
        <f t="shared" si="12"/>
        <v/>
      </c>
      <c r="AD14" s="163" t="str">
        <f t="shared" si="13"/>
        <v/>
      </c>
      <c r="AE14" s="162" t="str">
        <f t="shared" si="14"/>
        <v/>
      </c>
      <c r="AF14" s="129"/>
      <c r="AG14" s="105" t="str">
        <f t="shared" si="15"/>
        <v/>
      </c>
      <c r="AH14" s="130"/>
      <c r="AI14" s="43" t="str" cm="1">
        <f t="array" ref="AI14">IF(OR(AG14="",O14=""),"",_xlfn.IFS(
ROUND(IFERROR(VALUE(TRIM(SUBSTITUTE(AG14,CHAR(160),""))),0),2)&gt;
ROUND(IFERROR(VALUE(TRIM(SUBSTITUTE(O14,CHAR(160),""))),0),2),
"KO : Le montant retenu est supérieur au montant présenté. Merci de revoir la ligne de contributions ou plafonner son montant.",
ROUND(IFERROR(VALUE(TRIM(SUBSTITUTE(O14,CHAR(160),""))),0),2)=0,
"",
ROUND(IFERROR(VALUE(TRIM(SUBSTITUTE(AG14,CHAR(160),""))),0),2)=
ROUND(IFERROR(VALUE(TRIM(SUBSTITUTE(O14,CHAR(160),""))),0),2),
"OK",
ROUND(IFERROR(VALUE(TRIM(SUBSTITUTE(AG14,CHAR(160),""))),0),2)=0,
"Attention : Montant présenté entièrement rejeté.",
ROUND(IFERROR(VALUE(TRIM(SUBSTITUTE(AG14,CHAR(160),""))),0),2)&lt;
ROUND(IFERROR(VALUE(TRIM(SUBSTITUTE(O14,CHAR(160),""))),0),2),
"Attention : Montant présenté partiellement rejeté.",
TRUE,""
))</f>
        <v/>
      </c>
      <c r="AJ14" s="853" t="str">
        <f t="shared" si="16"/>
        <v/>
      </c>
    </row>
    <row r="15" spans="1:73" s="25" customFormat="1">
      <c r="A15" s="867">
        <v>7</v>
      </c>
      <c r="B15" s="886"/>
      <c r="C15" s="83"/>
      <c r="D15" s="83"/>
      <c r="E15" s="124"/>
      <c r="F15" s="83"/>
      <c r="G15" s="131"/>
      <c r="H15" s="83"/>
      <c r="I15" s="125"/>
      <c r="J15" s="126"/>
      <c r="K15" s="125"/>
      <c r="L15" s="125"/>
      <c r="M15" s="762" t="str">
        <f t="shared" si="17"/>
        <v/>
      </c>
      <c r="N15" s="127"/>
      <c r="O15" s="165" t="str">
        <f t="shared" si="0"/>
        <v/>
      </c>
      <c r="P15" s="83"/>
      <c r="Q15" s="885"/>
      <c r="R15" s="852" t="str">
        <f t="shared" si="18"/>
        <v/>
      </c>
      <c r="S15" s="833" t="str">
        <f t="shared" si="19"/>
        <v/>
      </c>
      <c r="T15" s="833" t="str">
        <f t="shared" si="20"/>
        <v/>
      </c>
      <c r="U15" s="833" t="str">
        <f t="shared" si="21"/>
        <v/>
      </c>
      <c r="V15" s="833" t="str">
        <f t="shared" si="22"/>
        <v/>
      </c>
      <c r="W15" s="833" t="str">
        <f t="shared" si="23"/>
        <v/>
      </c>
      <c r="X15" s="829" t="str">
        <f t="shared" si="24"/>
        <v/>
      </c>
      <c r="Y15" s="164" t="str">
        <f t="shared" si="25"/>
        <v/>
      </c>
      <c r="Z15" s="162" t="str">
        <f t="shared" si="26"/>
        <v/>
      </c>
      <c r="AA15" s="164" t="str">
        <f t="shared" si="27"/>
        <v/>
      </c>
      <c r="AB15" s="164" t="str">
        <f t="shared" si="11"/>
        <v/>
      </c>
      <c r="AC15" s="762" t="str">
        <f t="shared" si="12"/>
        <v/>
      </c>
      <c r="AD15" s="163" t="str">
        <f t="shared" si="13"/>
        <v/>
      </c>
      <c r="AE15" s="162" t="str">
        <f t="shared" si="14"/>
        <v/>
      </c>
      <c r="AF15" s="129"/>
      <c r="AG15" s="105" t="str">
        <f t="shared" si="15"/>
        <v/>
      </c>
      <c r="AH15" s="130"/>
      <c r="AI15" s="43" t="str" cm="1">
        <f t="array" ref="AI15">IF(OR(AG15="",O15=""),"",_xlfn.IFS(
ROUND(IFERROR(VALUE(TRIM(SUBSTITUTE(AG15,CHAR(160),""))),0),2)&gt;
ROUND(IFERROR(VALUE(TRIM(SUBSTITUTE(O15,CHAR(160),""))),0),2),
"KO : Le montant retenu est supérieur au montant présenté. Merci de revoir la ligne de contributions ou plafonner son montant.",
ROUND(IFERROR(VALUE(TRIM(SUBSTITUTE(O15,CHAR(160),""))),0),2)=0,
"",
ROUND(IFERROR(VALUE(TRIM(SUBSTITUTE(AG15,CHAR(160),""))),0),2)=
ROUND(IFERROR(VALUE(TRIM(SUBSTITUTE(O15,CHAR(160),""))),0),2),
"OK",
ROUND(IFERROR(VALUE(TRIM(SUBSTITUTE(AG15,CHAR(160),""))),0),2)=0,
"Attention : Montant présenté entièrement rejeté.",
ROUND(IFERROR(VALUE(TRIM(SUBSTITUTE(AG15,CHAR(160),""))),0),2)&lt;
ROUND(IFERROR(VALUE(TRIM(SUBSTITUTE(O15,CHAR(160),""))),0),2),
"Attention : Montant présenté partiellement rejeté.",
TRUE,""
))</f>
        <v/>
      </c>
      <c r="AJ15" s="853" t="str">
        <f t="shared" si="16"/>
        <v/>
      </c>
    </row>
    <row r="16" spans="1:73" s="25" customFormat="1">
      <c r="A16" s="867">
        <v>8</v>
      </c>
      <c r="B16" s="886"/>
      <c r="C16" s="83"/>
      <c r="D16" s="83"/>
      <c r="E16" s="124"/>
      <c r="F16" s="83"/>
      <c r="G16" s="131"/>
      <c r="H16" s="83"/>
      <c r="I16" s="125"/>
      <c r="J16" s="126"/>
      <c r="K16" s="125"/>
      <c r="L16" s="125"/>
      <c r="M16" s="762" t="str">
        <f t="shared" si="17"/>
        <v/>
      </c>
      <c r="N16" s="127"/>
      <c r="O16" s="165" t="str">
        <f t="shared" si="0"/>
        <v/>
      </c>
      <c r="P16" s="83"/>
      <c r="Q16" s="885"/>
      <c r="R16" s="852" t="str">
        <f t="shared" si="18"/>
        <v/>
      </c>
      <c r="S16" s="833" t="str">
        <f t="shared" si="19"/>
        <v/>
      </c>
      <c r="T16" s="833" t="str">
        <f t="shared" si="20"/>
        <v/>
      </c>
      <c r="U16" s="833" t="str">
        <f t="shared" si="21"/>
        <v/>
      </c>
      <c r="V16" s="833" t="str">
        <f t="shared" si="22"/>
        <v/>
      </c>
      <c r="W16" s="833" t="str">
        <f t="shared" si="23"/>
        <v/>
      </c>
      <c r="X16" s="829" t="str">
        <f t="shared" si="24"/>
        <v/>
      </c>
      <c r="Y16" s="164" t="str">
        <f t="shared" si="25"/>
        <v/>
      </c>
      <c r="Z16" s="162" t="str">
        <f t="shared" si="26"/>
        <v/>
      </c>
      <c r="AA16" s="164" t="str">
        <f t="shared" si="27"/>
        <v/>
      </c>
      <c r="AB16" s="164" t="str">
        <f t="shared" si="11"/>
        <v/>
      </c>
      <c r="AC16" s="762" t="str">
        <f t="shared" si="12"/>
        <v/>
      </c>
      <c r="AD16" s="163" t="str">
        <f t="shared" si="13"/>
        <v/>
      </c>
      <c r="AE16" s="162" t="str">
        <f t="shared" si="14"/>
        <v/>
      </c>
      <c r="AF16" s="129"/>
      <c r="AG16" s="105" t="str">
        <f t="shared" si="15"/>
        <v/>
      </c>
      <c r="AH16" s="130"/>
      <c r="AI16" s="43" t="str" cm="1">
        <f t="array" ref="AI16">IF(OR(AG16="",O16=""),"",_xlfn.IFS(
ROUND(IFERROR(VALUE(TRIM(SUBSTITUTE(AG16,CHAR(160),""))),0),2)&gt;
ROUND(IFERROR(VALUE(TRIM(SUBSTITUTE(O16,CHAR(160),""))),0),2),
"KO : Le montant retenu est supérieur au montant présenté. Merci de revoir la ligne de contributions ou plafonner son montant.",
ROUND(IFERROR(VALUE(TRIM(SUBSTITUTE(O16,CHAR(160),""))),0),2)=0,
"",
ROUND(IFERROR(VALUE(TRIM(SUBSTITUTE(AG16,CHAR(160),""))),0),2)=
ROUND(IFERROR(VALUE(TRIM(SUBSTITUTE(O16,CHAR(160),""))),0),2),
"OK",
ROUND(IFERROR(VALUE(TRIM(SUBSTITUTE(AG16,CHAR(160),""))),0),2)=0,
"Attention : Montant présenté entièrement rejeté.",
ROUND(IFERROR(VALUE(TRIM(SUBSTITUTE(AG16,CHAR(160),""))),0),2)&lt;
ROUND(IFERROR(VALUE(TRIM(SUBSTITUTE(O16,CHAR(160),""))),0),2),
"Attention : Montant présenté partiellement rejeté.",
TRUE,""
))</f>
        <v/>
      </c>
      <c r="AJ16" s="853" t="str">
        <f t="shared" si="16"/>
        <v/>
      </c>
    </row>
    <row r="17" spans="1:36" s="25" customFormat="1">
      <c r="A17" s="867">
        <v>9</v>
      </c>
      <c r="B17" s="886"/>
      <c r="C17" s="83"/>
      <c r="D17" s="83"/>
      <c r="E17" s="124"/>
      <c r="F17" s="83"/>
      <c r="G17" s="131"/>
      <c r="H17" s="83"/>
      <c r="I17" s="125"/>
      <c r="J17" s="126"/>
      <c r="K17" s="125"/>
      <c r="L17" s="125"/>
      <c r="M17" s="762" t="str">
        <f t="shared" si="17"/>
        <v/>
      </c>
      <c r="N17" s="127"/>
      <c r="O17" s="165" t="str">
        <f t="shared" si="0"/>
        <v/>
      </c>
      <c r="P17" s="83"/>
      <c r="Q17" s="885"/>
      <c r="R17" s="852" t="str">
        <f t="shared" si="18"/>
        <v/>
      </c>
      <c r="S17" s="833" t="str">
        <f t="shared" si="19"/>
        <v/>
      </c>
      <c r="T17" s="833" t="str">
        <f t="shared" si="20"/>
        <v/>
      </c>
      <c r="U17" s="833" t="str">
        <f t="shared" si="21"/>
        <v/>
      </c>
      <c r="V17" s="833" t="str">
        <f t="shared" si="22"/>
        <v/>
      </c>
      <c r="W17" s="833" t="str">
        <f t="shared" si="23"/>
        <v/>
      </c>
      <c r="X17" s="829" t="str">
        <f t="shared" si="24"/>
        <v/>
      </c>
      <c r="Y17" s="164" t="str">
        <f t="shared" si="25"/>
        <v/>
      </c>
      <c r="Z17" s="162" t="str">
        <f t="shared" si="26"/>
        <v/>
      </c>
      <c r="AA17" s="164" t="str">
        <f t="shared" si="27"/>
        <v/>
      </c>
      <c r="AB17" s="164" t="str">
        <f t="shared" si="11"/>
        <v/>
      </c>
      <c r="AC17" s="762" t="str">
        <f t="shared" si="12"/>
        <v/>
      </c>
      <c r="AD17" s="163" t="str">
        <f t="shared" si="13"/>
        <v/>
      </c>
      <c r="AE17" s="162" t="str">
        <f t="shared" si="14"/>
        <v/>
      </c>
      <c r="AF17" s="129"/>
      <c r="AG17" s="105" t="str">
        <f t="shared" si="15"/>
        <v/>
      </c>
      <c r="AH17" s="130"/>
      <c r="AI17" s="43" t="str" cm="1">
        <f t="array" ref="AI17">IF(OR(AG17="",O17=""),"",_xlfn.IFS(
ROUND(IFERROR(VALUE(TRIM(SUBSTITUTE(AG17,CHAR(160),""))),0),2)&gt;
ROUND(IFERROR(VALUE(TRIM(SUBSTITUTE(O17,CHAR(160),""))),0),2),
"KO : Le montant retenu est supérieur au montant présenté. Merci de revoir la ligne de contributions ou plafonner son montant.",
ROUND(IFERROR(VALUE(TRIM(SUBSTITUTE(O17,CHAR(160),""))),0),2)=0,
"",
ROUND(IFERROR(VALUE(TRIM(SUBSTITUTE(AG17,CHAR(160),""))),0),2)=
ROUND(IFERROR(VALUE(TRIM(SUBSTITUTE(O17,CHAR(160),""))),0),2),
"OK",
ROUND(IFERROR(VALUE(TRIM(SUBSTITUTE(AG17,CHAR(160),""))),0),2)=0,
"Attention : Montant présenté entièrement rejeté.",
ROUND(IFERROR(VALUE(TRIM(SUBSTITUTE(AG17,CHAR(160),""))),0),2)&lt;
ROUND(IFERROR(VALUE(TRIM(SUBSTITUTE(O17,CHAR(160),""))),0),2),
"Attention : Montant présenté partiellement rejeté.",
TRUE,""
))</f>
        <v/>
      </c>
      <c r="AJ17" s="853" t="str">
        <f t="shared" si="16"/>
        <v/>
      </c>
    </row>
    <row r="18" spans="1:36" s="25" customFormat="1">
      <c r="A18" s="867">
        <v>10</v>
      </c>
      <c r="B18" s="886"/>
      <c r="C18" s="83"/>
      <c r="D18" s="83"/>
      <c r="E18" s="124"/>
      <c r="F18" s="83"/>
      <c r="G18" s="131"/>
      <c r="H18" s="83"/>
      <c r="I18" s="125"/>
      <c r="J18" s="126"/>
      <c r="K18" s="125"/>
      <c r="L18" s="125"/>
      <c r="M18" s="762" t="str">
        <f t="shared" si="17"/>
        <v/>
      </c>
      <c r="N18" s="127"/>
      <c r="O18" s="165" t="str">
        <f t="shared" si="0"/>
        <v/>
      </c>
      <c r="P18" s="83"/>
      <c r="Q18" s="885"/>
      <c r="R18" s="852" t="str">
        <f t="shared" si="18"/>
        <v/>
      </c>
      <c r="S18" s="833" t="str">
        <f t="shared" si="19"/>
        <v/>
      </c>
      <c r="T18" s="833" t="str">
        <f t="shared" si="20"/>
        <v/>
      </c>
      <c r="U18" s="833" t="str">
        <f t="shared" si="21"/>
        <v/>
      </c>
      <c r="V18" s="833" t="str">
        <f t="shared" si="22"/>
        <v/>
      </c>
      <c r="W18" s="833" t="str">
        <f t="shared" si="23"/>
        <v/>
      </c>
      <c r="X18" s="829" t="str">
        <f t="shared" si="24"/>
        <v/>
      </c>
      <c r="Y18" s="164" t="str">
        <f t="shared" si="25"/>
        <v/>
      </c>
      <c r="Z18" s="162" t="str">
        <f t="shared" si="26"/>
        <v/>
      </c>
      <c r="AA18" s="164" t="str">
        <f t="shared" si="27"/>
        <v/>
      </c>
      <c r="AB18" s="164" t="str">
        <f t="shared" si="11"/>
        <v/>
      </c>
      <c r="AC18" s="762" t="str">
        <f t="shared" si="12"/>
        <v/>
      </c>
      <c r="AD18" s="163" t="str">
        <f t="shared" si="13"/>
        <v/>
      </c>
      <c r="AE18" s="162" t="str">
        <f t="shared" si="14"/>
        <v/>
      </c>
      <c r="AF18" s="129"/>
      <c r="AG18" s="105" t="str">
        <f t="shared" si="15"/>
        <v/>
      </c>
      <c r="AH18" s="130"/>
      <c r="AI18" s="43" t="str" cm="1">
        <f t="array" ref="AI18">IF(OR(AG18="",O18=""),"",_xlfn.IFS(
ROUND(IFERROR(VALUE(TRIM(SUBSTITUTE(AG18,CHAR(160),""))),0),2)&gt;
ROUND(IFERROR(VALUE(TRIM(SUBSTITUTE(O18,CHAR(160),""))),0),2),
"KO : Le montant retenu est supérieur au montant présenté. Merci de revoir la ligne de contributions ou plafonner son montant.",
ROUND(IFERROR(VALUE(TRIM(SUBSTITUTE(O18,CHAR(160),""))),0),2)=0,
"",
ROUND(IFERROR(VALUE(TRIM(SUBSTITUTE(AG18,CHAR(160),""))),0),2)=
ROUND(IFERROR(VALUE(TRIM(SUBSTITUTE(O18,CHAR(160),""))),0),2),
"OK",
ROUND(IFERROR(VALUE(TRIM(SUBSTITUTE(AG18,CHAR(160),""))),0),2)=0,
"Attention : Montant présenté entièrement rejeté.",
ROUND(IFERROR(VALUE(TRIM(SUBSTITUTE(AG18,CHAR(160),""))),0),2)&lt;
ROUND(IFERROR(VALUE(TRIM(SUBSTITUTE(O18,CHAR(160),""))),0),2),
"Attention : Montant présenté partiellement rejeté.",
TRUE,""
))</f>
        <v/>
      </c>
      <c r="AJ18" s="853" t="str">
        <f t="shared" si="16"/>
        <v/>
      </c>
    </row>
    <row r="19" spans="1:36" s="25" customFormat="1">
      <c r="A19" s="867">
        <v>11</v>
      </c>
      <c r="B19" s="886"/>
      <c r="C19" s="83"/>
      <c r="D19" s="83"/>
      <c r="E19" s="124"/>
      <c r="F19" s="83"/>
      <c r="G19" s="131"/>
      <c r="H19" s="83"/>
      <c r="I19" s="125"/>
      <c r="J19" s="126"/>
      <c r="K19" s="125"/>
      <c r="L19" s="125"/>
      <c r="M19" s="762" t="str">
        <f t="shared" si="17"/>
        <v/>
      </c>
      <c r="N19" s="127"/>
      <c r="O19" s="165" t="str">
        <f t="shared" si="0"/>
        <v/>
      </c>
      <c r="P19" s="83"/>
      <c r="Q19" s="885"/>
      <c r="R19" s="852" t="str">
        <f t="shared" si="18"/>
        <v/>
      </c>
      <c r="S19" s="833" t="str">
        <f t="shared" si="19"/>
        <v/>
      </c>
      <c r="T19" s="833" t="str">
        <f t="shared" si="20"/>
        <v/>
      </c>
      <c r="U19" s="833" t="str">
        <f t="shared" si="21"/>
        <v/>
      </c>
      <c r="V19" s="833" t="str">
        <f t="shared" si="22"/>
        <v/>
      </c>
      <c r="W19" s="833" t="str">
        <f t="shared" si="23"/>
        <v/>
      </c>
      <c r="X19" s="829" t="str">
        <f t="shared" si="24"/>
        <v/>
      </c>
      <c r="Y19" s="164" t="str">
        <f t="shared" si="25"/>
        <v/>
      </c>
      <c r="Z19" s="162" t="str">
        <f t="shared" si="26"/>
        <v/>
      </c>
      <c r="AA19" s="164" t="str">
        <f t="shared" si="27"/>
        <v/>
      </c>
      <c r="AB19" s="164" t="str">
        <f t="shared" si="11"/>
        <v/>
      </c>
      <c r="AC19" s="762" t="str">
        <f t="shared" si="12"/>
        <v/>
      </c>
      <c r="AD19" s="163" t="str">
        <f t="shared" si="13"/>
        <v/>
      </c>
      <c r="AE19" s="162" t="str">
        <f t="shared" si="14"/>
        <v/>
      </c>
      <c r="AF19" s="129"/>
      <c r="AG19" s="105" t="str">
        <f t="shared" si="15"/>
        <v/>
      </c>
      <c r="AH19" s="130"/>
      <c r="AI19" s="43" t="str" cm="1">
        <f t="array" ref="AI19">IF(OR(AG19="",O19=""),"",_xlfn.IFS(
ROUND(IFERROR(VALUE(TRIM(SUBSTITUTE(AG19,CHAR(160),""))),0),2)&gt;
ROUND(IFERROR(VALUE(TRIM(SUBSTITUTE(O19,CHAR(160),""))),0),2),
"KO : Le montant retenu est supérieur au montant présenté. Merci de revoir la ligne de contributions ou plafonner son montant.",
ROUND(IFERROR(VALUE(TRIM(SUBSTITUTE(O19,CHAR(160),""))),0),2)=0,
"",
ROUND(IFERROR(VALUE(TRIM(SUBSTITUTE(AG19,CHAR(160),""))),0),2)=
ROUND(IFERROR(VALUE(TRIM(SUBSTITUTE(O19,CHAR(160),""))),0),2),
"OK",
ROUND(IFERROR(VALUE(TRIM(SUBSTITUTE(AG19,CHAR(160),""))),0),2)=0,
"Attention : Montant présenté entièrement rejeté.",
ROUND(IFERROR(VALUE(TRIM(SUBSTITUTE(AG19,CHAR(160),""))),0),2)&lt;
ROUND(IFERROR(VALUE(TRIM(SUBSTITUTE(O19,CHAR(160),""))),0),2),
"Attention : Montant présenté partiellement rejeté.",
TRUE,""
))</f>
        <v/>
      </c>
      <c r="AJ19" s="853" t="str">
        <f t="shared" si="16"/>
        <v/>
      </c>
    </row>
    <row r="20" spans="1:36" s="25" customFormat="1">
      <c r="A20" s="867">
        <v>12</v>
      </c>
      <c r="B20" s="886"/>
      <c r="C20" s="83"/>
      <c r="D20" s="83"/>
      <c r="E20" s="124"/>
      <c r="F20" s="83"/>
      <c r="G20" s="131"/>
      <c r="H20" s="83"/>
      <c r="I20" s="125"/>
      <c r="J20" s="126"/>
      <c r="K20" s="125"/>
      <c r="L20" s="125"/>
      <c r="M20" s="762" t="str">
        <f t="shared" si="17"/>
        <v/>
      </c>
      <c r="N20" s="127"/>
      <c r="O20" s="165" t="str">
        <f t="shared" si="0"/>
        <v/>
      </c>
      <c r="P20" s="83"/>
      <c r="Q20" s="885"/>
      <c r="R20" s="852" t="str">
        <f t="shared" si="18"/>
        <v/>
      </c>
      <c r="S20" s="833" t="str">
        <f t="shared" si="19"/>
        <v/>
      </c>
      <c r="T20" s="833" t="str">
        <f t="shared" si="20"/>
        <v/>
      </c>
      <c r="U20" s="833" t="str">
        <f t="shared" si="21"/>
        <v/>
      </c>
      <c r="V20" s="833" t="str">
        <f t="shared" si="22"/>
        <v/>
      </c>
      <c r="W20" s="833" t="str">
        <f t="shared" si="23"/>
        <v/>
      </c>
      <c r="X20" s="829" t="str">
        <f t="shared" si="24"/>
        <v/>
      </c>
      <c r="Y20" s="164" t="str">
        <f t="shared" si="25"/>
        <v/>
      </c>
      <c r="Z20" s="162" t="str">
        <f t="shared" si="26"/>
        <v/>
      </c>
      <c r="AA20" s="164" t="str">
        <f t="shared" si="27"/>
        <v/>
      </c>
      <c r="AB20" s="164" t="str">
        <f t="shared" si="11"/>
        <v/>
      </c>
      <c r="AC20" s="762" t="str">
        <f t="shared" si="12"/>
        <v/>
      </c>
      <c r="AD20" s="163" t="str">
        <f t="shared" si="13"/>
        <v/>
      </c>
      <c r="AE20" s="162" t="str">
        <f t="shared" si="14"/>
        <v/>
      </c>
      <c r="AF20" s="129"/>
      <c r="AG20" s="105" t="str">
        <f t="shared" si="15"/>
        <v/>
      </c>
      <c r="AH20" s="130"/>
      <c r="AI20" s="43" t="str" cm="1">
        <f t="array" ref="AI20">IF(OR(AG20="",O20=""),"",_xlfn.IFS(
ROUND(IFERROR(VALUE(TRIM(SUBSTITUTE(AG20,CHAR(160),""))),0),2)&gt;
ROUND(IFERROR(VALUE(TRIM(SUBSTITUTE(O20,CHAR(160),""))),0),2),
"KO : Le montant retenu est supérieur au montant présenté. Merci de revoir la ligne de contributions ou plafonner son montant.",
ROUND(IFERROR(VALUE(TRIM(SUBSTITUTE(O20,CHAR(160),""))),0),2)=0,
"",
ROUND(IFERROR(VALUE(TRIM(SUBSTITUTE(AG20,CHAR(160),""))),0),2)=
ROUND(IFERROR(VALUE(TRIM(SUBSTITUTE(O20,CHAR(160),""))),0),2),
"OK",
ROUND(IFERROR(VALUE(TRIM(SUBSTITUTE(AG20,CHAR(160),""))),0),2)=0,
"Attention : Montant présenté entièrement rejeté.",
ROUND(IFERROR(VALUE(TRIM(SUBSTITUTE(AG20,CHAR(160),""))),0),2)&lt;
ROUND(IFERROR(VALUE(TRIM(SUBSTITUTE(O20,CHAR(160),""))),0),2),
"Attention : Montant présenté partiellement rejeté.",
TRUE,""
))</f>
        <v/>
      </c>
      <c r="AJ20" s="853" t="str">
        <f t="shared" si="16"/>
        <v/>
      </c>
    </row>
    <row r="21" spans="1:36" s="25" customFormat="1">
      <c r="A21" s="867">
        <v>13</v>
      </c>
      <c r="B21" s="886"/>
      <c r="C21" s="83"/>
      <c r="D21" s="83"/>
      <c r="E21" s="124"/>
      <c r="F21" s="83"/>
      <c r="G21" s="131"/>
      <c r="H21" s="83"/>
      <c r="I21" s="125"/>
      <c r="J21" s="126"/>
      <c r="K21" s="125"/>
      <c r="L21" s="125"/>
      <c r="M21" s="762" t="str">
        <f t="shared" si="17"/>
        <v/>
      </c>
      <c r="N21" s="127"/>
      <c r="O21" s="165" t="str">
        <f t="shared" si="0"/>
        <v/>
      </c>
      <c r="P21" s="83"/>
      <c r="Q21" s="885"/>
      <c r="R21" s="852" t="str">
        <f t="shared" si="18"/>
        <v/>
      </c>
      <c r="S21" s="833" t="str">
        <f t="shared" si="19"/>
        <v/>
      </c>
      <c r="T21" s="833" t="str">
        <f t="shared" si="20"/>
        <v/>
      </c>
      <c r="U21" s="833" t="str">
        <f t="shared" si="21"/>
        <v/>
      </c>
      <c r="V21" s="833" t="str">
        <f t="shared" si="22"/>
        <v/>
      </c>
      <c r="W21" s="833" t="str">
        <f t="shared" si="23"/>
        <v/>
      </c>
      <c r="X21" s="829" t="str">
        <f t="shared" si="24"/>
        <v/>
      </c>
      <c r="Y21" s="164" t="str">
        <f t="shared" si="25"/>
        <v/>
      </c>
      <c r="Z21" s="162" t="str">
        <f t="shared" si="26"/>
        <v/>
      </c>
      <c r="AA21" s="164" t="str">
        <f t="shared" si="27"/>
        <v/>
      </c>
      <c r="AB21" s="164" t="str">
        <f t="shared" si="11"/>
        <v/>
      </c>
      <c r="AC21" s="762" t="str">
        <f t="shared" si="12"/>
        <v/>
      </c>
      <c r="AD21" s="163" t="str">
        <f t="shared" si="13"/>
        <v/>
      </c>
      <c r="AE21" s="162" t="str">
        <f t="shared" si="14"/>
        <v/>
      </c>
      <c r="AF21" s="129"/>
      <c r="AG21" s="105" t="str">
        <f t="shared" si="15"/>
        <v/>
      </c>
      <c r="AH21" s="130"/>
      <c r="AI21" s="43" t="str" cm="1">
        <f t="array" ref="AI21">IF(OR(AG21="",O21=""),"",_xlfn.IFS(
ROUND(IFERROR(VALUE(TRIM(SUBSTITUTE(AG21,CHAR(160),""))),0),2)&gt;
ROUND(IFERROR(VALUE(TRIM(SUBSTITUTE(O21,CHAR(160),""))),0),2),
"KO : Le montant retenu est supérieur au montant présenté. Merci de revoir la ligne de contributions ou plafonner son montant.",
ROUND(IFERROR(VALUE(TRIM(SUBSTITUTE(O21,CHAR(160),""))),0),2)=0,
"",
ROUND(IFERROR(VALUE(TRIM(SUBSTITUTE(AG21,CHAR(160),""))),0),2)=
ROUND(IFERROR(VALUE(TRIM(SUBSTITUTE(O21,CHAR(160),""))),0),2),
"OK",
ROUND(IFERROR(VALUE(TRIM(SUBSTITUTE(AG21,CHAR(160),""))),0),2)=0,
"Attention : Montant présenté entièrement rejeté.",
ROUND(IFERROR(VALUE(TRIM(SUBSTITUTE(AG21,CHAR(160),""))),0),2)&lt;
ROUND(IFERROR(VALUE(TRIM(SUBSTITUTE(O21,CHAR(160),""))),0),2),
"Attention : Montant présenté partiellement rejeté.",
TRUE,""
))</f>
        <v/>
      </c>
      <c r="AJ21" s="853" t="str">
        <f t="shared" si="16"/>
        <v/>
      </c>
    </row>
    <row r="22" spans="1:36" s="25" customFormat="1">
      <c r="A22" s="867">
        <v>14</v>
      </c>
      <c r="B22" s="886"/>
      <c r="C22" s="83"/>
      <c r="D22" s="83"/>
      <c r="E22" s="124"/>
      <c r="F22" s="83"/>
      <c r="G22" s="131"/>
      <c r="H22" s="83"/>
      <c r="I22" s="125"/>
      <c r="J22" s="126"/>
      <c r="K22" s="125"/>
      <c r="L22" s="125"/>
      <c r="M22" s="762" t="str">
        <f t="shared" si="17"/>
        <v/>
      </c>
      <c r="N22" s="127"/>
      <c r="O22" s="165" t="str">
        <f t="shared" si="0"/>
        <v/>
      </c>
      <c r="P22" s="83"/>
      <c r="Q22" s="885"/>
      <c r="R22" s="852" t="str">
        <f t="shared" si="18"/>
        <v/>
      </c>
      <c r="S22" s="833" t="str">
        <f t="shared" si="19"/>
        <v/>
      </c>
      <c r="T22" s="833" t="str">
        <f t="shared" si="20"/>
        <v/>
      </c>
      <c r="U22" s="833" t="str">
        <f t="shared" si="21"/>
        <v/>
      </c>
      <c r="V22" s="833" t="str">
        <f t="shared" si="22"/>
        <v/>
      </c>
      <c r="W22" s="833" t="str">
        <f t="shared" si="23"/>
        <v/>
      </c>
      <c r="X22" s="829" t="str">
        <f t="shared" si="24"/>
        <v/>
      </c>
      <c r="Y22" s="164" t="str">
        <f t="shared" si="25"/>
        <v/>
      </c>
      <c r="Z22" s="162" t="str">
        <f t="shared" si="26"/>
        <v/>
      </c>
      <c r="AA22" s="164" t="str">
        <f t="shared" si="27"/>
        <v/>
      </c>
      <c r="AB22" s="164" t="str">
        <f t="shared" si="11"/>
        <v/>
      </c>
      <c r="AC22" s="762" t="str">
        <f t="shared" si="12"/>
        <v/>
      </c>
      <c r="AD22" s="163" t="str">
        <f t="shared" si="13"/>
        <v/>
      </c>
      <c r="AE22" s="162" t="str">
        <f t="shared" si="14"/>
        <v/>
      </c>
      <c r="AF22" s="129"/>
      <c r="AG22" s="105" t="str">
        <f t="shared" si="15"/>
        <v/>
      </c>
      <c r="AH22" s="130"/>
      <c r="AI22" s="43" t="str" cm="1">
        <f t="array" ref="AI22">IF(OR(AG22="",O22=""),"",_xlfn.IFS(
ROUND(IFERROR(VALUE(TRIM(SUBSTITUTE(AG22,CHAR(160),""))),0),2)&gt;
ROUND(IFERROR(VALUE(TRIM(SUBSTITUTE(O22,CHAR(160),""))),0),2),
"KO : Le montant retenu est supérieur au montant présenté. Merci de revoir la ligne de contributions ou plafonner son montant.",
ROUND(IFERROR(VALUE(TRIM(SUBSTITUTE(O22,CHAR(160),""))),0),2)=0,
"",
ROUND(IFERROR(VALUE(TRIM(SUBSTITUTE(AG22,CHAR(160),""))),0),2)=
ROUND(IFERROR(VALUE(TRIM(SUBSTITUTE(O22,CHAR(160),""))),0),2),
"OK",
ROUND(IFERROR(VALUE(TRIM(SUBSTITUTE(AG22,CHAR(160),""))),0),2)=0,
"Attention : Montant présenté entièrement rejeté.",
ROUND(IFERROR(VALUE(TRIM(SUBSTITUTE(AG22,CHAR(160),""))),0),2)&lt;
ROUND(IFERROR(VALUE(TRIM(SUBSTITUTE(O22,CHAR(160),""))),0),2),
"Attention : Montant présenté partiellement rejeté.",
TRUE,""
))</f>
        <v/>
      </c>
      <c r="AJ22" s="853" t="str">
        <f t="shared" si="16"/>
        <v/>
      </c>
    </row>
    <row r="23" spans="1:36" s="25" customFormat="1">
      <c r="A23" s="867">
        <v>15</v>
      </c>
      <c r="B23" s="886"/>
      <c r="C23" s="83"/>
      <c r="D23" s="83"/>
      <c r="E23" s="124"/>
      <c r="F23" s="83"/>
      <c r="G23" s="131"/>
      <c r="H23" s="83"/>
      <c r="I23" s="125"/>
      <c r="J23" s="126"/>
      <c r="K23" s="125"/>
      <c r="L23" s="125"/>
      <c r="M23" s="762" t="str">
        <f t="shared" si="17"/>
        <v/>
      </c>
      <c r="N23" s="127"/>
      <c r="O23" s="165" t="str">
        <f t="shared" si="0"/>
        <v/>
      </c>
      <c r="P23" s="83"/>
      <c r="Q23" s="885"/>
      <c r="R23" s="852" t="str">
        <f t="shared" si="18"/>
        <v/>
      </c>
      <c r="S23" s="833" t="str">
        <f t="shared" si="19"/>
        <v/>
      </c>
      <c r="T23" s="833" t="str">
        <f t="shared" si="20"/>
        <v/>
      </c>
      <c r="U23" s="833" t="str">
        <f t="shared" si="21"/>
        <v/>
      </c>
      <c r="V23" s="833" t="str">
        <f t="shared" si="22"/>
        <v/>
      </c>
      <c r="W23" s="833" t="str">
        <f t="shared" si="23"/>
        <v/>
      </c>
      <c r="X23" s="829" t="str">
        <f t="shared" si="24"/>
        <v/>
      </c>
      <c r="Y23" s="164" t="str">
        <f t="shared" si="25"/>
        <v/>
      </c>
      <c r="Z23" s="162" t="str">
        <f t="shared" si="26"/>
        <v/>
      </c>
      <c r="AA23" s="164" t="str">
        <f t="shared" si="27"/>
        <v/>
      </c>
      <c r="AB23" s="164" t="str">
        <f t="shared" si="11"/>
        <v/>
      </c>
      <c r="AC23" s="762" t="str">
        <f t="shared" si="12"/>
        <v/>
      </c>
      <c r="AD23" s="163" t="str">
        <f t="shared" si="13"/>
        <v/>
      </c>
      <c r="AE23" s="162" t="str">
        <f t="shared" si="14"/>
        <v/>
      </c>
      <c r="AF23" s="129"/>
      <c r="AG23" s="105" t="str">
        <f t="shared" si="15"/>
        <v/>
      </c>
      <c r="AH23" s="130"/>
      <c r="AI23" s="43" t="str" cm="1">
        <f t="array" ref="AI23">IF(OR(AG23="",O23=""),"",_xlfn.IFS(
ROUND(IFERROR(VALUE(TRIM(SUBSTITUTE(AG23,CHAR(160),""))),0),2)&gt;
ROUND(IFERROR(VALUE(TRIM(SUBSTITUTE(O23,CHAR(160),""))),0),2),
"KO : Le montant retenu est supérieur au montant présenté. Merci de revoir la ligne de contributions ou plafonner son montant.",
ROUND(IFERROR(VALUE(TRIM(SUBSTITUTE(O23,CHAR(160),""))),0),2)=0,
"",
ROUND(IFERROR(VALUE(TRIM(SUBSTITUTE(AG23,CHAR(160),""))),0),2)=
ROUND(IFERROR(VALUE(TRIM(SUBSTITUTE(O23,CHAR(160),""))),0),2),
"OK",
ROUND(IFERROR(VALUE(TRIM(SUBSTITUTE(AG23,CHAR(160),""))),0),2)=0,
"Attention : Montant présenté entièrement rejeté.",
ROUND(IFERROR(VALUE(TRIM(SUBSTITUTE(AG23,CHAR(160),""))),0),2)&lt;
ROUND(IFERROR(VALUE(TRIM(SUBSTITUTE(O23,CHAR(160),""))),0),2),
"Attention : Montant présenté partiellement rejeté.",
TRUE,""
))</f>
        <v/>
      </c>
      <c r="AJ23" s="853" t="str">
        <f t="shared" si="16"/>
        <v/>
      </c>
    </row>
    <row r="24" spans="1:36" s="25" customFormat="1">
      <c r="A24" s="867">
        <v>16</v>
      </c>
      <c r="B24" s="886"/>
      <c r="C24" s="83"/>
      <c r="D24" s="83"/>
      <c r="E24" s="124"/>
      <c r="F24" s="83"/>
      <c r="G24" s="131"/>
      <c r="H24" s="83"/>
      <c r="I24" s="125"/>
      <c r="J24" s="126"/>
      <c r="K24" s="125"/>
      <c r="L24" s="125"/>
      <c r="M24" s="762" t="str">
        <f t="shared" si="17"/>
        <v/>
      </c>
      <c r="N24" s="127"/>
      <c r="O24" s="165" t="str">
        <f t="shared" si="0"/>
        <v/>
      </c>
      <c r="P24" s="83"/>
      <c r="Q24" s="885"/>
      <c r="R24" s="852" t="str">
        <f t="shared" si="18"/>
        <v/>
      </c>
      <c r="S24" s="833" t="str">
        <f t="shared" si="19"/>
        <v/>
      </c>
      <c r="T24" s="833" t="str">
        <f t="shared" si="20"/>
        <v/>
      </c>
      <c r="U24" s="833" t="str">
        <f t="shared" si="21"/>
        <v/>
      </c>
      <c r="V24" s="833" t="str">
        <f t="shared" si="22"/>
        <v/>
      </c>
      <c r="W24" s="833" t="str">
        <f t="shared" si="23"/>
        <v/>
      </c>
      <c r="X24" s="829" t="str">
        <f t="shared" si="24"/>
        <v/>
      </c>
      <c r="Y24" s="164" t="str">
        <f t="shared" si="25"/>
        <v/>
      </c>
      <c r="Z24" s="162" t="str">
        <f t="shared" si="26"/>
        <v/>
      </c>
      <c r="AA24" s="164" t="str">
        <f t="shared" si="27"/>
        <v/>
      </c>
      <c r="AB24" s="164" t="str">
        <f t="shared" si="11"/>
        <v/>
      </c>
      <c r="AC24" s="762" t="str">
        <f t="shared" si="12"/>
        <v/>
      </c>
      <c r="AD24" s="163" t="str">
        <f t="shared" si="13"/>
        <v/>
      </c>
      <c r="AE24" s="162" t="str">
        <f t="shared" si="14"/>
        <v/>
      </c>
      <c r="AF24" s="129"/>
      <c r="AG24" s="105" t="str">
        <f t="shared" si="15"/>
        <v/>
      </c>
      <c r="AH24" s="130"/>
      <c r="AI24" s="43" t="str" cm="1">
        <f t="array" ref="AI24">IF(OR(AG24="",O24=""),"",_xlfn.IFS(
ROUND(IFERROR(VALUE(TRIM(SUBSTITUTE(AG24,CHAR(160),""))),0),2)&gt;
ROUND(IFERROR(VALUE(TRIM(SUBSTITUTE(O24,CHAR(160),""))),0),2),
"KO : Le montant retenu est supérieur au montant présenté. Merci de revoir la ligne de contributions ou plafonner son montant.",
ROUND(IFERROR(VALUE(TRIM(SUBSTITUTE(O24,CHAR(160),""))),0),2)=0,
"",
ROUND(IFERROR(VALUE(TRIM(SUBSTITUTE(AG24,CHAR(160),""))),0),2)=
ROUND(IFERROR(VALUE(TRIM(SUBSTITUTE(O24,CHAR(160),""))),0),2),
"OK",
ROUND(IFERROR(VALUE(TRIM(SUBSTITUTE(AG24,CHAR(160),""))),0),2)=0,
"Attention : Montant présenté entièrement rejeté.",
ROUND(IFERROR(VALUE(TRIM(SUBSTITUTE(AG24,CHAR(160),""))),0),2)&lt;
ROUND(IFERROR(VALUE(TRIM(SUBSTITUTE(O24,CHAR(160),""))),0),2),
"Attention : Montant présenté partiellement rejeté.",
TRUE,""
))</f>
        <v/>
      </c>
      <c r="AJ24" s="853" t="str">
        <f t="shared" si="16"/>
        <v/>
      </c>
    </row>
    <row r="25" spans="1:36" s="25" customFormat="1">
      <c r="A25" s="867">
        <v>17</v>
      </c>
      <c r="B25" s="886"/>
      <c r="C25" s="83"/>
      <c r="D25" s="83"/>
      <c r="E25" s="124"/>
      <c r="F25" s="83"/>
      <c r="G25" s="131"/>
      <c r="H25" s="83"/>
      <c r="I25" s="125"/>
      <c r="J25" s="126"/>
      <c r="K25" s="125"/>
      <c r="L25" s="125"/>
      <c r="M25" s="762" t="str">
        <f t="shared" si="17"/>
        <v/>
      </c>
      <c r="N25" s="127"/>
      <c r="O25" s="165" t="str">
        <f t="shared" si="0"/>
        <v/>
      </c>
      <c r="P25" s="83"/>
      <c r="Q25" s="885"/>
      <c r="R25" s="852" t="str">
        <f t="shared" si="18"/>
        <v/>
      </c>
      <c r="S25" s="833" t="str">
        <f t="shared" si="19"/>
        <v/>
      </c>
      <c r="T25" s="833" t="str">
        <f t="shared" si="20"/>
        <v/>
      </c>
      <c r="U25" s="833" t="str">
        <f t="shared" si="21"/>
        <v/>
      </c>
      <c r="V25" s="833" t="str">
        <f t="shared" si="22"/>
        <v/>
      </c>
      <c r="W25" s="833" t="str">
        <f t="shared" si="23"/>
        <v/>
      </c>
      <c r="X25" s="829" t="str">
        <f t="shared" si="24"/>
        <v/>
      </c>
      <c r="Y25" s="164" t="str">
        <f t="shared" si="25"/>
        <v/>
      </c>
      <c r="Z25" s="162" t="str">
        <f t="shared" si="26"/>
        <v/>
      </c>
      <c r="AA25" s="164" t="str">
        <f t="shared" si="27"/>
        <v/>
      </c>
      <c r="AB25" s="164" t="str">
        <f t="shared" si="11"/>
        <v/>
      </c>
      <c r="AC25" s="762" t="str">
        <f t="shared" si="12"/>
        <v/>
      </c>
      <c r="AD25" s="163" t="str">
        <f t="shared" si="13"/>
        <v/>
      </c>
      <c r="AE25" s="162" t="str">
        <f t="shared" si="14"/>
        <v/>
      </c>
      <c r="AF25" s="129"/>
      <c r="AG25" s="105" t="str">
        <f t="shared" si="15"/>
        <v/>
      </c>
      <c r="AH25" s="130"/>
      <c r="AI25" s="43" t="str" cm="1">
        <f t="array" ref="AI25">IF(OR(AG25="",O25=""),"",_xlfn.IFS(
ROUND(IFERROR(VALUE(TRIM(SUBSTITUTE(AG25,CHAR(160),""))),0),2)&gt;
ROUND(IFERROR(VALUE(TRIM(SUBSTITUTE(O25,CHAR(160),""))),0),2),
"KO : Le montant retenu est supérieur au montant présenté. Merci de revoir la ligne de contributions ou plafonner son montant.",
ROUND(IFERROR(VALUE(TRIM(SUBSTITUTE(O25,CHAR(160),""))),0),2)=0,
"",
ROUND(IFERROR(VALUE(TRIM(SUBSTITUTE(AG25,CHAR(160),""))),0),2)=
ROUND(IFERROR(VALUE(TRIM(SUBSTITUTE(O25,CHAR(160),""))),0),2),
"OK",
ROUND(IFERROR(VALUE(TRIM(SUBSTITUTE(AG25,CHAR(160),""))),0),2)=0,
"Attention : Montant présenté entièrement rejeté.",
ROUND(IFERROR(VALUE(TRIM(SUBSTITUTE(AG25,CHAR(160),""))),0),2)&lt;
ROUND(IFERROR(VALUE(TRIM(SUBSTITUTE(O25,CHAR(160),""))),0),2),
"Attention : Montant présenté partiellement rejeté.",
TRUE,""
))</f>
        <v/>
      </c>
      <c r="AJ25" s="853" t="str">
        <f t="shared" si="16"/>
        <v/>
      </c>
    </row>
    <row r="26" spans="1:36" s="25" customFormat="1">
      <c r="A26" s="867">
        <v>18</v>
      </c>
      <c r="B26" s="886"/>
      <c r="C26" s="83"/>
      <c r="D26" s="83"/>
      <c r="E26" s="124"/>
      <c r="F26" s="83"/>
      <c r="G26" s="131"/>
      <c r="H26" s="83"/>
      <c r="I26" s="125"/>
      <c r="J26" s="126"/>
      <c r="K26" s="125"/>
      <c r="L26" s="125"/>
      <c r="M26" s="762" t="str">
        <f t="shared" si="17"/>
        <v/>
      </c>
      <c r="N26" s="127"/>
      <c r="O26" s="165" t="str">
        <f t="shared" si="0"/>
        <v/>
      </c>
      <c r="P26" s="83"/>
      <c r="Q26" s="885"/>
      <c r="R26" s="852" t="str">
        <f t="shared" si="18"/>
        <v/>
      </c>
      <c r="S26" s="833" t="str">
        <f t="shared" si="19"/>
        <v/>
      </c>
      <c r="T26" s="833" t="str">
        <f t="shared" si="20"/>
        <v/>
      </c>
      <c r="U26" s="833" t="str">
        <f t="shared" si="21"/>
        <v/>
      </c>
      <c r="V26" s="833" t="str">
        <f t="shared" si="22"/>
        <v/>
      </c>
      <c r="W26" s="833" t="str">
        <f t="shared" si="23"/>
        <v/>
      </c>
      <c r="X26" s="829" t="str">
        <f t="shared" si="24"/>
        <v/>
      </c>
      <c r="Y26" s="164" t="str">
        <f t="shared" si="25"/>
        <v/>
      </c>
      <c r="Z26" s="162" t="str">
        <f t="shared" si="26"/>
        <v/>
      </c>
      <c r="AA26" s="164" t="str">
        <f t="shared" si="27"/>
        <v/>
      </c>
      <c r="AB26" s="164" t="str">
        <f t="shared" si="11"/>
        <v/>
      </c>
      <c r="AC26" s="762" t="str">
        <f t="shared" si="12"/>
        <v/>
      </c>
      <c r="AD26" s="163" t="str">
        <f t="shared" si="13"/>
        <v/>
      </c>
      <c r="AE26" s="162" t="str">
        <f t="shared" si="14"/>
        <v/>
      </c>
      <c r="AF26" s="129"/>
      <c r="AG26" s="105" t="str">
        <f t="shared" si="15"/>
        <v/>
      </c>
      <c r="AH26" s="130"/>
      <c r="AI26" s="43" t="str" cm="1">
        <f t="array" ref="AI26">IF(OR(AG26="",O26=""),"",_xlfn.IFS(
ROUND(IFERROR(VALUE(TRIM(SUBSTITUTE(AG26,CHAR(160),""))),0),2)&gt;
ROUND(IFERROR(VALUE(TRIM(SUBSTITUTE(O26,CHAR(160),""))),0),2),
"KO : Le montant retenu est supérieur au montant présenté. Merci de revoir la ligne de contributions ou plafonner son montant.",
ROUND(IFERROR(VALUE(TRIM(SUBSTITUTE(O26,CHAR(160),""))),0),2)=0,
"",
ROUND(IFERROR(VALUE(TRIM(SUBSTITUTE(AG26,CHAR(160),""))),0),2)=
ROUND(IFERROR(VALUE(TRIM(SUBSTITUTE(O26,CHAR(160),""))),0),2),
"OK",
ROUND(IFERROR(VALUE(TRIM(SUBSTITUTE(AG26,CHAR(160),""))),0),2)=0,
"Attention : Montant présenté entièrement rejeté.",
ROUND(IFERROR(VALUE(TRIM(SUBSTITUTE(AG26,CHAR(160),""))),0),2)&lt;
ROUND(IFERROR(VALUE(TRIM(SUBSTITUTE(O26,CHAR(160),""))),0),2),
"Attention : Montant présenté partiellement rejeté.",
TRUE,""
))</f>
        <v/>
      </c>
      <c r="AJ26" s="853" t="str">
        <f t="shared" si="16"/>
        <v/>
      </c>
    </row>
    <row r="27" spans="1:36" s="25" customFormat="1">
      <c r="A27" s="867">
        <v>19</v>
      </c>
      <c r="B27" s="886"/>
      <c r="C27" s="83"/>
      <c r="D27" s="83"/>
      <c r="E27" s="124"/>
      <c r="F27" s="83"/>
      <c r="G27" s="131"/>
      <c r="H27" s="83"/>
      <c r="I27" s="125"/>
      <c r="J27" s="126"/>
      <c r="K27" s="125"/>
      <c r="L27" s="125"/>
      <c r="M27" s="762" t="str">
        <f t="shared" si="17"/>
        <v/>
      </c>
      <c r="N27" s="127"/>
      <c r="O27" s="165" t="str">
        <f t="shared" si="0"/>
        <v/>
      </c>
      <c r="P27" s="83"/>
      <c r="Q27" s="885"/>
      <c r="R27" s="852" t="str">
        <f t="shared" si="18"/>
        <v/>
      </c>
      <c r="S27" s="833" t="str">
        <f t="shared" si="19"/>
        <v/>
      </c>
      <c r="T27" s="833" t="str">
        <f t="shared" si="20"/>
        <v/>
      </c>
      <c r="U27" s="833" t="str">
        <f t="shared" si="21"/>
        <v/>
      </c>
      <c r="V27" s="833" t="str">
        <f t="shared" si="22"/>
        <v/>
      </c>
      <c r="W27" s="833" t="str">
        <f t="shared" si="23"/>
        <v/>
      </c>
      <c r="X27" s="829" t="str">
        <f t="shared" si="24"/>
        <v/>
      </c>
      <c r="Y27" s="164" t="str">
        <f t="shared" si="25"/>
        <v/>
      </c>
      <c r="Z27" s="162" t="str">
        <f t="shared" si="26"/>
        <v/>
      </c>
      <c r="AA27" s="164" t="str">
        <f t="shared" si="27"/>
        <v/>
      </c>
      <c r="AB27" s="164" t="str">
        <f t="shared" si="11"/>
        <v/>
      </c>
      <c r="AC27" s="762" t="str">
        <f t="shared" si="12"/>
        <v/>
      </c>
      <c r="AD27" s="163" t="str">
        <f t="shared" si="13"/>
        <v/>
      </c>
      <c r="AE27" s="162" t="str">
        <f t="shared" si="14"/>
        <v/>
      </c>
      <c r="AF27" s="129"/>
      <c r="AG27" s="105" t="str">
        <f t="shared" si="15"/>
        <v/>
      </c>
      <c r="AH27" s="130"/>
      <c r="AI27" s="43" t="str" cm="1">
        <f t="array" ref="AI27">IF(OR(AG27="",O27=""),"",_xlfn.IFS(
ROUND(IFERROR(VALUE(TRIM(SUBSTITUTE(AG27,CHAR(160),""))),0),2)&gt;
ROUND(IFERROR(VALUE(TRIM(SUBSTITUTE(O27,CHAR(160),""))),0),2),
"KO : Le montant retenu est supérieur au montant présenté. Merci de revoir la ligne de contributions ou plafonner son montant.",
ROUND(IFERROR(VALUE(TRIM(SUBSTITUTE(O27,CHAR(160),""))),0),2)=0,
"",
ROUND(IFERROR(VALUE(TRIM(SUBSTITUTE(AG27,CHAR(160),""))),0),2)=
ROUND(IFERROR(VALUE(TRIM(SUBSTITUTE(O27,CHAR(160),""))),0),2),
"OK",
ROUND(IFERROR(VALUE(TRIM(SUBSTITUTE(AG27,CHAR(160),""))),0),2)=0,
"Attention : Montant présenté entièrement rejeté.",
ROUND(IFERROR(VALUE(TRIM(SUBSTITUTE(AG27,CHAR(160),""))),0),2)&lt;
ROUND(IFERROR(VALUE(TRIM(SUBSTITUTE(O27,CHAR(160),""))),0),2),
"Attention : Montant présenté partiellement rejeté.",
TRUE,""
))</f>
        <v/>
      </c>
      <c r="AJ27" s="853" t="str">
        <f t="shared" si="16"/>
        <v/>
      </c>
    </row>
    <row r="28" spans="1:36" s="25" customFormat="1">
      <c r="A28" s="867">
        <v>20</v>
      </c>
      <c r="B28" s="886"/>
      <c r="C28" s="83"/>
      <c r="D28" s="83"/>
      <c r="E28" s="124"/>
      <c r="F28" s="83"/>
      <c r="G28" s="131"/>
      <c r="H28" s="83"/>
      <c r="I28" s="125"/>
      <c r="J28" s="126"/>
      <c r="K28" s="125"/>
      <c r="L28" s="125"/>
      <c r="M28" s="762" t="str">
        <f t="shared" si="17"/>
        <v/>
      </c>
      <c r="N28" s="127"/>
      <c r="O28" s="165" t="str">
        <f t="shared" si="0"/>
        <v/>
      </c>
      <c r="P28" s="83"/>
      <c r="Q28" s="885"/>
      <c r="R28" s="852" t="str">
        <f t="shared" si="18"/>
        <v/>
      </c>
      <c r="S28" s="833" t="str">
        <f t="shared" si="19"/>
        <v/>
      </c>
      <c r="T28" s="833" t="str">
        <f t="shared" si="20"/>
        <v/>
      </c>
      <c r="U28" s="833" t="str">
        <f t="shared" si="21"/>
        <v/>
      </c>
      <c r="V28" s="833" t="str">
        <f t="shared" si="22"/>
        <v/>
      </c>
      <c r="W28" s="833" t="str">
        <f t="shared" si="23"/>
        <v/>
      </c>
      <c r="X28" s="829" t="str">
        <f t="shared" si="24"/>
        <v/>
      </c>
      <c r="Y28" s="164" t="str">
        <f t="shared" si="25"/>
        <v/>
      </c>
      <c r="Z28" s="162" t="str">
        <f t="shared" si="26"/>
        <v/>
      </c>
      <c r="AA28" s="164" t="str">
        <f t="shared" si="27"/>
        <v/>
      </c>
      <c r="AB28" s="164" t="str">
        <f t="shared" si="11"/>
        <v/>
      </c>
      <c r="AC28" s="762" t="str">
        <f t="shared" si="12"/>
        <v/>
      </c>
      <c r="AD28" s="163" t="str">
        <f t="shared" si="13"/>
        <v/>
      </c>
      <c r="AE28" s="162" t="str">
        <f t="shared" si="14"/>
        <v/>
      </c>
      <c r="AF28" s="129"/>
      <c r="AG28" s="105" t="str">
        <f t="shared" si="15"/>
        <v/>
      </c>
      <c r="AH28" s="130"/>
      <c r="AI28" s="43" t="str" cm="1">
        <f t="array" ref="AI28">IF(OR(AG28="",O28=""),"",_xlfn.IFS(
ROUND(IFERROR(VALUE(TRIM(SUBSTITUTE(AG28,CHAR(160),""))),0),2)&gt;
ROUND(IFERROR(VALUE(TRIM(SUBSTITUTE(O28,CHAR(160),""))),0),2),
"KO : Le montant retenu est supérieur au montant présenté. Merci de revoir la ligne de contributions ou plafonner son montant.",
ROUND(IFERROR(VALUE(TRIM(SUBSTITUTE(O28,CHAR(160),""))),0),2)=0,
"",
ROUND(IFERROR(VALUE(TRIM(SUBSTITUTE(AG28,CHAR(160),""))),0),2)=
ROUND(IFERROR(VALUE(TRIM(SUBSTITUTE(O28,CHAR(160),""))),0),2),
"OK",
ROUND(IFERROR(VALUE(TRIM(SUBSTITUTE(AG28,CHAR(160),""))),0),2)=0,
"Attention : Montant présenté entièrement rejeté.",
ROUND(IFERROR(VALUE(TRIM(SUBSTITUTE(AG28,CHAR(160),""))),0),2)&lt;
ROUND(IFERROR(VALUE(TRIM(SUBSTITUTE(O28,CHAR(160),""))),0),2),
"Attention : Montant présenté partiellement rejeté.",
TRUE,""
))</f>
        <v/>
      </c>
      <c r="AJ28" s="853" t="str">
        <f t="shared" si="16"/>
        <v/>
      </c>
    </row>
    <row r="29" spans="1:36" s="25" customFormat="1">
      <c r="A29" s="867">
        <v>21</v>
      </c>
      <c r="B29" s="886"/>
      <c r="C29" s="83"/>
      <c r="D29" s="83"/>
      <c r="E29" s="124"/>
      <c r="F29" s="83"/>
      <c r="G29" s="131"/>
      <c r="H29" s="83"/>
      <c r="I29" s="125"/>
      <c r="J29" s="126"/>
      <c r="K29" s="125"/>
      <c r="L29" s="125"/>
      <c r="M29" s="762" t="str">
        <f t="shared" si="17"/>
        <v/>
      </c>
      <c r="N29" s="127"/>
      <c r="O29" s="165" t="str">
        <f t="shared" si="0"/>
        <v/>
      </c>
      <c r="P29" s="83"/>
      <c r="Q29" s="885"/>
      <c r="R29" s="852" t="str">
        <f t="shared" si="18"/>
        <v/>
      </c>
      <c r="S29" s="833" t="str">
        <f t="shared" si="19"/>
        <v/>
      </c>
      <c r="T29" s="833" t="str">
        <f t="shared" si="20"/>
        <v/>
      </c>
      <c r="U29" s="833" t="str">
        <f t="shared" si="21"/>
        <v/>
      </c>
      <c r="V29" s="833" t="str">
        <f t="shared" si="22"/>
        <v/>
      </c>
      <c r="W29" s="833" t="str">
        <f t="shared" si="23"/>
        <v/>
      </c>
      <c r="X29" s="829" t="str">
        <f t="shared" si="24"/>
        <v/>
      </c>
      <c r="Y29" s="164" t="str">
        <f t="shared" si="25"/>
        <v/>
      </c>
      <c r="Z29" s="162" t="str">
        <f t="shared" si="26"/>
        <v/>
      </c>
      <c r="AA29" s="164" t="str">
        <f t="shared" si="27"/>
        <v/>
      </c>
      <c r="AB29" s="164" t="str">
        <f t="shared" si="11"/>
        <v/>
      </c>
      <c r="AC29" s="762" t="str">
        <f t="shared" si="12"/>
        <v/>
      </c>
      <c r="AD29" s="163" t="str">
        <f t="shared" si="13"/>
        <v/>
      </c>
      <c r="AE29" s="162" t="str">
        <f t="shared" si="14"/>
        <v/>
      </c>
      <c r="AF29" s="129"/>
      <c r="AG29" s="105" t="str">
        <f t="shared" si="15"/>
        <v/>
      </c>
      <c r="AH29" s="130"/>
      <c r="AI29" s="43" t="str" cm="1">
        <f t="array" ref="AI29">IF(OR(AG29="",O29=""),"",_xlfn.IFS(
ROUND(IFERROR(VALUE(TRIM(SUBSTITUTE(AG29,CHAR(160),""))),0),2)&gt;
ROUND(IFERROR(VALUE(TRIM(SUBSTITUTE(O29,CHAR(160),""))),0),2),
"KO : Le montant retenu est supérieur au montant présenté. Merci de revoir la ligne de contributions ou plafonner son montant.",
ROUND(IFERROR(VALUE(TRIM(SUBSTITUTE(O29,CHAR(160),""))),0),2)=0,
"",
ROUND(IFERROR(VALUE(TRIM(SUBSTITUTE(AG29,CHAR(160),""))),0),2)=
ROUND(IFERROR(VALUE(TRIM(SUBSTITUTE(O29,CHAR(160),""))),0),2),
"OK",
ROUND(IFERROR(VALUE(TRIM(SUBSTITUTE(AG29,CHAR(160),""))),0),2)=0,
"Attention : Montant présenté entièrement rejeté.",
ROUND(IFERROR(VALUE(TRIM(SUBSTITUTE(AG29,CHAR(160),""))),0),2)&lt;
ROUND(IFERROR(VALUE(TRIM(SUBSTITUTE(O29,CHAR(160),""))),0),2),
"Attention : Montant présenté partiellement rejeté.",
TRUE,""
))</f>
        <v/>
      </c>
      <c r="AJ29" s="853" t="str">
        <f t="shared" si="16"/>
        <v/>
      </c>
    </row>
    <row r="30" spans="1:36" s="25" customFormat="1">
      <c r="A30" s="867">
        <v>22</v>
      </c>
      <c r="B30" s="886"/>
      <c r="C30" s="83"/>
      <c r="D30" s="83"/>
      <c r="E30" s="124"/>
      <c r="F30" s="83"/>
      <c r="G30" s="131"/>
      <c r="H30" s="83"/>
      <c r="I30" s="125"/>
      <c r="J30" s="126"/>
      <c r="K30" s="125"/>
      <c r="L30" s="125"/>
      <c r="M30" s="762" t="str">
        <f t="shared" si="17"/>
        <v/>
      </c>
      <c r="N30" s="127"/>
      <c r="O30" s="165" t="str">
        <f t="shared" si="0"/>
        <v/>
      </c>
      <c r="P30" s="83"/>
      <c r="Q30" s="885"/>
      <c r="R30" s="852" t="str">
        <f t="shared" si="18"/>
        <v/>
      </c>
      <c r="S30" s="833" t="str">
        <f t="shared" si="19"/>
        <v/>
      </c>
      <c r="T30" s="833" t="str">
        <f t="shared" si="20"/>
        <v/>
      </c>
      <c r="U30" s="833" t="str">
        <f t="shared" si="21"/>
        <v/>
      </c>
      <c r="V30" s="833" t="str">
        <f t="shared" si="22"/>
        <v/>
      </c>
      <c r="W30" s="833" t="str">
        <f t="shared" si="23"/>
        <v/>
      </c>
      <c r="X30" s="829" t="str">
        <f t="shared" si="24"/>
        <v/>
      </c>
      <c r="Y30" s="164" t="str">
        <f t="shared" si="25"/>
        <v/>
      </c>
      <c r="Z30" s="162" t="str">
        <f t="shared" si="26"/>
        <v/>
      </c>
      <c r="AA30" s="164" t="str">
        <f t="shared" si="27"/>
        <v/>
      </c>
      <c r="AB30" s="164" t="str">
        <f t="shared" si="11"/>
        <v/>
      </c>
      <c r="AC30" s="762" t="str">
        <f t="shared" si="12"/>
        <v/>
      </c>
      <c r="AD30" s="163" t="str">
        <f t="shared" si="13"/>
        <v/>
      </c>
      <c r="AE30" s="162" t="str">
        <f t="shared" si="14"/>
        <v/>
      </c>
      <c r="AF30" s="129"/>
      <c r="AG30" s="105" t="str">
        <f t="shared" si="15"/>
        <v/>
      </c>
      <c r="AH30" s="130"/>
      <c r="AI30" s="43" t="str" cm="1">
        <f t="array" ref="AI30">IF(OR(AG30="",O30=""),"",_xlfn.IFS(
ROUND(IFERROR(VALUE(TRIM(SUBSTITUTE(AG30,CHAR(160),""))),0),2)&gt;
ROUND(IFERROR(VALUE(TRIM(SUBSTITUTE(O30,CHAR(160),""))),0),2),
"KO : Le montant retenu est supérieur au montant présenté. Merci de revoir la ligne de contributions ou plafonner son montant.",
ROUND(IFERROR(VALUE(TRIM(SUBSTITUTE(O30,CHAR(160),""))),0),2)=0,
"",
ROUND(IFERROR(VALUE(TRIM(SUBSTITUTE(AG30,CHAR(160),""))),0),2)=
ROUND(IFERROR(VALUE(TRIM(SUBSTITUTE(O30,CHAR(160),""))),0),2),
"OK",
ROUND(IFERROR(VALUE(TRIM(SUBSTITUTE(AG30,CHAR(160),""))),0),2)=0,
"Attention : Montant présenté entièrement rejeté.",
ROUND(IFERROR(VALUE(TRIM(SUBSTITUTE(AG30,CHAR(160),""))),0),2)&lt;
ROUND(IFERROR(VALUE(TRIM(SUBSTITUTE(O30,CHAR(160),""))),0),2),
"Attention : Montant présenté partiellement rejeté.",
TRUE,""
))</f>
        <v/>
      </c>
      <c r="AJ30" s="853" t="str">
        <f t="shared" si="16"/>
        <v/>
      </c>
    </row>
    <row r="31" spans="1:36" s="25" customFormat="1">
      <c r="A31" s="867">
        <v>23</v>
      </c>
      <c r="B31" s="886"/>
      <c r="C31" s="83"/>
      <c r="D31" s="83"/>
      <c r="E31" s="124"/>
      <c r="F31" s="83"/>
      <c r="G31" s="131"/>
      <c r="H31" s="83"/>
      <c r="I31" s="125"/>
      <c r="J31" s="126"/>
      <c r="K31" s="125"/>
      <c r="L31" s="125"/>
      <c r="M31" s="762" t="str">
        <f t="shared" si="17"/>
        <v/>
      </c>
      <c r="N31" s="127"/>
      <c r="O31" s="165" t="str">
        <f t="shared" si="0"/>
        <v/>
      </c>
      <c r="P31" s="83"/>
      <c r="Q31" s="885"/>
      <c r="R31" s="852" t="str">
        <f t="shared" si="18"/>
        <v/>
      </c>
      <c r="S31" s="833" t="str">
        <f t="shared" si="19"/>
        <v/>
      </c>
      <c r="T31" s="833" t="str">
        <f t="shared" si="20"/>
        <v/>
      </c>
      <c r="U31" s="833" t="str">
        <f t="shared" si="21"/>
        <v/>
      </c>
      <c r="V31" s="833" t="str">
        <f t="shared" si="22"/>
        <v/>
      </c>
      <c r="W31" s="833" t="str">
        <f t="shared" si="23"/>
        <v/>
      </c>
      <c r="X31" s="829" t="str">
        <f t="shared" si="24"/>
        <v/>
      </c>
      <c r="Y31" s="164" t="str">
        <f t="shared" si="25"/>
        <v/>
      </c>
      <c r="Z31" s="162" t="str">
        <f t="shared" si="26"/>
        <v/>
      </c>
      <c r="AA31" s="164" t="str">
        <f t="shared" si="27"/>
        <v/>
      </c>
      <c r="AB31" s="164" t="str">
        <f t="shared" si="11"/>
        <v/>
      </c>
      <c r="AC31" s="762" t="str">
        <f t="shared" si="12"/>
        <v/>
      </c>
      <c r="AD31" s="163" t="str">
        <f t="shared" si="13"/>
        <v/>
      </c>
      <c r="AE31" s="162" t="str">
        <f t="shared" si="14"/>
        <v/>
      </c>
      <c r="AF31" s="129"/>
      <c r="AG31" s="105" t="str">
        <f t="shared" si="15"/>
        <v/>
      </c>
      <c r="AH31" s="130"/>
      <c r="AI31" s="43" t="str" cm="1">
        <f t="array" ref="AI31">IF(OR(AG31="",O31=""),"",_xlfn.IFS(
ROUND(IFERROR(VALUE(TRIM(SUBSTITUTE(AG31,CHAR(160),""))),0),2)&gt;
ROUND(IFERROR(VALUE(TRIM(SUBSTITUTE(O31,CHAR(160),""))),0),2),
"KO : Le montant retenu est supérieur au montant présenté. Merci de revoir la ligne de contributions ou plafonner son montant.",
ROUND(IFERROR(VALUE(TRIM(SUBSTITUTE(O31,CHAR(160),""))),0),2)=0,
"",
ROUND(IFERROR(VALUE(TRIM(SUBSTITUTE(AG31,CHAR(160),""))),0),2)=
ROUND(IFERROR(VALUE(TRIM(SUBSTITUTE(O31,CHAR(160),""))),0),2),
"OK",
ROUND(IFERROR(VALUE(TRIM(SUBSTITUTE(AG31,CHAR(160),""))),0),2)=0,
"Attention : Montant présenté entièrement rejeté.",
ROUND(IFERROR(VALUE(TRIM(SUBSTITUTE(AG31,CHAR(160),""))),0),2)&lt;
ROUND(IFERROR(VALUE(TRIM(SUBSTITUTE(O31,CHAR(160),""))),0),2),
"Attention : Montant présenté partiellement rejeté.",
TRUE,""
))</f>
        <v/>
      </c>
      <c r="AJ31" s="853" t="str">
        <f t="shared" si="16"/>
        <v/>
      </c>
    </row>
    <row r="32" spans="1:36" s="25" customFormat="1">
      <c r="A32" s="867">
        <v>24</v>
      </c>
      <c r="B32" s="886"/>
      <c r="C32" s="83"/>
      <c r="D32" s="83"/>
      <c r="E32" s="124"/>
      <c r="F32" s="83"/>
      <c r="G32" s="131"/>
      <c r="H32" s="83"/>
      <c r="I32" s="125"/>
      <c r="J32" s="126"/>
      <c r="K32" s="125"/>
      <c r="L32" s="125"/>
      <c r="M32" s="762" t="str">
        <f t="shared" si="17"/>
        <v/>
      </c>
      <c r="N32" s="127"/>
      <c r="O32" s="165" t="str">
        <f t="shared" si="0"/>
        <v/>
      </c>
      <c r="P32" s="83"/>
      <c r="Q32" s="885"/>
      <c r="R32" s="852" t="str">
        <f t="shared" si="18"/>
        <v/>
      </c>
      <c r="S32" s="833" t="str">
        <f t="shared" si="19"/>
        <v/>
      </c>
      <c r="T32" s="833" t="str">
        <f t="shared" si="20"/>
        <v/>
      </c>
      <c r="U32" s="833" t="str">
        <f t="shared" si="21"/>
        <v/>
      </c>
      <c r="V32" s="833" t="str">
        <f t="shared" si="22"/>
        <v/>
      </c>
      <c r="W32" s="833" t="str">
        <f t="shared" si="23"/>
        <v/>
      </c>
      <c r="X32" s="829" t="str">
        <f t="shared" si="24"/>
        <v/>
      </c>
      <c r="Y32" s="164" t="str">
        <f t="shared" si="25"/>
        <v/>
      </c>
      <c r="Z32" s="162" t="str">
        <f t="shared" si="26"/>
        <v/>
      </c>
      <c r="AA32" s="164" t="str">
        <f t="shared" si="27"/>
        <v/>
      </c>
      <c r="AB32" s="164" t="str">
        <f t="shared" si="11"/>
        <v/>
      </c>
      <c r="AC32" s="762" t="str">
        <f t="shared" si="12"/>
        <v/>
      </c>
      <c r="AD32" s="163" t="str">
        <f t="shared" si="13"/>
        <v/>
      </c>
      <c r="AE32" s="162" t="str">
        <f t="shared" si="14"/>
        <v/>
      </c>
      <c r="AF32" s="129"/>
      <c r="AG32" s="105" t="str">
        <f t="shared" si="15"/>
        <v/>
      </c>
      <c r="AH32" s="130"/>
      <c r="AI32" s="43" t="str" cm="1">
        <f t="array" ref="AI32">IF(OR(AG32="",O32=""),"",_xlfn.IFS(
ROUND(IFERROR(VALUE(TRIM(SUBSTITUTE(AG32,CHAR(160),""))),0),2)&gt;
ROUND(IFERROR(VALUE(TRIM(SUBSTITUTE(O32,CHAR(160),""))),0),2),
"KO : Le montant retenu est supérieur au montant présenté. Merci de revoir la ligne de contributions ou plafonner son montant.",
ROUND(IFERROR(VALUE(TRIM(SUBSTITUTE(O32,CHAR(160),""))),0),2)=0,
"",
ROUND(IFERROR(VALUE(TRIM(SUBSTITUTE(AG32,CHAR(160),""))),0),2)=
ROUND(IFERROR(VALUE(TRIM(SUBSTITUTE(O32,CHAR(160),""))),0),2),
"OK",
ROUND(IFERROR(VALUE(TRIM(SUBSTITUTE(AG32,CHAR(160),""))),0),2)=0,
"Attention : Montant présenté entièrement rejeté.",
ROUND(IFERROR(VALUE(TRIM(SUBSTITUTE(AG32,CHAR(160),""))),0),2)&lt;
ROUND(IFERROR(VALUE(TRIM(SUBSTITUTE(O32,CHAR(160),""))),0),2),
"Attention : Montant présenté partiellement rejeté.",
TRUE,""
))</f>
        <v/>
      </c>
      <c r="AJ32" s="853" t="str">
        <f t="shared" si="16"/>
        <v/>
      </c>
    </row>
    <row r="33" spans="1:36" s="25" customFormat="1">
      <c r="A33" s="867">
        <v>25</v>
      </c>
      <c r="B33" s="886"/>
      <c r="C33" s="83"/>
      <c r="D33" s="83"/>
      <c r="E33" s="124"/>
      <c r="F33" s="83"/>
      <c r="G33" s="131"/>
      <c r="H33" s="83"/>
      <c r="I33" s="125"/>
      <c r="J33" s="126"/>
      <c r="K33" s="125"/>
      <c r="L33" s="125"/>
      <c r="M33" s="762" t="str">
        <f t="shared" si="17"/>
        <v/>
      </c>
      <c r="N33" s="127"/>
      <c r="O33" s="165" t="str">
        <f t="shared" si="0"/>
        <v/>
      </c>
      <c r="P33" s="83"/>
      <c r="Q33" s="885"/>
      <c r="R33" s="852" t="str">
        <f t="shared" si="18"/>
        <v/>
      </c>
      <c r="S33" s="833" t="str">
        <f t="shared" si="19"/>
        <v/>
      </c>
      <c r="T33" s="833" t="str">
        <f t="shared" si="20"/>
        <v/>
      </c>
      <c r="U33" s="833" t="str">
        <f t="shared" si="21"/>
        <v/>
      </c>
      <c r="V33" s="833" t="str">
        <f t="shared" si="22"/>
        <v/>
      </c>
      <c r="W33" s="833" t="str">
        <f t="shared" si="23"/>
        <v/>
      </c>
      <c r="X33" s="829" t="str">
        <f t="shared" si="24"/>
        <v/>
      </c>
      <c r="Y33" s="164" t="str">
        <f t="shared" si="25"/>
        <v/>
      </c>
      <c r="Z33" s="162" t="str">
        <f t="shared" si="26"/>
        <v/>
      </c>
      <c r="AA33" s="164" t="str">
        <f t="shared" si="27"/>
        <v/>
      </c>
      <c r="AB33" s="164" t="str">
        <f t="shared" si="11"/>
        <v/>
      </c>
      <c r="AC33" s="762" t="str">
        <f t="shared" si="12"/>
        <v/>
      </c>
      <c r="AD33" s="163" t="str">
        <f t="shared" si="13"/>
        <v/>
      </c>
      <c r="AE33" s="162" t="str">
        <f t="shared" si="14"/>
        <v/>
      </c>
      <c r="AF33" s="129"/>
      <c r="AG33" s="105" t="str">
        <f t="shared" si="15"/>
        <v/>
      </c>
      <c r="AH33" s="130"/>
      <c r="AI33" s="43" t="str" cm="1">
        <f t="array" ref="AI33">IF(OR(AG33="",O33=""),"",_xlfn.IFS(
ROUND(IFERROR(VALUE(TRIM(SUBSTITUTE(AG33,CHAR(160),""))),0),2)&gt;
ROUND(IFERROR(VALUE(TRIM(SUBSTITUTE(O33,CHAR(160),""))),0),2),
"KO : Le montant retenu est supérieur au montant présenté. Merci de revoir la ligne de contributions ou plafonner son montant.",
ROUND(IFERROR(VALUE(TRIM(SUBSTITUTE(O33,CHAR(160),""))),0),2)=0,
"",
ROUND(IFERROR(VALUE(TRIM(SUBSTITUTE(AG33,CHAR(160),""))),0),2)=
ROUND(IFERROR(VALUE(TRIM(SUBSTITUTE(O33,CHAR(160),""))),0),2),
"OK",
ROUND(IFERROR(VALUE(TRIM(SUBSTITUTE(AG33,CHAR(160),""))),0),2)=0,
"Attention : Montant présenté entièrement rejeté.",
ROUND(IFERROR(VALUE(TRIM(SUBSTITUTE(AG33,CHAR(160),""))),0),2)&lt;
ROUND(IFERROR(VALUE(TRIM(SUBSTITUTE(O33,CHAR(160),""))),0),2),
"Attention : Montant présenté partiellement rejeté.",
TRUE,""
))</f>
        <v/>
      </c>
      <c r="AJ33" s="853" t="str">
        <f t="shared" si="16"/>
        <v/>
      </c>
    </row>
    <row r="34" spans="1:36" s="25" customFormat="1">
      <c r="A34" s="867">
        <v>26</v>
      </c>
      <c r="B34" s="886"/>
      <c r="C34" s="83"/>
      <c r="D34" s="83"/>
      <c r="E34" s="124"/>
      <c r="F34" s="83"/>
      <c r="G34" s="131"/>
      <c r="H34" s="83"/>
      <c r="I34" s="125"/>
      <c r="J34" s="126"/>
      <c r="K34" s="125"/>
      <c r="L34" s="125"/>
      <c r="M34" s="762" t="str">
        <f t="shared" si="17"/>
        <v/>
      </c>
      <c r="N34" s="127"/>
      <c r="O34" s="165" t="str">
        <f t="shared" si="0"/>
        <v/>
      </c>
      <c r="P34" s="83"/>
      <c r="Q34" s="885"/>
      <c r="R34" s="852" t="str">
        <f t="shared" si="18"/>
        <v/>
      </c>
      <c r="S34" s="833" t="str">
        <f t="shared" si="19"/>
        <v/>
      </c>
      <c r="T34" s="833" t="str">
        <f t="shared" si="20"/>
        <v/>
      </c>
      <c r="U34" s="833" t="str">
        <f t="shared" si="21"/>
        <v/>
      </c>
      <c r="V34" s="833" t="str">
        <f t="shared" si="22"/>
        <v/>
      </c>
      <c r="W34" s="833" t="str">
        <f t="shared" si="23"/>
        <v/>
      </c>
      <c r="X34" s="829" t="str">
        <f t="shared" si="24"/>
        <v/>
      </c>
      <c r="Y34" s="164" t="str">
        <f t="shared" si="25"/>
        <v/>
      </c>
      <c r="Z34" s="162" t="str">
        <f t="shared" si="26"/>
        <v/>
      </c>
      <c r="AA34" s="164" t="str">
        <f t="shared" si="27"/>
        <v/>
      </c>
      <c r="AB34" s="164" t="str">
        <f t="shared" si="11"/>
        <v/>
      </c>
      <c r="AC34" s="762" t="str">
        <f t="shared" si="12"/>
        <v/>
      </c>
      <c r="AD34" s="163" t="str">
        <f t="shared" si="13"/>
        <v/>
      </c>
      <c r="AE34" s="162" t="str">
        <f t="shared" si="14"/>
        <v/>
      </c>
      <c r="AF34" s="129"/>
      <c r="AG34" s="105" t="str">
        <f t="shared" si="15"/>
        <v/>
      </c>
      <c r="AH34" s="130"/>
      <c r="AI34" s="43" t="str" cm="1">
        <f t="array" ref="AI34">IF(OR(AG34="",O34=""),"",_xlfn.IFS(
ROUND(IFERROR(VALUE(TRIM(SUBSTITUTE(AG34,CHAR(160),""))),0),2)&gt;
ROUND(IFERROR(VALUE(TRIM(SUBSTITUTE(O34,CHAR(160),""))),0),2),
"KO : Le montant retenu est supérieur au montant présenté. Merci de revoir la ligne de contributions ou plafonner son montant.",
ROUND(IFERROR(VALUE(TRIM(SUBSTITUTE(O34,CHAR(160),""))),0),2)=0,
"",
ROUND(IFERROR(VALUE(TRIM(SUBSTITUTE(AG34,CHAR(160),""))),0),2)=
ROUND(IFERROR(VALUE(TRIM(SUBSTITUTE(O34,CHAR(160),""))),0),2),
"OK",
ROUND(IFERROR(VALUE(TRIM(SUBSTITUTE(AG34,CHAR(160),""))),0),2)=0,
"Attention : Montant présenté entièrement rejeté.",
ROUND(IFERROR(VALUE(TRIM(SUBSTITUTE(AG34,CHAR(160),""))),0),2)&lt;
ROUND(IFERROR(VALUE(TRIM(SUBSTITUTE(O34,CHAR(160),""))),0),2),
"Attention : Montant présenté partiellement rejeté.",
TRUE,""
))</f>
        <v/>
      </c>
      <c r="AJ34" s="853" t="str">
        <f t="shared" si="16"/>
        <v/>
      </c>
    </row>
    <row r="35" spans="1:36" s="25" customFormat="1">
      <c r="A35" s="867">
        <v>27</v>
      </c>
      <c r="B35" s="886"/>
      <c r="C35" s="83"/>
      <c r="D35" s="83"/>
      <c r="E35" s="124"/>
      <c r="F35" s="83"/>
      <c r="G35" s="131"/>
      <c r="H35" s="83"/>
      <c r="I35" s="125"/>
      <c r="J35" s="126"/>
      <c r="K35" s="125"/>
      <c r="L35" s="125"/>
      <c r="M35" s="762" t="str">
        <f t="shared" si="17"/>
        <v/>
      </c>
      <c r="N35" s="127"/>
      <c r="O35" s="165" t="str">
        <f t="shared" si="0"/>
        <v/>
      </c>
      <c r="P35" s="83"/>
      <c r="Q35" s="885"/>
      <c r="R35" s="852" t="str">
        <f t="shared" si="18"/>
        <v/>
      </c>
      <c r="S35" s="833" t="str">
        <f t="shared" si="19"/>
        <v/>
      </c>
      <c r="T35" s="833" t="str">
        <f t="shared" si="20"/>
        <v/>
      </c>
      <c r="U35" s="833" t="str">
        <f t="shared" si="21"/>
        <v/>
      </c>
      <c r="V35" s="833" t="str">
        <f t="shared" si="22"/>
        <v/>
      </c>
      <c r="W35" s="833" t="str">
        <f t="shared" si="23"/>
        <v/>
      </c>
      <c r="X35" s="829" t="str">
        <f t="shared" si="24"/>
        <v/>
      </c>
      <c r="Y35" s="164" t="str">
        <f t="shared" si="25"/>
        <v/>
      </c>
      <c r="Z35" s="162" t="str">
        <f t="shared" si="26"/>
        <v/>
      </c>
      <c r="AA35" s="164" t="str">
        <f t="shared" si="27"/>
        <v/>
      </c>
      <c r="AB35" s="164" t="str">
        <f t="shared" si="11"/>
        <v/>
      </c>
      <c r="AC35" s="762" t="str">
        <f t="shared" si="12"/>
        <v/>
      </c>
      <c r="AD35" s="163" t="str">
        <f t="shared" si="13"/>
        <v/>
      </c>
      <c r="AE35" s="162" t="str">
        <f t="shared" si="14"/>
        <v/>
      </c>
      <c r="AF35" s="129"/>
      <c r="AG35" s="105" t="str">
        <f t="shared" si="15"/>
        <v/>
      </c>
      <c r="AH35" s="130"/>
      <c r="AI35" s="43" t="str" cm="1">
        <f t="array" ref="AI35">IF(OR(AG35="",O35=""),"",_xlfn.IFS(
ROUND(IFERROR(VALUE(TRIM(SUBSTITUTE(AG35,CHAR(160),""))),0),2)&gt;
ROUND(IFERROR(VALUE(TRIM(SUBSTITUTE(O35,CHAR(160),""))),0),2),
"KO : Le montant retenu est supérieur au montant présenté. Merci de revoir la ligne de contributions ou plafonner son montant.",
ROUND(IFERROR(VALUE(TRIM(SUBSTITUTE(O35,CHAR(160),""))),0),2)=0,
"",
ROUND(IFERROR(VALUE(TRIM(SUBSTITUTE(AG35,CHAR(160),""))),0),2)=
ROUND(IFERROR(VALUE(TRIM(SUBSTITUTE(O35,CHAR(160),""))),0),2),
"OK",
ROUND(IFERROR(VALUE(TRIM(SUBSTITUTE(AG35,CHAR(160),""))),0),2)=0,
"Attention : Montant présenté entièrement rejeté.",
ROUND(IFERROR(VALUE(TRIM(SUBSTITUTE(AG35,CHAR(160),""))),0),2)&lt;
ROUND(IFERROR(VALUE(TRIM(SUBSTITUTE(O35,CHAR(160),""))),0),2),
"Attention : Montant présenté partiellement rejeté.",
TRUE,""
))</f>
        <v/>
      </c>
      <c r="AJ35" s="853" t="str">
        <f t="shared" si="16"/>
        <v/>
      </c>
    </row>
    <row r="36" spans="1:36" s="25" customFormat="1">
      <c r="A36" s="867">
        <v>28</v>
      </c>
      <c r="B36" s="886"/>
      <c r="C36" s="83"/>
      <c r="D36" s="83"/>
      <c r="E36" s="124"/>
      <c r="F36" s="83"/>
      <c r="G36" s="131"/>
      <c r="H36" s="83"/>
      <c r="I36" s="125"/>
      <c r="J36" s="126"/>
      <c r="K36" s="125"/>
      <c r="L36" s="125"/>
      <c r="M36" s="762" t="str">
        <f t="shared" si="17"/>
        <v/>
      </c>
      <c r="N36" s="127"/>
      <c r="O36" s="165" t="str">
        <f t="shared" si="0"/>
        <v/>
      </c>
      <c r="P36" s="83"/>
      <c r="Q36" s="885"/>
      <c r="R36" s="852" t="str">
        <f t="shared" si="18"/>
        <v/>
      </c>
      <c r="S36" s="833" t="str">
        <f t="shared" si="19"/>
        <v/>
      </c>
      <c r="T36" s="833" t="str">
        <f t="shared" si="20"/>
        <v/>
      </c>
      <c r="U36" s="833" t="str">
        <f t="shared" si="21"/>
        <v/>
      </c>
      <c r="V36" s="833" t="str">
        <f t="shared" si="22"/>
        <v/>
      </c>
      <c r="W36" s="833" t="str">
        <f t="shared" si="23"/>
        <v/>
      </c>
      <c r="X36" s="829" t="str">
        <f t="shared" si="24"/>
        <v/>
      </c>
      <c r="Y36" s="164" t="str">
        <f t="shared" si="25"/>
        <v/>
      </c>
      <c r="Z36" s="162" t="str">
        <f t="shared" si="26"/>
        <v/>
      </c>
      <c r="AA36" s="164" t="str">
        <f t="shared" si="27"/>
        <v/>
      </c>
      <c r="AB36" s="164" t="str">
        <f t="shared" si="11"/>
        <v/>
      </c>
      <c r="AC36" s="762" t="str">
        <f t="shared" si="12"/>
        <v/>
      </c>
      <c r="AD36" s="163" t="str">
        <f t="shared" si="13"/>
        <v/>
      </c>
      <c r="AE36" s="162" t="str">
        <f t="shared" si="14"/>
        <v/>
      </c>
      <c r="AF36" s="129"/>
      <c r="AG36" s="105" t="str">
        <f t="shared" si="15"/>
        <v/>
      </c>
      <c r="AH36" s="130"/>
      <c r="AI36" s="43" t="str" cm="1">
        <f t="array" ref="AI36">IF(OR(AG36="",O36=""),"",_xlfn.IFS(
ROUND(IFERROR(VALUE(TRIM(SUBSTITUTE(AG36,CHAR(160),""))),0),2)&gt;
ROUND(IFERROR(VALUE(TRIM(SUBSTITUTE(O36,CHAR(160),""))),0),2),
"KO : Le montant retenu est supérieur au montant présenté. Merci de revoir la ligne de contributions ou plafonner son montant.",
ROUND(IFERROR(VALUE(TRIM(SUBSTITUTE(O36,CHAR(160),""))),0),2)=0,
"",
ROUND(IFERROR(VALUE(TRIM(SUBSTITUTE(AG36,CHAR(160),""))),0),2)=
ROUND(IFERROR(VALUE(TRIM(SUBSTITUTE(O36,CHAR(160),""))),0),2),
"OK",
ROUND(IFERROR(VALUE(TRIM(SUBSTITUTE(AG36,CHAR(160),""))),0),2)=0,
"Attention : Montant présenté entièrement rejeté.",
ROUND(IFERROR(VALUE(TRIM(SUBSTITUTE(AG36,CHAR(160),""))),0),2)&lt;
ROUND(IFERROR(VALUE(TRIM(SUBSTITUTE(O36,CHAR(160),""))),0),2),
"Attention : Montant présenté partiellement rejeté.",
TRUE,""
))</f>
        <v/>
      </c>
      <c r="AJ36" s="853" t="str">
        <f t="shared" si="16"/>
        <v/>
      </c>
    </row>
    <row r="37" spans="1:36" s="25" customFormat="1">
      <c r="A37" s="867">
        <v>29</v>
      </c>
      <c r="B37" s="886"/>
      <c r="C37" s="83"/>
      <c r="D37" s="83"/>
      <c r="E37" s="124"/>
      <c r="F37" s="83"/>
      <c r="G37" s="131"/>
      <c r="H37" s="83"/>
      <c r="I37" s="125"/>
      <c r="J37" s="126"/>
      <c r="K37" s="125"/>
      <c r="L37" s="125"/>
      <c r="M37" s="762" t="str">
        <f t="shared" si="17"/>
        <v/>
      </c>
      <c r="N37" s="127"/>
      <c r="O37" s="165" t="str">
        <f t="shared" si="0"/>
        <v/>
      </c>
      <c r="P37" s="83"/>
      <c r="Q37" s="885"/>
      <c r="R37" s="852" t="str">
        <f t="shared" si="18"/>
        <v/>
      </c>
      <c r="S37" s="833" t="str">
        <f t="shared" si="19"/>
        <v/>
      </c>
      <c r="T37" s="833" t="str">
        <f t="shared" si="20"/>
        <v/>
      </c>
      <c r="U37" s="833" t="str">
        <f t="shared" si="21"/>
        <v/>
      </c>
      <c r="V37" s="833" t="str">
        <f t="shared" si="22"/>
        <v/>
      </c>
      <c r="W37" s="833" t="str">
        <f t="shared" si="23"/>
        <v/>
      </c>
      <c r="X37" s="829" t="str">
        <f t="shared" si="24"/>
        <v/>
      </c>
      <c r="Y37" s="164" t="str">
        <f t="shared" si="25"/>
        <v/>
      </c>
      <c r="Z37" s="162" t="str">
        <f t="shared" si="26"/>
        <v/>
      </c>
      <c r="AA37" s="164" t="str">
        <f t="shared" si="27"/>
        <v/>
      </c>
      <c r="AB37" s="164" t="str">
        <f t="shared" si="11"/>
        <v/>
      </c>
      <c r="AC37" s="762" t="str">
        <f t="shared" si="12"/>
        <v/>
      </c>
      <c r="AD37" s="163" t="str">
        <f t="shared" si="13"/>
        <v/>
      </c>
      <c r="AE37" s="162" t="str">
        <f t="shared" si="14"/>
        <v/>
      </c>
      <c r="AF37" s="129"/>
      <c r="AG37" s="105" t="str">
        <f t="shared" si="15"/>
        <v/>
      </c>
      <c r="AH37" s="130"/>
      <c r="AI37" s="43" t="str" cm="1">
        <f t="array" ref="AI37">IF(OR(AG37="",O37=""),"",_xlfn.IFS(
ROUND(IFERROR(VALUE(TRIM(SUBSTITUTE(AG37,CHAR(160),""))),0),2)&gt;
ROUND(IFERROR(VALUE(TRIM(SUBSTITUTE(O37,CHAR(160),""))),0),2),
"KO : Le montant retenu est supérieur au montant présenté. Merci de revoir la ligne de contributions ou plafonner son montant.",
ROUND(IFERROR(VALUE(TRIM(SUBSTITUTE(O37,CHAR(160),""))),0),2)=0,
"",
ROUND(IFERROR(VALUE(TRIM(SUBSTITUTE(AG37,CHAR(160),""))),0),2)=
ROUND(IFERROR(VALUE(TRIM(SUBSTITUTE(O37,CHAR(160),""))),0),2),
"OK",
ROUND(IFERROR(VALUE(TRIM(SUBSTITUTE(AG37,CHAR(160),""))),0),2)=0,
"Attention : Montant présenté entièrement rejeté.",
ROUND(IFERROR(VALUE(TRIM(SUBSTITUTE(AG37,CHAR(160),""))),0),2)&lt;
ROUND(IFERROR(VALUE(TRIM(SUBSTITUTE(O37,CHAR(160),""))),0),2),
"Attention : Montant présenté partiellement rejeté.",
TRUE,""
))</f>
        <v/>
      </c>
      <c r="AJ37" s="853" t="str">
        <f t="shared" si="16"/>
        <v/>
      </c>
    </row>
    <row r="38" spans="1:36" s="25" customFormat="1">
      <c r="A38" s="867">
        <v>30</v>
      </c>
      <c r="B38" s="886"/>
      <c r="C38" s="83"/>
      <c r="D38" s="83"/>
      <c r="E38" s="124"/>
      <c r="F38" s="83"/>
      <c r="G38" s="131"/>
      <c r="H38" s="83"/>
      <c r="I38" s="125"/>
      <c r="J38" s="126"/>
      <c r="K38" s="125"/>
      <c r="L38" s="125"/>
      <c r="M38" s="762" t="str">
        <f t="shared" si="17"/>
        <v/>
      </c>
      <c r="N38" s="127"/>
      <c r="O38" s="165" t="str">
        <f t="shared" si="0"/>
        <v/>
      </c>
      <c r="P38" s="83"/>
      <c r="Q38" s="885"/>
      <c r="R38" s="852" t="str">
        <f t="shared" si="18"/>
        <v/>
      </c>
      <c r="S38" s="833" t="str">
        <f t="shared" si="19"/>
        <v/>
      </c>
      <c r="T38" s="833" t="str">
        <f t="shared" si="20"/>
        <v/>
      </c>
      <c r="U38" s="833" t="str">
        <f t="shared" si="21"/>
        <v/>
      </c>
      <c r="V38" s="833" t="str">
        <f t="shared" si="22"/>
        <v/>
      </c>
      <c r="W38" s="833" t="str">
        <f t="shared" si="23"/>
        <v/>
      </c>
      <c r="X38" s="829" t="str">
        <f t="shared" si="24"/>
        <v/>
      </c>
      <c r="Y38" s="164" t="str">
        <f t="shared" si="25"/>
        <v/>
      </c>
      <c r="Z38" s="162" t="str">
        <f t="shared" si="26"/>
        <v/>
      </c>
      <c r="AA38" s="164" t="str">
        <f t="shared" si="27"/>
        <v/>
      </c>
      <c r="AB38" s="164" t="str">
        <f t="shared" si="11"/>
        <v/>
      </c>
      <c r="AC38" s="762" t="str">
        <f t="shared" si="12"/>
        <v/>
      </c>
      <c r="AD38" s="163" t="str">
        <f t="shared" si="13"/>
        <v/>
      </c>
      <c r="AE38" s="162" t="str">
        <f t="shared" si="14"/>
        <v/>
      </c>
      <c r="AF38" s="129"/>
      <c r="AG38" s="105" t="str">
        <f t="shared" si="15"/>
        <v/>
      </c>
      <c r="AH38" s="130"/>
      <c r="AI38" s="43" t="str" cm="1">
        <f t="array" ref="AI38">IF(OR(AG38="",O38=""),"",_xlfn.IFS(
ROUND(IFERROR(VALUE(TRIM(SUBSTITUTE(AG38,CHAR(160),""))),0),2)&gt;
ROUND(IFERROR(VALUE(TRIM(SUBSTITUTE(O38,CHAR(160),""))),0),2),
"KO : Le montant retenu est supérieur au montant présenté. Merci de revoir la ligne de contributions ou plafonner son montant.",
ROUND(IFERROR(VALUE(TRIM(SUBSTITUTE(O38,CHAR(160),""))),0),2)=0,
"",
ROUND(IFERROR(VALUE(TRIM(SUBSTITUTE(AG38,CHAR(160),""))),0),2)=
ROUND(IFERROR(VALUE(TRIM(SUBSTITUTE(O38,CHAR(160),""))),0),2),
"OK",
ROUND(IFERROR(VALUE(TRIM(SUBSTITUTE(AG38,CHAR(160),""))),0),2)=0,
"Attention : Montant présenté entièrement rejeté.",
ROUND(IFERROR(VALUE(TRIM(SUBSTITUTE(AG38,CHAR(160),""))),0),2)&lt;
ROUND(IFERROR(VALUE(TRIM(SUBSTITUTE(O38,CHAR(160),""))),0),2),
"Attention : Montant présenté partiellement rejeté.",
TRUE,""
))</f>
        <v/>
      </c>
      <c r="AJ38" s="853" t="str">
        <f t="shared" si="16"/>
        <v/>
      </c>
    </row>
    <row r="39" spans="1:36" s="25" customFormat="1">
      <c r="A39" s="867">
        <v>31</v>
      </c>
      <c r="B39" s="886"/>
      <c r="C39" s="83"/>
      <c r="D39" s="83"/>
      <c r="E39" s="124"/>
      <c r="F39" s="83"/>
      <c r="G39" s="131"/>
      <c r="H39" s="83"/>
      <c r="I39" s="125"/>
      <c r="J39" s="126"/>
      <c r="K39" s="125"/>
      <c r="L39" s="125"/>
      <c r="M39" s="762" t="str">
        <f t="shared" si="17"/>
        <v/>
      </c>
      <c r="N39" s="127"/>
      <c r="O39" s="165" t="str">
        <f t="shared" si="0"/>
        <v/>
      </c>
      <c r="P39" s="83"/>
      <c r="Q39" s="885"/>
      <c r="R39" s="852" t="str">
        <f t="shared" si="18"/>
        <v/>
      </c>
      <c r="S39" s="833" t="str">
        <f t="shared" si="19"/>
        <v/>
      </c>
      <c r="T39" s="833" t="str">
        <f t="shared" si="20"/>
        <v/>
      </c>
      <c r="U39" s="833" t="str">
        <f t="shared" si="21"/>
        <v/>
      </c>
      <c r="V39" s="833" t="str">
        <f t="shared" si="22"/>
        <v/>
      </c>
      <c r="W39" s="833" t="str">
        <f t="shared" si="23"/>
        <v/>
      </c>
      <c r="X39" s="829" t="str">
        <f t="shared" si="24"/>
        <v/>
      </c>
      <c r="Y39" s="164" t="str">
        <f t="shared" si="25"/>
        <v/>
      </c>
      <c r="Z39" s="162" t="str">
        <f t="shared" si="26"/>
        <v/>
      </c>
      <c r="AA39" s="164" t="str">
        <f t="shared" si="27"/>
        <v/>
      </c>
      <c r="AB39" s="164" t="str">
        <f t="shared" si="11"/>
        <v/>
      </c>
      <c r="AC39" s="762" t="str">
        <f t="shared" si="12"/>
        <v/>
      </c>
      <c r="AD39" s="163" t="str">
        <f t="shared" si="13"/>
        <v/>
      </c>
      <c r="AE39" s="162" t="str">
        <f t="shared" si="14"/>
        <v/>
      </c>
      <c r="AF39" s="129"/>
      <c r="AG39" s="105" t="str">
        <f t="shared" si="15"/>
        <v/>
      </c>
      <c r="AH39" s="130"/>
      <c r="AI39" s="43" t="str" cm="1">
        <f t="array" ref="AI39">IF(OR(AG39="",O39=""),"",_xlfn.IFS(
ROUND(IFERROR(VALUE(TRIM(SUBSTITUTE(AG39,CHAR(160),""))),0),2)&gt;
ROUND(IFERROR(VALUE(TRIM(SUBSTITUTE(O39,CHAR(160),""))),0),2),
"KO : Le montant retenu est supérieur au montant présenté. Merci de revoir la ligne de contributions ou plafonner son montant.",
ROUND(IFERROR(VALUE(TRIM(SUBSTITUTE(O39,CHAR(160),""))),0),2)=0,
"",
ROUND(IFERROR(VALUE(TRIM(SUBSTITUTE(AG39,CHAR(160),""))),0),2)=
ROUND(IFERROR(VALUE(TRIM(SUBSTITUTE(O39,CHAR(160),""))),0),2),
"OK",
ROUND(IFERROR(VALUE(TRIM(SUBSTITUTE(AG39,CHAR(160),""))),0),2)=0,
"Attention : Montant présenté entièrement rejeté.",
ROUND(IFERROR(VALUE(TRIM(SUBSTITUTE(AG39,CHAR(160),""))),0),2)&lt;
ROUND(IFERROR(VALUE(TRIM(SUBSTITUTE(O39,CHAR(160),""))),0),2),
"Attention : Montant présenté partiellement rejeté.",
TRUE,""
))</f>
        <v/>
      </c>
      <c r="AJ39" s="853" t="str">
        <f t="shared" si="16"/>
        <v/>
      </c>
    </row>
    <row r="40" spans="1:36" s="25" customFormat="1">
      <c r="A40" s="867">
        <v>32</v>
      </c>
      <c r="B40" s="886"/>
      <c r="C40" s="83"/>
      <c r="D40" s="83"/>
      <c r="E40" s="124"/>
      <c r="F40" s="83"/>
      <c r="G40" s="131"/>
      <c r="H40" s="83"/>
      <c r="I40" s="125"/>
      <c r="J40" s="126"/>
      <c r="K40" s="125"/>
      <c r="L40" s="125"/>
      <c r="M40" s="762" t="str">
        <f t="shared" si="17"/>
        <v/>
      </c>
      <c r="N40" s="127"/>
      <c r="O40" s="165" t="str">
        <f t="shared" ref="O40:O71" si="28">IF(K40=0,"",((N40/K40)*M40)*G40)</f>
        <v/>
      </c>
      <c r="P40" s="83"/>
      <c r="Q40" s="885"/>
      <c r="R40" s="852" t="str">
        <f t="shared" si="18"/>
        <v/>
      </c>
      <c r="S40" s="833" t="str">
        <f t="shared" si="19"/>
        <v/>
      </c>
      <c r="T40" s="833" t="str">
        <f t="shared" si="20"/>
        <v/>
      </c>
      <c r="U40" s="833" t="str">
        <f t="shared" si="21"/>
        <v/>
      </c>
      <c r="V40" s="833" t="str">
        <f t="shared" si="22"/>
        <v/>
      </c>
      <c r="W40" s="833" t="str">
        <f t="shared" si="23"/>
        <v/>
      </c>
      <c r="X40" s="829" t="str">
        <f t="shared" si="24"/>
        <v/>
      </c>
      <c r="Y40" s="164" t="str">
        <f t="shared" si="25"/>
        <v/>
      </c>
      <c r="Z40" s="162" t="str">
        <f t="shared" si="26"/>
        <v/>
      </c>
      <c r="AA40" s="164" t="str">
        <f t="shared" si="27"/>
        <v/>
      </c>
      <c r="AB40" s="164" t="str">
        <f t="shared" si="11"/>
        <v/>
      </c>
      <c r="AC40" s="762" t="str">
        <f t="shared" si="12"/>
        <v/>
      </c>
      <c r="AD40" s="163" t="str">
        <f t="shared" si="13"/>
        <v/>
      </c>
      <c r="AE40" s="162" t="str">
        <f t="shared" si="14"/>
        <v/>
      </c>
      <c r="AF40" s="129"/>
      <c r="AG40" s="105" t="str">
        <f t="shared" si="15"/>
        <v/>
      </c>
      <c r="AH40" s="130"/>
      <c r="AI40" s="43" t="str" cm="1">
        <f t="array" ref="AI40">IF(OR(AG40="",O40=""),"",_xlfn.IFS(
ROUND(IFERROR(VALUE(TRIM(SUBSTITUTE(AG40,CHAR(160),""))),0),2)&gt;
ROUND(IFERROR(VALUE(TRIM(SUBSTITUTE(O40,CHAR(160),""))),0),2),
"KO : Le montant retenu est supérieur au montant présenté. Merci de revoir la ligne de contributions ou plafonner son montant.",
ROUND(IFERROR(VALUE(TRIM(SUBSTITUTE(O40,CHAR(160),""))),0),2)=0,
"",
ROUND(IFERROR(VALUE(TRIM(SUBSTITUTE(AG40,CHAR(160),""))),0),2)=
ROUND(IFERROR(VALUE(TRIM(SUBSTITUTE(O40,CHAR(160),""))),0),2),
"OK",
ROUND(IFERROR(VALUE(TRIM(SUBSTITUTE(AG40,CHAR(160),""))),0),2)=0,
"Attention : Montant présenté entièrement rejeté.",
ROUND(IFERROR(VALUE(TRIM(SUBSTITUTE(AG40,CHAR(160),""))),0),2)&lt;
ROUND(IFERROR(VALUE(TRIM(SUBSTITUTE(O40,CHAR(160),""))),0),2),
"Attention : Montant présenté partiellement rejeté.",
TRUE,""
))</f>
        <v/>
      </c>
      <c r="AJ40" s="853" t="str">
        <f t="shared" si="16"/>
        <v/>
      </c>
    </row>
    <row r="41" spans="1:36" s="25" customFormat="1">
      <c r="A41" s="867">
        <v>33</v>
      </c>
      <c r="B41" s="886"/>
      <c r="C41" s="83"/>
      <c r="D41" s="83"/>
      <c r="E41" s="124"/>
      <c r="F41" s="83"/>
      <c r="G41" s="131"/>
      <c r="H41" s="83"/>
      <c r="I41" s="125"/>
      <c r="J41" s="126"/>
      <c r="K41" s="125"/>
      <c r="L41" s="125"/>
      <c r="M41" s="762" t="str">
        <f t="shared" ref="M41:M72" si="29">IF(K41="","",L41/365)</f>
        <v/>
      </c>
      <c r="N41" s="127"/>
      <c r="O41" s="165" t="str">
        <f t="shared" si="28"/>
        <v/>
      </c>
      <c r="P41" s="83"/>
      <c r="Q41" s="885"/>
      <c r="R41" s="852" t="str">
        <f t="shared" si="18"/>
        <v/>
      </c>
      <c r="S41" s="833" t="str">
        <f t="shared" si="19"/>
        <v/>
      </c>
      <c r="T41" s="833" t="str">
        <f t="shared" si="20"/>
        <v/>
      </c>
      <c r="U41" s="833" t="str">
        <f t="shared" si="21"/>
        <v/>
      </c>
      <c r="V41" s="833" t="str">
        <f t="shared" si="22"/>
        <v/>
      </c>
      <c r="W41" s="833" t="str">
        <f t="shared" si="23"/>
        <v/>
      </c>
      <c r="X41" s="829" t="str">
        <f t="shared" si="24"/>
        <v/>
      </c>
      <c r="Y41" s="164" t="str">
        <f t="shared" si="25"/>
        <v/>
      </c>
      <c r="Z41" s="162" t="str">
        <f t="shared" si="26"/>
        <v/>
      </c>
      <c r="AA41" s="164" t="str">
        <f t="shared" si="27"/>
        <v/>
      </c>
      <c r="AB41" s="164" t="str">
        <f t="shared" ref="AB41:AB72" si="30">IF(L41="","",L41)</f>
        <v/>
      </c>
      <c r="AC41" s="762" t="str">
        <f t="shared" ref="AC41:AC72" si="31">IF(AA41="","",AB41/365)</f>
        <v/>
      </c>
      <c r="AD41" s="163" t="str">
        <f t="shared" ref="AD41:AD72" si="32">IF(N41="","",N41)</f>
        <v/>
      </c>
      <c r="AE41" s="162" t="str">
        <f t="shared" ref="AE41:AE72" si="33">IF(P41="","",P41)</f>
        <v/>
      </c>
      <c r="AF41" s="129"/>
      <c r="AG41" s="105" t="str">
        <f t="shared" ref="AG41:AG72" si="34">IF(AA41="","",((AD41/AA41)*AC41)*W41)</f>
        <v/>
      </c>
      <c r="AH41" s="130"/>
      <c r="AI41" s="43" t="str" cm="1">
        <f t="array" ref="AI41">IF(OR(AG41="",O41=""),"",_xlfn.IFS(
ROUND(IFERROR(VALUE(TRIM(SUBSTITUTE(AG41,CHAR(160),""))),0),2)&gt;
ROUND(IFERROR(VALUE(TRIM(SUBSTITUTE(O41,CHAR(160),""))),0),2),
"KO : Le montant retenu est supérieur au montant présenté. Merci de revoir la ligne de contributions ou plafonner son montant.",
ROUND(IFERROR(VALUE(TRIM(SUBSTITUTE(O41,CHAR(160),""))),0),2)=0,
"",
ROUND(IFERROR(VALUE(TRIM(SUBSTITUTE(AG41,CHAR(160),""))),0),2)=
ROUND(IFERROR(VALUE(TRIM(SUBSTITUTE(O41,CHAR(160),""))),0),2),
"OK",
ROUND(IFERROR(VALUE(TRIM(SUBSTITUTE(AG41,CHAR(160),""))),0),2)=0,
"Attention : Montant présenté entièrement rejeté.",
ROUND(IFERROR(VALUE(TRIM(SUBSTITUTE(AG41,CHAR(160),""))),0),2)&lt;
ROUND(IFERROR(VALUE(TRIM(SUBSTITUTE(O41,CHAR(160),""))),0),2),
"Attention : Montant présenté partiellement rejeté.",
TRUE,""
))</f>
        <v/>
      </c>
      <c r="AJ41" s="853" t="str">
        <f t="shared" ref="AJ41:AJ72" si="35">IF(OR(O41="",AG41=""),"",ROUND(IFERROR(VALUE(TRIM(SUBSTITUTE(O41,CHAR(160),""))),0),2)-ROUND(IFERROR(VALUE(TRIM(SUBSTITUTE(AG41,CHAR(160),""))),0),2))</f>
        <v/>
      </c>
    </row>
    <row r="42" spans="1:36" s="25" customFormat="1">
      <c r="A42" s="867">
        <v>34</v>
      </c>
      <c r="B42" s="886"/>
      <c r="C42" s="83"/>
      <c r="D42" s="83"/>
      <c r="E42" s="124"/>
      <c r="F42" s="83"/>
      <c r="G42" s="131"/>
      <c r="H42" s="83"/>
      <c r="I42" s="125"/>
      <c r="J42" s="126"/>
      <c r="K42" s="125"/>
      <c r="L42" s="125"/>
      <c r="M42" s="762" t="str">
        <f t="shared" si="29"/>
        <v/>
      </c>
      <c r="N42" s="127"/>
      <c r="O42" s="165" t="str">
        <f t="shared" si="28"/>
        <v/>
      </c>
      <c r="P42" s="83"/>
      <c r="Q42" s="885"/>
      <c r="R42" s="852" t="str">
        <f t="shared" si="18"/>
        <v/>
      </c>
      <c r="S42" s="833" t="str">
        <f t="shared" si="19"/>
        <v/>
      </c>
      <c r="T42" s="833" t="str">
        <f t="shared" si="20"/>
        <v/>
      </c>
      <c r="U42" s="833" t="str">
        <f t="shared" si="21"/>
        <v/>
      </c>
      <c r="V42" s="833" t="str">
        <f t="shared" si="22"/>
        <v/>
      </c>
      <c r="W42" s="833" t="str">
        <f t="shared" si="23"/>
        <v/>
      </c>
      <c r="X42" s="829" t="str">
        <f t="shared" si="24"/>
        <v/>
      </c>
      <c r="Y42" s="164" t="str">
        <f t="shared" si="25"/>
        <v/>
      </c>
      <c r="Z42" s="162" t="str">
        <f t="shared" si="26"/>
        <v/>
      </c>
      <c r="AA42" s="164" t="str">
        <f t="shared" si="27"/>
        <v/>
      </c>
      <c r="AB42" s="164" t="str">
        <f t="shared" si="30"/>
        <v/>
      </c>
      <c r="AC42" s="762" t="str">
        <f t="shared" si="31"/>
        <v/>
      </c>
      <c r="AD42" s="163" t="str">
        <f t="shared" si="32"/>
        <v/>
      </c>
      <c r="AE42" s="162" t="str">
        <f t="shared" si="33"/>
        <v/>
      </c>
      <c r="AF42" s="129"/>
      <c r="AG42" s="105" t="str">
        <f t="shared" si="34"/>
        <v/>
      </c>
      <c r="AH42" s="130"/>
      <c r="AI42" s="43" t="str" cm="1">
        <f t="array" ref="AI42">IF(OR(AG42="",O42=""),"",_xlfn.IFS(
ROUND(IFERROR(VALUE(TRIM(SUBSTITUTE(AG42,CHAR(160),""))),0),2)&gt;
ROUND(IFERROR(VALUE(TRIM(SUBSTITUTE(O42,CHAR(160),""))),0),2),
"KO : Le montant retenu est supérieur au montant présenté. Merci de revoir la ligne de contributions ou plafonner son montant.",
ROUND(IFERROR(VALUE(TRIM(SUBSTITUTE(O42,CHAR(160),""))),0),2)=0,
"",
ROUND(IFERROR(VALUE(TRIM(SUBSTITUTE(AG42,CHAR(160),""))),0),2)=
ROUND(IFERROR(VALUE(TRIM(SUBSTITUTE(O42,CHAR(160),""))),0),2),
"OK",
ROUND(IFERROR(VALUE(TRIM(SUBSTITUTE(AG42,CHAR(160),""))),0),2)=0,
"Attention : Montant présenté entièrement rejeté.",
ROUND(IFERROR(VALUE(TRIM(SUBSTITUTE(AG42,CHAR(160),""))),0),2)&lt;
ROUND(IFERROR(VALUE(TRIM(SUBSTITUTE(O42,CHAR(160),""))),0),2),
"Attention : Montant présenté partiellement rejeté.",
TRUE,""
))</f>
        <v/>
      </c>
      <c r="AJ42" s="853" t="str">
        <f t="shared" si="35"/>
        <v/>
      </c>
    </row>
    <row r="43" spans="1:36" s="25" customFormat="1">
      <c r="A43" s="867">
        <v>35</v>
      </c>
      <c r="B43" s="886"/>
      <c r="C43" s="83"/>
      <c r="D43" s="83"/>
      <c r="E43" s="124"/>
      <c r="F43" s="83"/>
      <c r="G43" s="131"/>
      <c r="H43" s="83"/>
      <c r="I43" s="125"/>
      <c r="J43" s="126"/>
      <c r="K43" s="125"/>
      <c r="L43" s="125"/>
      <c r="M43" s="762" t="str">
        <f t="shared" si="29"/>
        <v/>
      </c>
      <c r="N43" s="127"/>
      <c r="O43" s="165" t="str">
        <f t="shared" si="28"/>
        <v/>
      </c>
      <c r="P43" s="83"/>
      <c r="Q43" s="885"/>
      <c r="R43" s="852" t="str">
        <f t="shared" si="18"/>
        <v/>
      </c>
      <c r="S43" s="833" t="str">
        <f t="shared" si="19"/>
        <v/>
      </c>
      <c r="T43" s="833" t="str">
        <f t="shared" si="20"/>
        <v/>
      </c>
      <c r="U43" s="833" t="str">
        <f t="shared" si="21"/>
        <v/>
      </c>
      <c r="V43" s="833" t="str">
        <f t="shared" si="22"/>
        <v/>
      </c>
      <c r="W43" s="833" t="str">
        <f t="shared" si="23"/>
        <v/>
      </c>
      <c r="X43" s="829" t="str">
        <f t="shared" si="24"/>
        <v/>
      </c>
      <c r="Y43" s="164" t="str">
        <f t="shared" si="25"/>
        <v/>
      </c>
      <c r="Z43" s="162" t="str">
        <f t="shared" si="26"/>
        <v/>
      </c>
      <c r="AA43" s="164" t="str">
        <f t="shared" si="27"/>
        <v/>
      </c>
      <c r="AB43" s="164" t="str">
        <f t="shared" si="30"/>
        <v/>
      </c>
      <c r="AC43" s="762" t="str">
        <f t="shared" si="31"/>
        <v/>
      </c>
      <c r="AD43" s="163" t="str">
        <f t="shared" si="32"/>
        <v/>
      </c>
      <c r="AE43" s="162" t="str">
        <f t="shared" si="33"/>
        <v/>
      </c>
      <c r="AF43" s="129"/>
      <c r="AG43" s="105" t="str">
        <f t="shared" si="34"/>
        <v/>
      </c>
      <c r="AH43" s="130"/>
      <c r="AI43" s="43" t="str" cm="1">
        <f t="array" ref="AI43">IF(OR(AG43="",O43=""),"",_xlfn.IFS(
ROUND(IFERROR(VALUE(TRIM(SUBSTITUTE(AG43,CHAR(160),""))),0),2)&gt;
ROUND(IFERROR(VALUE(TRIM(SUBSTITUTE(O43,CHAR(160),""))),0),2),
"KO : Le montant retenu est supérieur au montant présenté. Merci de revoir la ligne de contributions ou plafonner son montant.",
ROUND(IFERROR(VALUE(TRIM(SUBSTITUTE(O43,CHAR(160),""))),0),2)=0,
"",
ROUND(IFERROR(VALUE(TRIM(SUBSTITUTE(AG43,CHAR(160),""))),0),2)=
ROUND(IFERROR(VALUE(TRIM(SUBSTITUTE(O43,CHAR(160),""))),0),2),
"OK",
ROUND(IFERROR(VALUE(TRIM(SUBSTITUTE(AG43,CHAR(160),""))),0),2)=0,
"Attention : Montant présenté entièrement rejeté.",
ROUND(IFERROR(VALUE(TRIM(SUBSTITUTE(AG43,CHAR(160),""))),0),2)&lt;
ROUND(IFERROR(VALUE(TRIM(SUBSTITUTE(O43,CHAR(160),""))),0),2),
"Attention : Montant présenté partiellement rejeté.",
TRUE,""
))</f>
        <v/>
      </c>
      <c r="AJ43" s="853" t="str">
        <f t="shared" si="35"/>
        <v/>
      </c>
    </row>
    <row r="44" spans="1:36" s="25" customFormat="1">
      <c r="A44" s="867">
        <v>36</v>
      </c>
      <c r="B44" s="886"/>
      <c r="C44" s="83"/>
      <c r="D44" s="83"/>
      <c r="E44" s="124"/>
      <c r="F44" s="83"/>
      <c r="G44" s="131"/>
      <c r="H44" s="83"/>
      <c r="I44" s="125"/>
      <c r="J44" s="126"/>
      <c r="K44" s="125"/>
      <c r="L44" s="125"/>
      <c r="M44" s="762" t="str">
        <f t="shared" si="29"/>
        <v/>
      </c>
      <c r="N44" s="127"/>
      <c r="O44" s="165" t="str">
        <f t="shared" si="28"/>
        <v/>
      </c>
      <c r="P44" s="83"/>
      <c r="Q44" s="885"/>
      <c r="R44" s="852" t="str">
        <f t="shared" si="18"/>
        <v/>
      </c>
      <c r="S44" s="833" t="str">
        <f t="shared" si="19"/>
        <v/>
      </c>
      <c r="T44" s="833" t="str">
        <f t="shared" si="20"/>
        <v/>
      </c>
      <c r="U44" s="833" t="str">
        <f t="shared" si="21"/>
        <v/>
      </c>
      <c r="V44" s="833" t="str">
        <f t="shared" si="22"/>
        <v/>
      </c>
      <c r="W44" s="833" t="str">
        <f t="shared" si="23"/>
        <v/>
      </c>
      <c r="X44" s="829" t="str">
        <f t="shared" si="24"/>
        <v/>
      </c>
      <c r="Y44" s="164" t="str">
        <f t="shared" si="25"/>
        <v/>
      </c>
      <c r="Z44" s="162" t="str">
        <f t="shared" si="26"/>
        <v/>
      </c>
      <c r="AA44" s="164" t="str">
        <f t="shared" si="27"/>
        <v/>
      </c>
      <c r="AB44" s="164" t="str">
        <f t="shared" si="30"/>
        <v/>
      </c>
      <c r="AC44" s="762" t="str">
        <f t="shared" si="31"/>
        <v/>
      </c>
      <c r="AD44" s="163" t="str">
        <f t="shared" si="32"/>
        <v/>
      </c>
      <c r="AE44" s="162" t="str">
        <f t="shared" si="33"/>
        <v/>
      </c>
      <c r="AF44" s="129"/>
      <c r="AG44" s="105" t="str">
        <f t="shared" si="34"/>
        <v/>
      </c>
      <c r="AH44" s="130"/>
      <c r="AI44" s="43" t="str" cm="1">
        <f t="array" ref="AI44">IF(OR(AG44="",O44=""),"",_xlfn.IFS(
ROUND(IFERROR(VALUE(TRIM(SUBSTITUTE(AG44,CHAR(160),""))),0),2)&gt;
ROUND(IFERROR(VALUE(TRIM(SUBSTITUTE(O44,CHAR(160),""))),0),2),
"KO : Le montant retenu est supérieur au montant présenté. Merci de revoir la ligne de contributions ou plafonner son montant.",
ROUND(IFERROR(VALUE(TRIM(SUBSTITUTE(O44,CHAR(160),""))),0),2)=0,
"",
ROUND(IFERROR(VALUE(TRIM(SUBSTITUTE(AG44,CHAR(160),""))),0),2)=
ROUND(IFERROR(VALUE(TRIM(SUBSTITUTE(O44,CHAR(160),""))),0),2),
"OK",
ROUND(IFERROR(VALUE(TRIM(SUBSTITUTE(AG44,CHAR(160),""))),0),2)=0,
"Attention : Montant présenté entièrement rejeté.",
ROUND(IFERROR(VALUE(TRIM(SUBSTITUTE(AG44,CHAR(160),""))),0),2)&lt;
ROUND(IFERROR(VALUE(TRIM(SUBSTITUTE(O44,CHAR(160),""))),0),2),
"Attention : Montant présenté partiellement rejeté.",
TRUE,""
))</f>
        <v/>
      </c>
      <c r="AJ44" s="853" t="str">
        <f t="shared" si="35"/>
        <v/>
      </c>
    </row>
    <row r="45" spans="1:36" s="25" customFormat="1">
      <c r="A45" s="867">
        <v>37</v>
      </c>
      <c r="B45" s="886"/>
      <c r="C45" s="83"/>
      <c r="D45" s="83"/>
      <c r="E45" s="124"/>
      <c r="F45" s="83"/>
      <c r="G45" s="131"/>
      <c r="H45" s="83"/>
      <c r="I45" s="125"/>
      <c r="J45" s="126"/>
      <c r="K45" s="125"/>
      <c r="L45" s="125"/>
      <c r="M45" s="762" t="str">
        <f t="shared" si="29"/>
        <v/>
      </c>
      <c r="N45" s="127"/>
      <c r="O45" s="165" t="str">
        <f t="shared" si="28"/>
        <v/>
      </c>
      <c r="P45" s="83"/>
      <c r="Q45" s="885"/>
      <c r="R45" s="852" t="str">
        <f t="shared" si="18"/>
        <v/>
      </c>
      <c r="S45" s="833" t="str">
        <f t="shared" si="19"/>
        <v/>
      </c>
      <c r="T45" s="833" t="str">
        <f t="shared" si="20"/>
        <v/>
      </c>
      <c r="U45" s="833" t="str">
        <f t="shared" si="21"/>
        <v/>
      </c>
      <c r="V45" s="833" t="str">
        <f t="shared" si="22"/>
        <v/>
      </c>
      <c r="W45" s="833" t="str">
        <f t="shared" si="23"/>
        <v/>
      </c>
      <c r="X45" s="829" t="str">
        <f t="shared" si="24"/>
        <v/>
      </c>
      <c r="Y45" s="164" t="str">
        <f t="shared" si="25"/>
        <v/>
      </c>
      <c r="Z45" s="162" t="str">
        <f t="shared" si="26"/>
        <v/>
      </c>
      <c r="AA45" s="164" t="str">
        <f t="shared" si="27"/>
        <v/>
      </c>
      <c r="AB45" s="164" t="str">
        <f t="shared" si="30"/>
        <v/>
      </c>
      <c r="AC45" s="762" t="str">
        <f t="shared" si="31"/>
        <v/>
      </c>
      <c r="AD45" s="163" t="str">
        <f t="shared" si="32"/>
        <v/>
      </c>
      <c r="AE45" s="162" t="str">
        <f t="shared" si="33"/>
        <v/>
      </c>
      <c r="AF45" s="129"/>
      <c r="AG45" s="105" t="str">
        <f t="shared" si="34"/>
        <v/>
      </c>
      <c r="AH45" s="130"/>
      <c r="AI45" s="43" t="str" cm="1">
        <f t="array" ref="AI45">IF(OR(AG45="",O45=""),"",_xlfn.IFS(
ROUND(IFERROR(VALUE(TRIM(SUBSTITUTE(AG45,CHAR(160),""))),0),2)&gt;
ROUND(IFERROR(VALUE(TRIM(SUBSTITUTE(O45,CHAR(160),""))),0),2),
"KO : Le montant retenu est supérieur au montant présenté. Merci de revoir la ligne de contributions ou plafonner son montant.",
ROUND(IFERROR(VALUE(TRIM(SUBSTITUTE(O45,CHAR(160),""))),0),2)=0,
"",
ROUND(IFERROR(VALUE(TRIM(SUBSTITUTE(AG45,CHAR(160),""))),0),2)=
ROUND(IFERROR(VALUE(TRIM(SUBSTITUTE(O45,CHAR(160),""))),0),2),
"OK",
ROUND(IFERROR(VALUE(TRIM(SUBSTITUTE(AG45,CHAR(160),""))),0),2)=0,
"Attention : Montant présenté entièrement rejeté.",
ROUND(IFERROR(VALUE(TRIM(SUBSTITUTE(AG45,CHAR(160),""))),0),2)&lt;
ROUND(IFERROR(VALUE(TRIM(SUBSTITUTE(O45,CHAR(160),""))),0),2),
"Attention : Montant présenté partiellement rejeté.",
TRUE,""
))</f>
        <v/>
      </c>
      <c r="AJ45" s="853" t="str">
        <f t="shared" si="35"/>
        <v/>
      </c>
    </row>
    <row r="46" spans="1:36" s="25" customFormat="1">
      <c r="A46" s="867">
        <v>38</v>
      </c>
      <c r="B46" s="886"/>
      <c r="C46" s="83"/>
      <c r="D46" s="83"/>
      <c r="E46" s="124"/>
      <c r="F46" s="83"/>
      <c r="G46" s="131"/>
      <c r="H46" s="83"/>
      <c r="I46" s="125"/>
      <c r="J46" s="126"/>
      <c r="K46" s="125"/>
      <c r="L46" s="125"/>
      <c r="M46" s="762" t="str">
        <f t="shared" si="29"/>
        <v/>
      </c>
      <c r="N46" s="127"/>
      <c r="O46" s="165" t="str">
        <f t="shared" si="28"/>
        <v/>
      </c>
      <c r="P46" s="83"/>
      <c r="Q46" s="885"/>
      <c r="R46" s="852" t="str">
        <f t="shared" si="18"/>
        <v/>
      </c>
      <c r="S46" s="833" t="str">
        <f t="shared" si="19"/>
        <v/>
      </c>
      <c r="T46" s="833" t="str">
        <f t="shared" si="20"/>
        <v/>
      </c>
      <c r="U46" s="833" t="str">
        <f t="shared" si="21"/>
        <v/>
      </c>
      <c r="V46" s="833" t="str">
        <f t="shared" si="22"/>
        <v/>
      </c>
      <c r="W46" s="833" t="str">
        <f t="shared" si="23"/>
        <v/>
      </c>
      <c r="X46" s="829" t="str">
        <f t="shared" si="24"/>
        <v/>
      </c>
      <c r="Y46" s="164" t="str">
        <f t="shared" si="25"/>
        <v/>
      </c>
      <c r="Z46" s="162" t="str">
        <f t="shared" si="26"/>
        <v/>
      </c>
      <c r="AA46" s="164" t="str">
        <f t="shared" si="27"/>
        <v/>
      </c>
      <c r="AB46" s="164" t="str">
        <f t="shared" si="30"/>
        <v/>
      </c>
      <c r="AC46" s="762" t="str">
        <f t="shared" si="31"/>
        <v/>
      </c>
      <c r="AD46" s="163" t="str">
        <f t="shared" si="32"/>
        <v/>
      </c>
      <c r="AE46" s="162" t="str">
        <f t="shared" si="33"/>
        <v/>
      </c>
      <c r="AF46" s="129"/>
      <c r="AG46" s="105" t="str">
        <f t="shared" si="34"/>
        <v/>
      </c>
      <c r="AH46" s="130"/>
      <c r="AI46" s="43" t="str" cm="1">
        <f t="array" ref="AI46">IF(OR(AG46="",O46=""),"",_xlfn.IFS(
ROUND(IFERROR(VALUE(TRIM(SUBSTITUTE(AG46,CHAR(160),""))),0),2)&gt;
ROUND(IFERROR(VALUE(TRIM(SUBSTITUTE(O46,CHAR(160),""))),0),2),
"KO : Le montant retenu est supérieur au montant présenté. Merci de revoir la ligne de contributions ou plafonner son montant.",
ROUND(IFERROR(VALUE(TRIM(SUBSTITUTE(O46,CHAR(160),""))),0),2)=0,
"",
ROUND(IFERROR(VALUE(TRIM(SUBSTITUTE(AG46,CHAR(160),""))),0),2)=
ROUND(IFERROR(VALUE(TRIM(SUBSTITUTE(O46,CHAR(160),""))),0),2),
"OK",
ROUND(IFERROR(VALUE(TRIM(SUBSTITUTE(AG46,CHAR(160),""))),0),2)=0,
"Attention : Montant présenté entièrement rejeté.",
ROUND(IFERROR(VALUE(TRIM(SUBSTITUTE(AG46,CHAR(160),""))),0),2)&lt;
ROUND(IFERROR(VALUE(TRIM(SUBSTITUTE(O46,CHAR(160),""))),0),2),
"Attention : Montant présenté partiellement rejeté.",
TRUE,""
))</f>
        <v/>
      </c>
      <c r="AJ46" s="853" t="str">
        <f t="shared" si="35"/>
        <v/>
      </c>
    </row>
    <row r="47" spans="1:36" s="25" customFormat="1">
      <c r="A47" s="867">
        <v>39</v>
      </c>
      <c r="B47" s="886"/>
      <c r="C47" s="83"/>
      <c r="D47" s="83"/>
      <c r="E47" s="124"/>
      <c r="F47" s="83"/>
      <c r="G47" s="131"/>
      <c r="H47" s="83"/>
      <c r="I47" s="125"/>
      <c r="J47" s="126"/>
      <c r="K47" s="125"/>
      <c r="L47" s="125"/>
      <c r="M47" s="762" t="str">
        <f t="shared" si="29"/>
        <v/>
      </c>
      <c r="N47" s="127"/>
      <c r="O47" s="165" t="str">
        <f t="shared" si="28"/>
        <v/>
      </c>
      <c r="P47" s="83"/>
      <c r="Q47" s="885"/>
      <c r="R47" s="852" t="str">
        <f t="shared" si="18"/>
        <v/>
      </c>
      <c r="S47" s="833" t="str">
        <f t="shared" si="19"/>
        <v/>
      </c>
      <c r="T47" s="833" t="str">
        <f t="shared" si="20"/>
        <v/>
      </c>
      <c r="U47" s="833" t="str">
        <f t="shared" si="21"/>
        <v/>
      </c>
      <c r="V47" s="833" t="str">
        <f t="shared" si="22"/>
        <v/>
      </c>
      <c r="W47" s="833" t="str">
        <f t="shared" si="23"/>
        <v/>
      </c>
      <c r="X47" s="829" t="str">
        <f t="shared" si="24"/>
        <v/>
      </c>
      <c r="Y47" s="164" t="str">
        <f t="shared" si="25"/>
        <v/>
      </c>
      <c r="Z47" s="162" t="str">
        <f t="shared" si="26"/>
        <v/>
      </c>
      <c r="AA47" s="164" t="str">
        <f t="shared" si="27"/>
        <v/>
      </c>
      <c r="AB47" s="164" t="str">
        <f t="shared" si="30"/>
        <v/>
      </c>
      <c r="AC47" s="762" t="str">
        <f t="shared" si="31"/>
        <v/>
      </c>
      <c r="AD47" s="163" t="str">
        <f t="shared" si="32"/>
        <v/>
      </c>
      <c r="AE47" s="162" t="str">
        <f t="shared" si="33"/>
        <v/>
      </c>
      <c r="AF47" s="129"/>
      <c r="AG47" s="105" t="str">
        <f t="shared" si="34"/>
        <v/>
      </c>
      <c r="AH47" s="130"/>
      <c r="AI47" s="43" t="str" cm="1">
        <f t="array" ref="AI47">IF(OR(AG47="",O47=""),"",_xlfn.IFS(
ROUND(IFERROR(VALUE(TRIM(SUBSTITUTE(AG47,CHAR(160),""))),0),2)&gt;
ROUND(IFERROR(VALUE(TRIM(SUBSTITUTE(O47,CHAR(160),""))),0),2),
"KO : Le montant retenu est supérieur au montant présenté. Merci de revoir la ligne de contributions ou plafonner son montant.",
ROUND(IFERROR(VALUE(TRIM(SUBSTITUTE(O47,CHAR(160),""))),0),2)=0,
"",
ROUND(IFERROR(VALUE(TRIM(SUBSTITUTE(AG47,CHAR(160),""))),0),2)=
ROUND(IFERROR(VALUE(TRIM(SUBSTITUTE(O47,CHAR(160),""))),0),2),
"OK",
ROUND(IFERROR(VALUE(TRIM(SUBSTITUTE(AG47,CHAR(160),""))),0),2)=0,
"Attention : Montant présenté entièrement rejeté.",
ROUND(IFERROR(VALUE(TRIM(SUBSTITUTE(AG47,CHAR(160),""))),0),2)&lt;
ROUND(IFERROR(VALUE(TRIM(SUBSTITUTE(O47,CHAR(160),""))),0),2),
"Attention : Montant présenté partiellement rejeté.",
TRUE,""
))</f>
        <v/>
      </c>
      <c r="AJ47" s="853" t="str">
        <f t="shared" si="35"/>
        <v/>
      </c>
    </row>
    <row r="48" spans="1:36" s="25" customFormat="1">
      <c r="A48" s="867">
        <v>40</v>
      </c>
      <c r="B48" s="886"/>
      <c r="C48" s="83"/>
      <c r="D48" s="83"/>
      <c r="E48" s="124"/>
      <c r="F48" s="83"/>
      <c r="G48" s="131"/>
      <c r="H48" s="83"/>
      <c r="I48" s="125"/>
      <c r="J48" s="126"/>
      <c r="K48" s="125"/>
      <c r="L48" s="125"/>
      <c r="M48" s="762" t="str">
        <f t="shared" si="29"/>
        <v/>
      </c>
      <c r="N48" s="127"/>
      <c r="O48" s="165" t="str">
        <f t="shared" si="28"/>
        <v/>
      </c>
      <c r="P48" s="83"/>
      <c r="Q48" s="885"/>
      <c r="R48" s="852" t="str">
        <f t="shared" si="18"/>
        <v/>
      </c>
      <c r="S48" s="833" t="str">
        <f t="shared" si="19"/>
        <v/>
      </c>
      <c r="T48" s="833" t="str">
        <f t="shared" si="20"/>
        <v/>
      </c>
      <c r="U48" s="833" t="str">
        <f t="shared" si="21"/>
        <v/>
      </c>
      <c r="V48" s="833" t="str">
        <f t="shared" si="22"/>
        <v/>
      </c>
      <c r="W48" s="833" t="str">
        <f t="shared" si="23"/>
        <v/>
      </c>
      <c r="X48" s="829" t="str">
        <f t="shared" si="24"/>
        <v/>
      </c>
      <c r="Y48" s="164" t="str">
        <f t="shared" si="25"/>
        <v/>
      </c>
      <c r="Z48" s="162" t="str">
        <f t="shared" si="26"/>
        <v/>
      </c>
      <c r="AA48" s="164" t="str">
        <f t="shared" si="27"/>
        <v/>
      </c>
      <c r="AB48" s="164" t="str">
        <f t="shared" si="30"/>
        <v/>
      </c>
      <c r="AC48" s="762" t="str">
        <f t="shared" si="31"/>
        <v/>
      </c>
      <c r="AD48" s="163" t="str">
        <f t="shared" si="32"/>
        <v/>
      </c>
      <c r="AE48" s="162" t="str">
        <f t="shared" si="33"/>
        <v/>
      </c>
      <c r="AF48" s="129"/>
      <c r="AG48" s="105" t="str">
        <f t="shared" si="34"/>
        <v/>
      </c>
      <c r="AH48" s="130"/>
      <c r="AI48" s="43" t="str" cm="1">
        <f t="array" ref="AI48">IF(OR(AG48="",O48=""),"",_xlfn.IFS(
ROUND(IFERROR(VALUE(TRIM(SUBSTITUTE(AG48,CHAR(160),""))),0),2)&gt;
ROUND(IFERROR(VALUE(TRIM(SUBSTITUTE(O48,CHAR(160),""))),0),2),
"KO : Le montant retenu est supérieur au montant présenté. Merci de revoir la ligne de contributions ou plafonner son montant.",
ROUND(IFERROR(VALUE(TRIM(SUBSTITUTE(O48,CHAR(160),""))),0),2)=0,
"",
ROUND(IFERROR(VALUE(TRIM(SUBSTITUTE(AG48,CHAR(160),""))),0),2)=
ROUND(IFERROR(VALUE(TRIM(SUBSTITUTE(O48,CHAR(160),""))),0),2),
"OK",
ROUND(IFERROR(VALUE(TRIM(SUBSTITUTE(AG48,CHAR(160),""))),0),2)=0,
"Attention : Montant présenté entièrement rejeté.",
ROUND(IFERROR(VALUE(TRIM(SUBSTITUTE(AG48,CHAR(160),""))),0),2)&lt;
ROUND(IFERROR(VALUE(TRIM(SUBSTITUTE(O48,CHAR(160),""))),0),2),
"Attention : Montant présenté partiellement rejeté.",
TRUE,""
))</f>
        <v/>
      </c>
      <c r="AJ48" s="853" t="str">
        <f t="shared" si="35"/>
        <v/>
      </c>
    </row>
    <row r="49" spans="1:36" s="25" customFormat="1">
      <c r="A49" s="867">
        <v>41</v>
      </c>
      <c r="B49" s="886"/>
      <c r="C49" s="83"/>
      <c r="D49" s="83"/>
      <c r="E49" s="124"/>
      <c r="F49" s="83"/>
      <c r="G49" s="131"/>
      <c r="H49" s="83"/>
      <c r="I49" s="125"/>
      <c r="J49" s="126"/>
      <c r="K49" s="125"/>
      <c r="L49" s="125"/>
      <c r="M49" s="762" t="str">
        <f t="shared" si="29"/>
        <v/>
      </c>
      <c r="N49" s="127"/>
      <c r="O49" s="165" t="str">
        <f t="shared" si="28"/>
        <v/>
      </c>
      <c r="P49" s="83"/>
      <c r="Q49" s="885"/>
      <c r="R49" s="852" t="str">
        <f t="shared" si="18"/>
        <v/>
      </c>
      <c r="S49" s="833" t="str">
        <f t="shared" si="19"/>
        <v/>
      </c>
      <c r="T49" s="833" t="str">
        <f t="shared" si="20"/>
        <v/>
      </c>
      <c r="U49" s="833" t="str">
        <f t="shared" si="21"/>
        <v/>
      </c>
      <c r="V49" s="833" t="str">
        <f t="shared" si="22"/>
        <v/>
      </c>
      <c r="W49" s="833" t="str">
        <f t="shared" si="23"/>
        <v/>
      </c>
      <c r="X49" s="829" t="str">
        <f t="shared" si="24"/>
        <v/>
      </c>
      <c r="Y49" s="164" t="str">
        <f t="shared" si="25"/>
        <v/>
      </c>
      <c r="Z49" s="162" t="str">
        <f t="shared" si="26"/>
        <v/>
      </c>
      <c r="AA49" s="164" t="str">
        <f t="shared" si="27"/>
        <v/>
      </c>
      <c r="AB49" s="164" t="str">
        <f t="shared" si="30"/>
        <v/>
      </c>
      <c r="AC49" s="762" t="str">
        <f t="shared" si="31"/>
        <v/>
      </c>
      <c r="AD49" s="163" t="str">
        <f t="shared" si="32"/>
        <v/>
      </c>
      <c r="AE49" s="162" t="str">
        <f t="shared" si="33"/>
        <v/>
      </c>
      <c r="AF49" s="129"/>
      <c r="AG49" s="105" t="str">
        <f t="shared" si="34"/>
        <v/>
      </c>
      <c r="AH49" s="130"/>
      <c r="AI49" s="43" t="str" cm="1">
        <f t="array" ref="AI49">IF(OR(AG49="",O49=""),"",_xlfn.IFS(
ROUND(IFERROR(VALUE(TRIM(SUBSTITUTE(AG49,CHAR(160),""))),0),2)&gt;
ROUND(IFERROR(VALUE(TRIM(SUBSTITUTE(O49,CHAR(160),""))),0),2),
"KO : Le montant retenu est supérieur au montant présenté. Merci de revoir la ligne de contributions ou plafonner son montant.",
ROUND(IFERROR(VALUE(TRIM(SUBSTITUTE(O49,CHAR(160),""))),0),2)=0,
"",
ROUND(IFERROR(VALUE(TRIM(SUBSTITUTE(AG49,CHAR(160),""))),0),2)=
ROUND(IFERROR(VALUE(TRIM(SUBSTITUTE(O49,CHAR(160),""))),0),2),
"OK",
ROUND(IFERROR(VALUE(TRIM(SUBSTITUTE(AG49,CHAR(160),""))),0),2)=0,
"Attention : Montant présenté entièrement rejeté.",
ROUND(IFERROR(VALUE(TRIM(SUBSTITUTE(AG49,CHAR(160),""))),0),2)&lt;
ROUND(IFERROR(VALUE(TRIM(SUBSTITUTE(O49,CHAR(160),""))),0),2),
"Attention : Montant présenté partiellement rejeté.",
TRUE,""
))</f>
        <v/>
      </c>
      <c r="AJ49" s="853" t="str">
        <f t="shared" si="35"/>
        <v/>
      </c>
    </row>
    <row r="50" spans="1:36" s="25" customFormat="1">
      <c r="A50" s="867">
        <v>42</v>
      </c>
      <c r="B50" s="886"/>
      <c r="C50" s="83"/>
      <c r="D50" s="83"/>
      <c r="E50" s="124"/>
      <c r="F50" s="83"/>
      <c r="G50" s="131"/>
      <c r="H50" s="83"/>
      <c r="I50" s="125"/>
      <c r="J50" s="126"/>
      <c r="K50" s="125"/>
      <c r="L50" s="125"/>
      <c r="M50" s="762" t="str">
        <f t="shared" si="29"/>
        <v/>
      </c>
      <c r="N50" s="127"/>
      <c r="O50" s="165" t="str">
        <f t="shared" si="28"/>
        <v/>
      </c>
      <c r="P50" s="83"/>
      <c r="Q50" s="885"/>
      <c r="R50" s="852" t="str">
        <f t="shared" si="18"/>
        <v/>
      </c>
      <c r="S50" s="833" t="str">
        <f t="shared" si="19"/>
        <v/>
      </c>
      <c r="T50" s="833" t="str">
        <f t="shared" si="20"/>
        <v/>
      </c>
      <c r="U50" s="833" t="str">
        <f t="shared" si="21"/>
        <v/>
      </c>
      <c r="V50" s="833" t="str">
        <f t="shared" si="22"/>
        <v/>
      </c>
      <c r="W50" s="833" t="str">
        <f t="shared" si="23"/>
        <v/>
      </c>
      <c r="X50" s="829" t="str">
        <f t="shared" si="24"/>
        <v/>
      </c>
      <c r="Y50" s="164" t="str">
        <f t="shared" si="25"/>
        <v/>
      </c>
      <c r="Z50" s="162" t="str">
        <f t="shared" si="26"/>
        <v/>
      </c>
      <c r="AA50" s="164" t="str">
        <f t="shared" si="27"/>
        <v/>
      </c>
      <c r="AB50" s="164" t="str">
        <f t="shared" si="30"/>
        <v/>
      </c>
      <c r="AC50" s="762" t="str">
        <f t="shared" si="31"/>
        <v/>
      </c>
      <c r="AD50" s="163" t="str">
        <f t="shared" si="32"/>
        <v/>
      </c>
      <c r="AE50" s="162" t="str">
        <f t="shared" si="33"/>
        <v/>
      </c>
      <c r="AF50" s="129"/>
      <c r="AG50" s="105" t="str">
        <f t="shared" si="34"/>
        <v/>
      </c>
      <c r="AH50" s="130"/>
      <c r="AI50" s="43" t="str" cm="1">
        <f t="array" ref="AI50">IF(OR(AG50="",O50=""),"",_xlfn.IFS(
ROUND(IFERROR(VALUE(TRIM(SUBSTITUTE(AG50,CHAR(160),""))),0),2)&gt;
ROUND(IFERROR(VALUE(TRIM(SUBSTITUTE(O50,CHAR(160),""))),0),2),
"KO : Le montant retenu est supérieur au montant présenté. Merci de revoir la ligne de contributions ou plafonner son montant.",
ROUND(IFERROR(VALUE(TRIM(SUBSTITUTE(O50,CHAR(160),""))),0),2)=0,
"",
ROUND(IFERROR(VALUE(TRIM(SUBSTITUTE(AG50,CHAR(160),""))),0),2)=
ROUND(IFERROR(VALUE(TRIM(SUBSTITUTE(O50,CHAR(160),""))),0),2),
"OK",
ROUND(IFERROR(VALUE(TRIM(SUBSTITUTE(AG50,CHAR(160),""))),0),2)=0,
"Attention : Montant présenté entièrement rejeté.",
ROUND(IFERROR(VALUE(TRIM(SUBSTITUTE(AG50,CHAR(160),""))),0),2)&lt;
ROUND(IFERROR(VALUE(TRIM(SUBSTITUTE(O50,CHAR(160),""))),0),2),
"Attention : Montant présenté partiellement rejeté.",
TRUE,""
))</f>
        <v/>
      </c>
      <c r="AJ50" s="853" t="str">
        <f t="shared" si="35"/>
        <v/>
      </c>
    </row>
    <row r="51" spans="1:36" s="25" customFormat="1">
      <c r="A51" s="867">
        <v>43</v>
      </c>
      <c r="B51" s="886"/>
      <c r="C51" s="83"/>
      <c r="D51" s="83"/>
      <c r="E51" s="124"/>
      <c r="F51" s="83"/>
      <c r="G51" s="131"/>
      <c r="H51" s="83"/>
      <c r="I51" s="125"/>
      <c r="J51" s="126"/>
      <c r="K51" s="125"/>
      <c r="L51" s="125"/>
      <c r="M51" s="762" t="str">
        <f t="shared" si="29"/>
        <v/>
      </c>
      <c r="N51" s="127"/>
      <c r="O51" s="165" t="str">
        <f t="shared" si="28"/>
        <v/>
      </c>
      <c r="P51" s="83"/>
      <c r="Q51" s="885"/>
      <c r="R51" s="852" t="str">
        <f t="shared" si="18"/>
        <v/>
      </c>
      <c r="S51" s="833" t="str">
        <f t="shared" si="19"/>
        <v/>
      </c>
      <c r="T51" s="833" t="str">
        <f t="shared" si="20"/>
        <v/>
      </c>
      <c r="U51" s="833" t="str">
        <f t="shared" si="21"/>
        <v/>
      </c>
      <c r="V51" s="833" t="str">
        <f t="shared" si="22"/>
        <v/>
      </c>
      <c r="W51" s="833" t="str">
        <f t="shared" si="23"/>
        <v/>
      </c>
      <c r="X51" s="829" t="str">
        <f t="shared" si="24"/>
        <v/>
      </c>
      <c r="Y51" s="164" t="str">
        <f t="shared" si="25"/>
        <v/>
      </c>
      <c r="Z51" s="162" t="str">
        <f t="shared" si="26"/>
        <v/>
      </c>
      <c r="AA51" s="164" t="str">
        <f t="shared" si="27"/>
        <v/>
      </c>
      <c r="AB51" s="164" t="str">
        <f t="shared" si="30"/>
        <v/>
      </c>
      <c r="AC51" s="762" t="str">
        <f t="shared" si="31"/>
        <v/>
      </c>
      <c r="AD51" s="163" t="str">
        <f t="shared" si="32"/>
        <v/>
      </c>
      <c r="AE51" s="162" t="str">
        <f t="shared" si="33"/>
        <v/>
      </c>
      <c r="AF51" s="129"/>
      <c r="AG51" s="105" t="str">
        <f t="shared" si="34"/>
        <v/>
      </c>
      <c r="AH51" s="130"/>
      <c r="AI51" s="43" t="str" cm="1">
        <f t="array" ref="AI51">IF(OR(AG51="",O51=""),"",_xlfn.IFS(
ROUND(IFERROR(VALUE(TRIM(SUBSTITUTE(AG51,CHAR(160),""))),0),2)&gt;
ROUND(IFERROR(VALUE(TRIM(SUBSTITUTE(O51,CHAR(160),""))),0),2),
"KO : Le montant retenu est supérieur au montant présenté. Merci de revoir la ligne de contributions ou plafonner son montant.",
ROUND(IFERROR(VALUE(TRIM(SUBSTITUTE(O51,CHAR(160),""))),0),2)=0,
"",
ROUND(IFERROR(VALUE(TRIM(SUBSTITUTE(AG51,CHAR(160),""))),0),2)=
ROUND(IFERROR(VALUE(TRIM(SUBSTITUTE(O51,CHAR(160),""))),0),2),
"OK",
ROUND(IFERROR(VALUE(TRIM(SUBSTITUTE(AG51,CHAR(160),""))),0),2)=0,
"Attention : Montant présenté entièrement rejeté.",
ROUND(IFERROR(VALUE(TRIM(SUBSTITUTE(AG51,CHAR(160),""))),0),2)&lt;
ROUND(IFERROR(VALUE(TRIM(SUBSTITUTE(O51,CHAR(160),""))),0),2),
"Attention : Montant présenté partiellement rejeté.",
TRUE,""
))</f>
        <v/>
      </c>
      <c r="AJ51" s="853" t="str">
        <f t="shared" si="35"/>
        <v/>
      </c>
    </row>
    <row r="52" spans="1:36" s="25" customFormat="1">
      <c r="A52" s="867">
        <v>44</v>
      </c>
      <c r="B52" s="886"/>
      <c r="C52" s="83"/>
      <c r="D52" s="83"/>
      <c r="E52" s="124"/>
      <c r="F52" s="83"/>
      <c r="G52" s="131"/>
      <c r="H52" s="83"/>
      <c r="I52" s="125"/>
      <c r="J52" s="126"/>
      <c r="K52" s="125"/>
      <c r="L52" s="125"/>
      <c r="M52" s="762" t="str">
        <f t="shared" si="29"/>
        <v/>
      </c>
      <c r="N52" s="127"/>
      <c r="O52" s="165" t="str">
        <f t="shared" si="28"/>
        <v/>
      </c>
      <c r="P52" s="83"/>
      <c r="Q52" s="885"/>
      <c r="R52" s="852" t="str">
        <f t="shared" si="18"/>
        <v/>
      </c>
      <c r="S52" s="833" t="str">
        <f t="shared" si="19"/>
        <v/>
      </c>
      <c r="T52" s="833" t="str">
        <f t="shared" si="20"/>
        <v/>
      </c>
      <c r="U52" s="833" t="str">
        <f t="shared" si="21"/>
        <v/>
      </c>
      <c r="V52" s="833" t="str">
        <f t="shared" si="22"/>
        <v/>
      </c>
      <c r="W52" s="833" t="str">
        <f t="shared" si="23"/>
        <v/>
      </c>
      <c r="X52" s="829" t="str">
        <f t="shared" si="24"/>
        <v/>
      </c>
      <c r="Y52" s="164" t="str">
        <f t="shared" si="25"/>
        <v/>
      </c>
      <c r="Z52" s="162" t="str">
        <f t="shared" si="26"/>
        <v/>
      </c>
      <c r="AA52" s="164" t="str">
        <f t="shared" si="27"/>
        <v/>
      </c>
      <c r="AB52" s="164" t="str">
        <f t="shared" si="30"/>
        <v/>
      </c>
      <c r="AC52" s="762" t="str">
        <f t="shared" si="31"/>
        <v/>
      </c>
      <c r="AD52" s="163" t="str">
        <f t="shared" si="32"/>
        <v/>
      </c>
      <c r="AE52" s="162" t="str">
        <f t="shared" si="33"/>
        <v/>
      </c>
      <c r="AF52" s="129"/>
      <c r="AG52" s="105" t="str">
        <f t="shared" si="34"/>
        <v/>
      </c>
      <c r="AH52" s="130"/>
      <c r="AI52" s="43" t="str" cm="1">
        <f t="array" ref="AI52">IF(OR(AG52="",O52=""),"",_xlfn.IFS(
ROUND(IFERROR(VALUE(TRIM(SUBSTITUTE(AG52,CHAR(160),""))),0),2)&gt;
ROUND(IFERROR(VALUE(TRIM(SUBSTITUTE(O52,CHAR(160),""))),0),2),
"KO : Le montant retenu est supérieur au montant présenté. Merci de revoir la ligne de contributions ou plafonner son montant.",
ROUND(IFERROR(VALUE(TRIM(SUBSTITUTE(O52,CHAR(160),""))),0),2)=0,
"",
ROUND(IFERROR(VALUE(TRIM(SUBSTITUTE(AG52,CHAR(160),""))),0),2)=
ROUND(IFERROR(VALUE(TRIM(SUBSTITUTE(O52,CHAR(160),""))),0),2),
"OK",
ROUND(IFERROR(VALUE(TRIM(SUBSTITUTE(AG52,CHAR(160),""))),0),2)=0,
"Attention : Montant présenté entièrement rejeté.",
ROUND(IFERROR(VALUE(TRIM(SUBSTITUTE(AG52,CHAR(160),""))),0),2)&lt;
ROUND(IFERROR(VALUE(TRIM(SUBSTITUTE(O52,CHAR(160),""))),0),2),
"Attention : Montant présenté partiellement rejeté.",
TRUE,""
))</f>
        <v/>
      </c>
      <c r="AJ52" s="853" t="str">
        <f t="shared" si="35"/>
        <v/>
      </c>
    </row>
    <row r="53" spans="1:36" s="25" customFormat="1">
      <c r="A53" s="867">
        <v>45</v>
      </c>
      <c r="B53" s="886"/>
      <c r="C53" s="83"/>
      <c r="D53" s="83"/>
      <c r="E53" s="124"/>
      <c r="F53" s="83"/>
      <c r="G53" s="131"/>
      <c r="H53" s="83"/>
      <c r="I53" s="125"/>
      <c r="J53" s="126"/>
      <c r="K53" s="125"/>
      <c r="L53" s="125"/>
      <c r="M53" s="762" t="str">
        <f t="shared" si="29"/>
        <v/>
      </c>
      <c r="N53" s="127"/>
      <c r="O53" s="165" t="str">
        <f t="shared" si="28"/>
        <v/>
      </c>
      <c r="P53" s="83"/>
      <c r="Q53" s="885"/>
      <c r="R53" s="852" t="str">
        <f t="shared" si="18"/>
        <v/>
      </c>
      <c r="S53" s="833" t="str">
        <f t="shared" si="19"/>
        <v/>
      </c>
      <c r="T53" s="833" t="str">
        <f t="shared" si="20"/>
        <v/>
      </c>
      <c r="U53" s="833" t="str">
        <f t="shared" si="21"/>
        <v/>
      </c>
      <c r="V53" s="833" t="str">
        <f t="shared" si="22"/>
        <v/>
      </c>
      <c r="W53" s="833" t="str">
        <f t="shared" si="23"/>
        <v/>
      </c>
      <c r="X53" s="829" t="str">
        <f t="shared" si="24"/>
        <v/>
      </c>
      <c r="Y53" s="164" t="str">
        <f t="shared" si="25"/>
        <v/>
      </c>
      <c r="Z53" s="162" t="str">
        <f t="shared" si="26"/>
        <v/>
      </c>
      <c r="AA53" s="164" t="str">
        <f t="shared" si="27"/>
        <v/>
      </c>
      <c r="AB53" s="164" t="str">
        <f t="shared" si="30"/>
        <v/>
      </c>
      <c r="AC53" s="762" t="str">
        <f t="shared" si="31"/>
        <v/>
      </c>
      <c r="AD53" s="163" t="str">
        <f t="shared" si="32"/>
        <v/>
      </c>
      <c r="AE53" s="162" t="str">
        <f t="shared" si="33"/>
        <v/>
      </c>
      <c r="AF53" s="129"/>
      <c r="AG53" s="105" t="str">
        <f t="shared" si="34"/>
        <v/>
      </c>
      <c r="AH53" s="130"/>
      <c r="AI53" s="43" t="str" cm="1">
        <f t="array" ref="AI53">IF(OR(AG53="",O53=""),"",_xlfn.IFS(
ROUND(IFERROR(VALUE(TRIM(SUBSTITUTE(AG53,CHAR(160),""))),0),2)&gt;
ROUND(IFERROR(VALUE(TRIM(SUBSTITUTE(O53,CHAR(160),""))),0),2),
"KO : Le montant retenu est supérieur au montant présenté. Merci de revoir la ligne de contributions ou plafonner son montant.",
ROUND(IFERROR(VALUE(TRIM(SUBSTITUTE(O53,CHAR(160),""))),0),2)=0,
"",
ROUND(IFERROR(VALUE(TRIM(SUBSTITUTE(AG53,CHAR(160),""))),0),2)=
ROUND(IFERROR(VALUE(TRIM(SUBSTITUTE(O53,CHAR(160),""))),0),2),
"OK",
ROUND(IFERROR(VALUE(TRIM(SUBSTITUTE(AG53,CHAR(160),""))),0),2)=0,
"Attention : Montant présenté entièrement rejeté.",
ROUND(IFERROR(VALUE(TRIM(SUBSTITUTE(AG53,CHAR(160),""))),0),2)&lt;
ROUND(IFERROR(VALUE(TRIM(SUBSTITUTE(O53,CHAR(160),""))),0),2),
"Attention : Montant présenté partiellement rejeté.",
TRUE,""
))</f>
        <v/>
      </c>
      <c r="AJ53" s="853" t="str">
        <f t="shared" si="35"/>
        <v/>
      </c>
    </row>
    <row r="54" spans="1:36" s="25" customFormat="1">
      <c r="A54" s="867">
        <v>46</v>
      </c>
      <c r="B54" s="886"/>
      <c r="C54" s="83"/>
      <c r="D54" s="83"/>
      <c r="E54" s="124"/>
      <c r="F54" s="83"/>
      <c r="G54" s="131"/>
      <c r="H54" s="83"/>
      <c r="I54" s="125"/>
      <c r="J54" s="126"/>
      <c r="K54" s="125"/>
      <c r="L54" s="125"/>
      <c r="M54" s="762" t="str">
        <f t="shared" si="29"/>
        <v/>
      </c>
      <c r="N54" s="127"/>
      <c r="O54" s="165" t="str">
        <f t="shared" si="28"/>
        <v/>
      </c>
      <c r="P54" s="83"/>
      <c r="Q54" s="885"/>
      <c r="R54" s="852" t="str">
        <f t="shared" si="18"/>
        <v/>
      </c>
      <c r="S54" s="833" t="str">
        <f t="shared" si="19"/>
        <v/>
      </c>
      <c r="T54" s="833" t="str">
        <f t="shared" si="20"/>
        <v/>
      </c>
      <c r="U54" s="833" t="str">
        <f t="shared" si="21"/>
        <v/>
      </c>
      <c r="V54" s="833" t="str">
        <f t="shared" si="22"/>
        <v/>
      </c>
      <c r="W54" s="833" t="str">
        <f t="shared" si="23"/>
        <v/>
      </c>
      <c r="X54" s="829" t="str">
        <f t="shared" si="24"/>
        <v/>
      </c>
      <c r="Y54" s="164" t="str">
        <f t="shared" si="25"/>
        <v/>
      </c>
      <c r="Z54" s="162" t="str">
        <f t="shared" si="26"/>
        <v/>
      </c>
      <c r="AA54" s="164" t="str">
        <f t="shared" si="27"/>
        <v/>
      </c>
      <c r="AB54" s="164" t="str">
        <f t="shared" si="30"/>
        <v/>
      </c>
      <c r="AC54" s="762" t="str">
        <f t="shared" si="31"/>
        <v/>
      </c>
      <c r="AD54" s="163" t="str">
        <f t="shared" si="32"/>
        <v/>
      </c>
      <c r="AE54" s="162" t="str">
        <f t="shared" si="33"/>
        <v/>
      </c>
      <c r="AF54" s="129"/>
      <c r="AG54" s="105" t="str">
        <f t="shared" si="34"/>
        <v/>
      </c>
      <c r="AH54" s="130"/>
      <c r="AI54" s="43" t="str" cm="1">
        <f t="array" ref="AI54">IF(OR(AG54="",O54=""),"",_xlfn.IFS(
ROUND(IFERROR(VALUE(TRIM(SUBSTITUTE(AG54,CHAR(160),""))),0),2)&gt;
ROUND(IFERROR(VALUE(TRIM(SUBSTITUTE(O54,CHAR(160),""))),0),2),
"KO : Le montant retenu est supérieur au montant présenté. Merci de revoir la ligne de contributions ou plafonner son montant.",
ROUND(IFERROR(VALUE(TRIM(SUBSTITUTE(O54,CHAR(160),""))),0),2)=0,
"",
ROUND(IFERROR(VALUE(TRIM(SUBSTITUTE(AG54,CHAR(160),""))),0),2)=
ROUND(IFERROR(VALUE(TRIM(SUBSTITUTE(O54,CHAR(160),""))),0),2),
"OK",
ROUND(IFERROR(VALUE(TRIM(SUBSTITUTE(AG54,CHAR(160),""))),0),2)=0,
"Attention : Montant présenté entièrement rejeté.",
ROUND(IFERROR(VALUE(TRIM(SUBSTITUTE(AG54,CHAR(160),""))),0),2)&lt;
ROUND(IFERROR(VALUE(TRIM(SUBSTITUTE(O54,CHAR(160),""))),0),2),
"Attention : Montant présenté partiellement rejeté.",
TRUE,""
))</f>
        <v/>
      </c>
      <c r="AJ54" s="853" t="str">
        <f t="shared" si="35"/>
        <v/>
      </c>
    </row>
    <row r="55" spans="1:36" s="25" customFormat="1">
      <c r="A55" s="867">
        <v>47</v>
      </c>
      <c r="B55" s="886"/>
      <c r="C55" s="83"/>
      <c r="D55" s="83"/>
      <c r="E55" s="124"/>
      <c r="F55" s="83"/>
      <c r="G55" s="131"/>
      <c r="H55" s="83"/>
      <c r="I55" s="125"/>
      <c r="J55" s="126"/>
      <c r="K55" s="125"/>
      <c r="L55" s="125"/>
      <c r="M55" s="762" t="str">
        <f t="shared" si="29"/>
        <v/>
      </c>
      <c r="N55" s="127"/>
      <c r="O55" s="165" t="str">
        <f t="shared" si="28"/>
        <v/>
      </c>
      <c r="P55" s="83"/>
      <c r="Q55" s="885"/>
      <c r="R55" s="852" t="str">
        <f t="shared" si="18"/>
        <v/>
      </c>
      <c r="S55" s="833" t="str">
        <f t="shared" si="19"/>
        <v/>
      </c>
      <c r="T55" s="833" t="str">
        <f t="shared" si="20"/>
        <v/>
      </c>
      <c r="U55" s="833" t="str">
        <f t="shared" si="21"/>
        <v/>
      </c>
      <c r="V55" s="833" t="str">
        <f t="shared" si="22"/>
        <v/>
      </c>
      <c r="W55" s="833" t="str">
        <f t="shared" si="23"/>
        <v/>
      </c>
      <c r="X55" s="829" t="str">
        <f t="shared" si="24"/>
        <v/>
      </c>
      <c r="Y55" s="164" t="str">
        <f t="shared" si="25"/>
        <v/>
      </c>
      <c r="Z55" s="162" t="str">
        <f t="shared" si="26"/>
        <v/>
      </c>
      <c r="AA55" s="164" t="str">
        <f t="shared" si="27"/>
        <v/>
      </c>
      <c r="AB55" s="164" t="str">
        <f t="shared" si="30"/>
        <v/>
      </c>
      <c r="AC55" s="762" t="str">
        <f t="shared" si="31"/>
        <v/>
      </c>
      <c r="AD55" s="163" t="str">
        <f t="shared" si="32"/>
        <v/>
      </c>
      <c r="AE55" s="162" t="str">
        <f t="shared" si="33"/>
        <v/>
      </c>
      <c r="AF55" s="129"/>
      <c r="AG55" s="105" t="str">
        <f t="shared" si="34"/>
        <v/>
      </c>
      <c r="AH55" s="130"/>
      <c r="AI55" s="43" t="str" cm="1">
        <f t="array" ref="AI55">IF(OR(AG55="",O55=""),"",_xlfn.IFS(
ROUND(IFERROR(VALUE(TRIM(SUBSTITUTE(AG55,CHAR(160),""))),0),2)&gt;
ROUND(IFERROR(VALUE(TRIM(SUBSTITUTE(O55,CHAR(160),""))),0),2),
"KO : Le montant retenu est supérieur au montant présenté. Merci de revoir la ligne de contributions ou plafonner son montant.",
ROUND(IFERROR(VALUE(TRIM(SUBSTITUTE(O55,CHAR(160),""))),0),2)=0,
"",
ROUND(IFERROR(VALUE(TRIM(SUBSTITUTE(AG55,CHAR(160),""))),0),2)=
ROUND(IFERROR(VALUE(TRIM(SUBSTITUTE(O55,CHAR(160),""))),0),2),
"OK",
ROUND(IFERROR(VALUE(TRIM(SUBSTITUTE(AG55,CHAR(160),""))),0),2)=0,
"Attention : Montant présenté entièrement rejeté.",
ROUND(IFERROR(VALUE(TRIM(SUBSTITUTE(AG55,CHAR(160),""))),0),2)&lt;
ROUND(IFERROR(VALUE(TRIM(SUBSTITUTE(O55,CHAR(160),""))),0),2),
"Attention : Montant présenté partiellement rejeté.",
TRUE,""
))</f>
        <v/>
      </c>
      <c r="AJ55" s="853" t="str">
        <f t="shared" si="35"/>
        <v/>
      </c>
    </row>
    <row r="56" spans="1:36" s="25" customFormat="1">
      <c r="A56" s="867">
        <v>48</v>
      </c>
      <c r="B56" s="886"/>
      <c r="C56" s="83"/>
      <c r="D56" s="83"/>
      <c r="E56" s="124"/>
      <c r="F56" s="83"/>
      <c r="G56" s="131"/>
      <c r="H56" s="83"/>
      <c r="I56" s="125"/>
      <c r="J56" s="126"/>
      <c r="K56" s="125"/>
      <c r="L56" s="125"/>
      <c r="M56" s="762" t="str">
        <f t="shared" si="29"/>
        <v/>
      </c>
      <c r="N56" s="127"/>
      <c r="O56" s="165" t="str">
        <f t="shared" si="28"/>
        <v/>
      </c>
      <c r="P56" s="83"/>
      <c r="Q56" s="885"/>
      <c r="R56" s="852" t="str">
        <f t="shared" si="18"/>
        <v/>
      </c>
      <c r="S56" s="833" t="str">
        <f t="shared" si="19"/>
        <v/>
      </c>
      <c r="T56" s="833" t="str">
        <f t="shared" si="20"/>
        <v/>
      </c>
      <c r="U56" s="833" t="str">
        <f t="shared" si="21"/>
        <v/>
      </c>
      <c r="V56" s="833" t="str">
        <f t="shared" si="22"/>
        <v/>
      </c>
      <c r="W56" s="833" t="str">
        <f t="shared" si="23"/>
        <v/>
      </c>
      <c r="X56" s="829" t="str">
        <f t="shared" si="24"/>
        <v/>
      </c>
      <c r="Y56" s="164" t="str">
        <f t="shared" si="25"/>
        <v/>
      </c>
      <c r="Z56" s="162" t="str">
        <f t="shared" si="26"/>
        <v/>
      </c>
      <c r="AA56" s="164" t="str">
        <f t="shared" si="27"/>
        <v/>
      </c>
      <c r="AB56" s="164" t="str">
        <f t="shared" si="30"/>
        <v/>
      </c>
      <c r="AC56" s="762" t="str">
        <f t="shared" si="31"/>
        <v/>
      </c>
      <c r="AD56" s="163" t="str">
        <f t="shared" si="32"/>
        <v/>
      </c>
      <c r="AE56" s="162" t="str">
        <f t="shared" si="33"/>
        <v/>
      </c>
      <c r="AF56" s="129"/>
      <c r="AG56" s="105" t="str">
        <f t="shared" si="34"/>
        <v/>
      </c>
      <c r="AH56" s="130"/>
      <c r="AI56" s="43" t="str" cm="1">
        <f t="array" ref="AI56">IF(OR(AG56="",O56=""),"",_xlfn.IFS(
ROUND(IFERROR(VALUE(TRIM(SUBSTITUTE(AG56,CHAR(160),""))),0),2)&gt;
ROUND(IFERROR(VALUE(TRIM(SUBSTITUTE(O56,CHAR(160),""))),0),2),
"KO : Le montant retenu est supérieur au montant présenté. Merci de revoir la ligne de contributions ou plafonner son montant.",
ROUND(IFERROR(VALUE(TRIM(SUBSTITUTE(O56,CHAR(160),""))),0),2)=0,
"",
ROUND(IFERROR(VALUE(TRIM(SUBSTITUTE(AG56,CHAR(160),""))),0),2)=
ROUND(IFERROR(VALUE(TRIM(SUBSTITUTE(O56,CHAR(160),""))),0),2),
"OK",
ROUND(IFERROR(VALUE(TRIM(SUBSTITUTE(AG56,CHAR(160),""))),0),2)=0,
"Attention : Montant présenté entièrement rejeté.",
ROUND(IFERROR(VALUE(TRIM(SUBSTITUTE(AG56,CHAR(160),""))),0),2)&lt;
ROUND(IFERROR(VALUE(TRIM(SUBSTITUTE(O56,CHAR(160),""))),0),2),
"Attention : Montant présenté partiellement rejeté.",
TRUE,""
))</f>
        <v/>
      </c>
      <c r="AJ56" s="853" t="str">
        <f t="shared" si="35"/>
        <v/>
      </c>
    </row>
    <row r="57" spans="1:36" s="25" customFormat="1">
      <c r="A57" s="867">
        <v>49</v>
      </c>
      <c r="B57" s="886"/>
      <c r="C57" s="83"/>
      <c r="D57" s="83"/>
      <c r="E57" s="124"/>
      <c r="F57" s="83"/>
      <c r="G57" s="131"/>
      <c r="H57" s="83"/>
      <c r="I57" s="125"/>
      <c r="J57" s="126"/>
      <c r="K57" s="125"/>
      <c r="L57" s="125"/>
      <c r="M57" s="762" t="str">
        <f t="shared" si="29"/>
        <v/>
      </c>
      <c r="N57" s="127"/>
      <c r="O57" s="165" t="str">
        <f t="shared" si="28"/>
        <v/>
      </c>
      <c r="P57" s="83"/>
      <c r="Q57" s="885"/>
      <c r="R57" s="852" t="str">
        <f t="shared" si="18"/>
        <v/>
      </c>
      <c r="S57" s="833" t="str">
        <f t="shared" si="19"/>
        <v/>
      </c>
      <c r="T57" s="833" t="str">
        <f t="shared" si="20"/>
        <v/>
      </c>
      <c r="U57" s="833" t="str">
        <f t="shared" si="21"/>
        <v/>
      </c>
      <c r="V57" s="833" t="str">
        <f t="shared" si="22"/>
        <v/>
      </c>
      <c r="W57" s="833" t="str">
        <f t="shared" si="23"/>
        <v/>
      </c>
      <c r="X57" s="829" t="str">
        <f t="shared" si="24"/>
        <v/>
      </c>
      <c r="Y57" s="164" t="str">
        <f t="shared" si="25"/>
        <v/>
      </c>
      <c r="Z57" s="162" t="str">
        <f t="shared" si="26"/>
        <v/>
      </c>
      <c r="AA57" s="164" t="str">
        <f t="shared" si="27"/>
        <v/>
      </c>
      <c r="AB57" s="164" t="str">
        <f t="shared" si="30"/>
        <v/>
      </c>
      <c r="AC57" s="762" t="str">
        <f t="shared" si="31"/>
        <v/>
      </c>
      <c r="AD57" s="163" t="str">
        <f t="shared" si="32"/>
        <v/>
      </c>
      <c r="AE57" s="162" t="str">
        <f t="shared" si="33"/>
        <v/>
      </c>
      <c r="AF57" s="129"/>
      <c r="AG57" s="105" t="str">
        <f t="shared" si="34"/>
        <v/>
      </c>
      <c r="AH57" s="130"/>
      <c r="AI57" s="43" t="str" cm="1">
        <f t="array" ref="AI57">IF(OR(AG57="",O57=""),"",_xlfn.IFS(
ROUND(IFERROR(VALUE(TRIM(SUBSTITUTE(AG57,CHAR(160),""))),0),2)&gt;
ROUND(IFERROR(VALUE(TRIM(SUBSTITUTE(O57,CHAR(160),""))),0),2),
"KO : Le montant retenu est supérieur au montant présenté. Merci de revoir la ligne de contributions ou plafonner son montant.",
ROUND(IFERROR(VALUE(TRIM(SUBSTITUTE(O57,CHAR(160),""))),0),2)=0,
"",
ROUND(IFERROR(VALUE(TRIM(SUBSTITUTE(AG57,CHAR(160),""))),0),2)=
ROUND(IFERROR(VALUE(TRIM(SUBSTITUTE(O57,CHAR(160),""))),0),2),
"OK",
ROUND(IFERROR(VALUE(TRIM(SUBSTITUTE(AG57,CHAR(160),""))),0),2)=0,
"Attention : Montant présenté entièrement rejeté.",
ROUND(IFERROR(VALUE(TRIM(SUBSTITUTE(AG57,CHAR(160),""))),0),2)&lt;
ROUND(IFERROR(VALUE(TRIM(SUBSTITUTE(O57,CHAR(160),""))),0),2),
"Attention : Montant présenté partiellement rejeté.",
TRUE,""
))</f>
        <v/>
      </c>
      <c r="AJ57" s="853" t="str">
        <f t="shared" si="35"/>
        <v/>
      </c>
    </row>
    <row r="58" spans="1:36" s="25" customFormat="1">
      <c r="A58" s="867">
        <v>50</v>
      </c>
      <c r="B58" s="886"/>
      <c r="C58" s="83"/>
      <c r="D58" s="83"/>
      <c r="E58" s="124"/>
      <c r="F58" s="83"/>
      <c r="G58" s="131"/>
      <c r="H58" s="83"/>
      <c r="I58" s="125"/>
      <c r="J58" s="126"/>
      <c r="K58" s="125"/>
      <c r="L58" s="125"/>
      <c r="M58" s="762" t="str">
        <f t="shared" si="29"/>
        <v/>
      </c>
      <c r="N58" s="127"/>
      <c r="O58" s="165" t="str">
        <f t="shared" si="28"/>
        <v/>
      </c>
      <c r="P58" s="83"/>
      <c r="Q58" s="885"/>
      <c r="R58" s="852" t="str">
        <f t="shared" si="18"/>
        <v/>
      </c>
      <c r="S58" s="833" t="str">
        <f t="shared" si="19"/>
        <v/>
      </c>
      <c r="T58" s="833" t="str">
        <f t="shared" si="20"/>
        <v/>
      </c>
      <c r="U58" s="833" t="str">
        <f t="shared" si="21"/>
        <v/>
      </c>
      <c r="V58" s="833" t="str">
        <f t="shared" si="22"/>
        <v/>
      </c>
      <c r="W58" s="833" t="str">
        <f t="shared" si="23"/>
        <v/>
      </c>
      <c r="X58" s="829" t="str">
        <f t="shared" si="24"/>
        <v/>
      </c>
      <c r="Y58" s="164" t="str">
        <f t="shared" si="25"/>
        <v/>
      </c>
      <c r="Z58" s="162" t="str">
        <f t="shared" si="26"/>
        <v/>
      </c>
      <c r="AA58" s="164" t="str">
        <f t="shared" si="27"/>
        <v/>
      </c>
      <c r="AB58" s="164" t="str">
        <f t="shared" si="30"/>
        <v/>
      </c>
      <c r="AC58" s="762" t="str">
        <f t="shared" si="31"/>
        <v/>
      </c>
      <c r="AD58" s="163" t="str">
        <f t="shared" si="32"/>
        <v/>
      </c>
      <c r="AE58" s="162" t="str">
        <f t="shared" si="33"/>
        <v/>
      </c>
      <c r="AF58" s="129"/>
      <c r="AG58" s="105" t="str">
        <f t="shared" si="34"/>
        <v/>
      </c>
      <c r="AH58" s="130"/>
      <c r="AI58" s="43" t="str" cm="1">
        <f t="array" ref="AI58">IF(OR(AG58="",O58=""),"",_xlfn.IFS(
ROUND(IFERROR(VALUE(TRIM(SUBSTITUTE(AG58,CHAR(160),""))),0),2)&gt;
ROUND(IFERROR(VALUE(TRIM(SUBSTITUTE(O58,CHAR(160),""))),0),2),
"KO : Le montant retenu est supérieur au montant présenté. Merci de revoir la ligne de contributions ou plafonner son montant.",
ROUND(IFERROR(VALUE(TRIM(SUBSTITUTE(O58,CHAR(160),""))),0),2)=0,
"",
ROUND(IFERROR(VALUE(TRIM(SUBSTITUTE(AG58,CHAR(160),""))),0),2)=
ROUND(IFERROR(VALUE(TRIM(SUBSTITUTE(O58,CHAR(160),""))),0),2),
"OK",
ROUND(IFERROR(VALUE(TRIM(SUBSTITUTE(AG58,CHAR(160),""))),0),2)=0,
"Attention : Montant présenté entièrement rejeté.",
ROUND(IFERROR(VALUE(TRIM(SUBSTITUTE(AG58,CHAR(160),""))),0),2)&lt;
ROUND(IFERROR(VALUE(TRIM(SUBSTITUTE(O58,CHAR(160),""))),0),2),
"Attention : Montant présenté partiellement rejeté.",
TRUE,""
))</f>
        <v/>
      </c>
      <c r="AJ58" s="853" t="str">
        <f t="shared" si="35"/>
        <v/>
      </c>
    </row>
    <row r="59" spans="1:36" s="25" customFormat="1">
      <c r="A59" s="867">
        <v>51</v>
      </c>
      <c r="B59" s="886"/>
      <c r="C59" s="83"/>
      <c r="D59" s="83"/>
      <c r="E59" s="124"/>
      <c r="F59" s="83"/>
      <c r="G59" s="131"/>
      <c r="H59" s="83"/>
      <c r="I59" s="125"/>
      <c r="J59" s="126"/>
      <c r="K59" s="125"/>
      <c r="L59" s="125"/>
      <c r="M59" s="762" t="str">
        <f t="shared" si="29"/>
        <v/>
      </c>
      <c r="N59" s="127"/>
      <c r="O59" s="165" t="str">
        <f t="shared" si="28"/>
        <v/>
      </c>
      <c r="P59" s="83"/>
      <c r="Q59" s="885"/>
      <c r="R59" s="852" t="str">
        <f t="shared" si="18"/>
        <v/>
      </c>
      <c r="S59" s="833" t="str">
        <f t="shared" si="19"/>
        <v/>
      </c>
      <c r="T59" s="833" t="str">
        <f t="shared" si="20"/>
        <v/>
      </c>
      <c r="U59" s="833" t="str">
        <f t="shared" si="21"/>
        <v/>
      </c>
      <c r="V59" s="833" t="str">
        <f t="shared" si="22"/>
        <v/>
      </c>
      <c r="W59" s="833" t="str">
        <f t="shared" si="23"/>
        <v/>
      </c>
      <c r="X59" s="829" t="str">
        <f t="shared" si="24"/>
        <v/>
      </c>
      <c r="Y59" s="164" t="str">
        <f t="shared" si="25"/>
        <v/>
      </c>
      <c r="Z59" s="162" t="str">
        <f t="shared" si="26"/>
        <v/>
      </c>
      <c r="AA59" s="164" t="str">
        <f t="shared" si="27"/>
        <v/>
      </c>
      <c r="AB59" s="164" t="str">
        <f t="shared" si="30"/>
        <v/>
      </c>
      <c r="AC59" s="762" t="str">
        <f t="shared" si="31"/>
        <v/>
      </c>
      <c r="AD59" s="163" t="str">
        <f t="shared" si="32"/>
        <v/>
      </c>
      <c r="AE59" s="162" t="str">
        <f t="shared" si="33"/>
        <v/>
      </c>
      <c r="AF59" s="129"/>
      <c r="AG59" s="105" t="str">
        <f t="shared" si="34"/>
        <v/>
      </c>
      <c r="AH59" s="130"/>
      <c r="AI59" s="43" t="str" cm="1">
        <f t="array" ref="AI59">IF(OR(AG59="",O59=""),"",_xlfn.IFS(
ROUND(IFERROR(VALUE(TRIM(SUBSTITUTE(AG59,CHAR(160),""))),0),2)&gt;
ROUND(IFERROR(VALUE(TRIM(SUBSTITUTE(O59,CHAR(160),""))),0),2),
"KO : Le montant retenu est supérieur au montant présenté. Merci de revoir la ligne de contributions ou plafonner son montant.",
ROUND(IFERROR(VALUE(TRIM(SUBSTITUTE(O59,CHAR(160),""))),0),2)=0,
"",
ROUND(IFERROR(VALUE(TRIM(SUBSTITUTE(AG59,CHAR(160),""))),0),2)=
ROUND(IFERROR(VALUE(TRIM(SUBSTITUTE(O59,CHAR(160),""))),0),2),
"OK",
ROUND(IFERROR(VALUE(TRIM(SUBSTITUTE(AG59,CHAR(160),""))),0),2)=0,
"Attention : Montant présenté entièrement rejeté.",
ROUND(IFERROR(VALUE(TRIM(SUBSTITUTE(AG59,CHAR(160),""))),0),2)&lt;
ROUND(IFERROR(VALUE(TRIM(SUBSTITUTE(O59,CHAR(160),""))),0),2),
"Attention : Montant présenté partiellement rejeté.",
TRUE,""
))</f>
        <v/>
      </c>
      <c r="AJ59" s="853" t="str">
        <f t="shared" si="35"/>
        <v/>
      </c>
    </row>
    <row r="60" spans="1:36" s="25" customFormat="1">
      <c r="A60" s="867">
        <v>52</v>
      </c>
      <c r="B60" s="886"/>
      <c r="C60" s="83"/>
      <c r="D60" s="83"/>
      <c r="E60" s="124"/>
      <c r="F60" s="83"/>
      <c r="G60" s="131"/>
      <c r="H60" s="83"/>
      <c r="I60" s="125"/>
      <c r="J60" s="126"/>
      <c r="K60" s="125"/>
      <c r="L60" s="125"/>
      <c r="M60" s="762" t="str">
        <f t="shared" si="29"/>
        <v/>
      </c>
      <c r="N60" s="127"/>
      <c r="O60" s="165" t="str">
        <f t="shared" si="28"/>
        <v/>
      </c>
      <c r="P60" s="83"/>
      <c r="Q60" s="885"/>
      <c r="R60" s="852" t="str">
        <f t="shared" si="18"/>
        <v/>
      </c>
      <c r="S60" s="833" t="str">
        <f t="shared" si="19"/>
        <v/>
      </c>
      <c r="T60" s="833" t="str">
        <f t="shared" si="20"/>
        <v/>
      </c>
      <c r="U60" s="833" t="str">
        <f t="shared" si="21"/>
        <v/>
      </c>
      <c r="V60" s="833" t="str">
        <f t="shared" si="22"/>
        <v/>
      </c>
      <c r="W60" s="833" t="str">
        <f t="shared" si="23"/>
        <v/>
      </c>
      <c r="X60" s="829" t="str">
        <f t="shared" si="24"/>
        <v/>
      </c>
      <c r="Y60" s="164" t="str">
        <f t="shared" si="25"/>
        <v/>
      </c>
      <c r="Z60" s="162" t="str">
        <f t="shared" si="26"/>
        <v/>
      </c>
      <c r="AA60" s="164" t="str">
        <f t="shared" si="27"/>
        <v/>
      </c>
      <c r="AB60" s="164" t="str">
        <f t="shared" si="30"/>
        <v/>
      </c>
      <c r="AC60" s="762" t="str">
        <f t="shared" si="31"/>
        <v/>
      </c>
      <c r="AD60" s="163" t="str">
        <f t="shared" si="32"/>
        <v/>
      </c>
      <c r="AE60" s="162" t="str">
        <f t="shared" si="33"/>
        <v/>
      </c>
      <c r="AF60" s="129"/>
      <c r="AG60" s="105" t="str">
        <f t="shared" si="34"/>
        <v/>
      </c>
      <c r="AH60" s="130"/>
      <c r="AI60" s="43" t="str" cm="1">
        <f t="array" ref="AI60">IF(OR(AG60="",O60=""),"",_xlfn.IFS(
ROUND(IFERROR(VALUE(TRIM(SUBSTITUTE(AG60,CHAR(160),""))),0),2)&gt;
ROUND(IFERROR(VALUE(TRIM(SUBSTITUTE(O60,CHAR(160),""))),0),2),
"KO : Le montant retenu est supérieur au montant présenté. Merci de revoir la ligne de contributions ou plafonner son montant.",
ROUND(IFERROR(VALUE(TRIM(SUBSTITUTE(O60,CHAR(160),""))),0),2)=0,
"",
ROUND(IFERROR(VALUE(TRIM(SUBSTITUTE(AG60,CHAR(160),""))),0),2)=
ROUND(IFERROR(VALUE(TRIM(SUBSTITUTE(O60,CHAR(160),""))),0),2),
"OK",
ROUND(IFERROR(VALUE(TRIM(SUBSTITUTE(AG60,CHAR(160),""))),0),2)=0,
"Attention : Montant présenté entièrement rejeté.",
ROUND(IFERROR(VALUE(TRIM(SUBSTITUTE(AG60,CHAR(160),""))),0),2)&lt;
ROUND(IFERROR(VALUE(TRIM(SUBSTITUTE(O60,CHAR(160),""))),0),2),
"Attention : Montant présenté partiellement rejeté.",
TRUE,""
))</f>
        <v/>
      </c>
      <c r="AJ60" s="853" t="str">
        <f t="shared" si="35"/>
        <v/>
      </c>
    </row>
    <row r="61" spans="1:36" s="25" customFormat="1">
      <c r="A61" s="867">
        <v>53</v>
      </c>
      <c r="B61" s="886"/>
      <c r="C61" s="83"/>
      <c r="D61" s="83"/>
      <c r="E61" s="124"/>
      <c r="F61" s="83"/>
      <c r="G61" s="131"/>
      <c r="H61" s="83"/>
      <c r="I61" s="125"/>
      <c r="J61" s="126"/>
      <c r="K61" s="125"/>
      <c r="L61" s="125"/>
      <c r="M61" s="762" t="str">
        <f t="shared" si="29"/>
        <v/>
      </c>
      <c r="N61" s="127"/>
      <c r="O61" s="165" t="str">
        <f t="shared" si="28"/>
        <v/>
      </c>
      <c r="P61" s="83"/>
      <c r="Q61" s="885"/>
      <c r="R61" s="852" t="str">
        <f t="shared" si="18"/>
        <v/>
      </c>
      <c r="S61" s="833" t="str">
        <f t="shared" si="19"/>
        <v/>
      </c>
      <c r="T61" s="833" t="str">
        <f t="shared" si="20"/>
        <v/>
      </c>
      <c r="U61" s="833" t="str">
        <f t="shared" si="21"/>
        <v/>
      </c>
      <c r="V61" s="833" t="str">
        <f t="shared" si="22"/>
        <v/>
      </c>
      <c r="W61" s="833" t="str">
        <f t="shared" si="23"/>
        <v/>
      </c>
      <c r="X61" s="829" t="str">
        <f t="shared" si="24"/>
        <v/>
      </c>
      <c r="Y61" s="164" t="str">
        <f t="shared" si="25"/>
        <v/>
      </c>
      <c r="Z61" s="162" t="str">
        <f t="shared" si="26"/>
        <v/>
      </c>
      <c r="AA61" s="164" t="str">
        <f t="shared" si="27"/>
        <v/>
      </c>
      <c r="AB61" s="164" t="str">
        <f t="shared" si="30"/>
        <v/>
      </c>
      <c r="AC61" s="762" t="str">
        <f t="shared" si="31"/>
        <v/>
      </c>
      <c r="AD61" s="163" t="str">
        <f t="shared" si="32"/>
        <v/>
      </c>
      <c r="AE61" s="162" t="str">
        <f t="shared" si="33"/>
        <v/>
      </c>
      <c r="AF61" s="129"/>
      <c r="AG61" s="105" t="str">
        <f t="shared" si="34"/>
        <v/>
      </c>
      <c r="AH61" s="130"/>
      <c r="AI61" s="43" t="str" cm="1">
        <f t="array" ref="AI61">IF(OR(AG61="",O61=""),"",_xlfn.IFS(
ROUND(IFERROR(VALUE(TRIM(SUBSTITUTE(AG61,CHAR(160),""))),0),2)&gt;
ROUND(IFERROR(VALUE(TRIM(SUBSTITUTE(O61,CHAR(160),""))),0),2),
"KO : Le montant retenu est supérieur au montant présenté. Merci de revoir la ligne de contributions ou plafonner son montant.",
ROUND(IFERROR(VALUE(TRIM(SUBSTITUTE(O61,CHAR(160),""))),0),2)=0,
"",
ROUND(IFERROR(VALUE(TRIM(SUBSTITUTE(AG61,CHAR(160),""))),0),2)=
ROUND(IFERROR(VALUE(TRIM(SUBSTITUTE(O61,CHAR(160),""))),0),2),
"OK",
ROUND(IFERROR(VALUE(TRIM(SUBSTITUTE(AG61,CHAR(160),""))),0),2)=0,
"Attention : Montant présenté entièrement rejeté.",
ROUND(IFERROR(VALUE(TRIM(SUBSTITUTE(AG61,CHAR(160),""))),0),2)&lt;
ROUND(IFERROR(VALUE(TRIM(SUBSTITUTE(O61,CHAR(160),""))),0),2),
"Attention : Montant présenté partiellement rejeté.",
TRUE,""
))</f>
        <v/>
      </c>
      <c r="AJ61" s="853" t="str">
        <f t="shared" si="35"/>
        <v/>
      </c>
    </row>
    <row r="62" spans="1:36" s="25" customFormat="1">
      <c r="A62" s="867">
        <v>54</v>
      </c>
      <c r="B62" s="886"/>
      <c r="C62" s="83"/>
      <c r="D62" s="83"/>
      <c r="E62" s="124"/>
      <c r="F62" s="83"/>
      <c r="G62" s="131"/>
      <c r="H62" s="83"/>
      <c r="I62" s="125"/>
      <c r="J62" s="126"/>
      <c r="K62" s="125"/>
      <c r="L62" s="125"/>
      <c r="M62" s="762" t="str">
        <f t="shared" si="29"/>
        <v/>
      </c>
      <c r="N62" s="127"/>
      <c r="O62" s="165" t="str">
        <f t="shared" si="28"/>
        <v/>
      </c>
      <c r="P62" s="83"/>
      <c r="Q62" s="885"/>
      <c r="R62" s="852" t="str">
        <f t="shared" si="18"/>
        <v/>
      </c>
      <c r="S62" s="833" t="str">
        <f t="shared" si="19"/>
        <v/>
      </c>
      <c r="T62" s="833" t="str">
        <f t="shared" si="20"/>
        <v/>
      </c>
      <c r="U62" s="833" t="str">
        <f t="shared" si="21"/>
        <v/>
      </c>
      <c r="V62" s="833" t="str">
        <f t="shared" si="22"/>
        <v/>
      </c>
      <c r="W62" s="833" t="str">
        <f t="shared" si="23"/>
        <v/>
      </c>
      <c r="X62" s="829" t="str">
        <f t="shared" si="24"/>
        <v/>
      </c>
      <c r="Y62" s="164" t="str">
        <f t="shared" si="25"/>
        <v/>
      </c>
      <c r="Z62" s="162" t="str">
        <f t="shared" si="26"/>
        <v/>
      </c>
      <c r="AA62" s="164" t="str">
        <f t="shared" si="27"/>
        <v/>
      </c>
      <c r="AB62" s="164" t="str">
        <f t="shared" si="30"/>
        <v/>
      </c>
      <c r="AC62" s="762" t="str">
        <f t="shared" si="31"/>
        <v/>
      </c>
      <c r="AD62" s="163" t="str">
        <f t="shared" si="32"/>
        <v/>
      </c>
      <c r="AE62" s="162" t="str">
        <f t="shared" si="33"/>
        <v/>
      </c>
      <c r="AF62" s="129"/>
      <c r="AG62" s="105" t="str">
        <f t="shared" si="34"/>
        <v/>
      </c>
      <c r="AH62" s="130"/>
      <c r="AI62" s="43" t="str" cm="1">
        <f t="array" ref="AI62">IF(OR(AG62="",O62=""),"",_xlfn.IFS(
ROUND(IFERROR(VALUE(TRIM(SUBSTITUTE(AG62,CHAR(160),""))),0),2)&gt;
ROUND(IFERROR(VALUE(TRIM(SUBSTITUTE(O62,CHAR(160),""))),0),2),
"KO : Le montant retenu est supérieur au montant présenté. Merci de revoir la ligne de contributions ou plafonner son montant.",
ROUND(IFERROR(VALUE(TRIM(SUBSTITUTE(O62,CHAR(160),""))),0),2)=0,
"",
ROUND(IFERROR(VALUE(TRIM(SUBSTITUTE(AG62,CHAR(160),""))),0),2)=
ROUND(IFERROR(VALUE(TRIM(SUBSTITUTE(O62,CHAR(160),""))),0),2),
"OK",
ROUND(IFERROR(VALUE(TRIM(SUBSTITUTE(AG62,CHAR(160),""))),0),2)=0,
"Attention : Montant présenté entièrement rejeté.",
ROUND(IFERROR(VALUE(TRIM(SUBSTITUTE(AG62,CHAR(160),""))),0),2)&lt;
ROUND(IFERROR(VALUE(TRIM(SUBSTITUTE(O62,CHAR(160),""))),0),2),
"Attention : Montant présenté partiellement rejeté.",
TRUE,""
))</f>
        <v/>
      </c>
      <c r="AJ62" s="853" t="str">
        <f t="shared" si="35"/>
        <v/>
      </c>
    </row>
    <row r="63" spans="1:36" s="25" customFormat="1">
      <c r="A63" s="867">
        <v>55</v>
      </c>
      <c r="B63" s="886"/>
      <c r="C63" s="83"/>
      <c r="D63" s="83"/>
      <c r="E63" s="124"/>
      <c r="F63" s="83"/>
      <c r="G63" s="131"/>
      <c r="H63" s="83"/>
      <c r="I63" s="125"/>
      <c r="J63" s="126"/>
      <c r="K63" s="125"/>
      <c r="L63" s="125"/>
      <c r="M63" s="762" t="str">
        <f t="shared" si="29"/>
        <v/>
      </c>
      <c r="N63" s="127"/>
      <c r="O63" s="165" t="str">
        <f t="shared" si="28"/>
        <v/>
      </c>
      <c r="P63" s="83"/>
      <c r="Q63" s="885"/>
      <c r="R63" s="852" t="str">
        <f t="shared" si="18"/>
        <v/>
      </c>
      <c r="S63" s="833" t="str">
        <f t="shared" si="19"/>
        <v/>
      </c>
      <c r="T63" s="833" t="str">
        <f t="shared" si="20"/>
        <v/>
      </c>
      <c r="U63" s="833" t="str">
        <f t="shared" si="21"/>
        <v/>
      </c>
      <c r="V63" s="833" t="str">
        <f t="shared" si="22"/>
        <v/>
      </c>
      <c r="W63" s="833" t="str">
        <f t="shared" si="23"/>
        <v/>
      </c>
      <c r="X63" s="829" t="str">
        <f t="shared" si="24"/>
        <v/>
      </c>
      <c r="Y63" s="164" t="str">
        <f t="shared" si="25"/>
        <v/>
      </c>
      <c r="Z63" s="162" t="str">
        <f t="shared" si="26"/>
        <v/>
      </c>
      <c r="AA63" s="164" t="str">
        <f t="shared" si="27"/>
        <v/>
      </c>
      <c r="AB63" s="164" t="str">
        <f t="shared" si="30"/>
        <v/>
      </c>
      <c r="AC63" s="762" t="str">
        <f t="shared" si="31"/>
        <v/>
      </c>
      <c r="AD63" s="163" t="str">
        <f t="shared" si="32"/>
        <v/>
      </c>
      <c r="AE63" s="162" t="str">
        <f t="shared" si="33"/>
        <v/>
      </c>
      <c r="AF63" s="129"/>
      <c r="AG63" s="105" t="str">
        <f t="shared" si="34"/>
        <v/>
      </c>
      <c r="AH63" s="130"/>
      <c r="AI63" s="43" t="str" cm="1">
        <f t="array" ref="AI63">IF(OR(AG63="",O63=""),"",_xlfn.IFS(
ROUND(IFERROR(VALUE(TRIM(SUBSTITUTE(AG63,CHAR(160),""))),0),2)&gt;
ROUND(IFERROR(VALUE(TRIM(SUBSTITUTE(O63,CHAR(160),""))),0),2),
"KO : Le montant retenu est supérieur au montant présenté. Merci de revoir la ligne de contributions ou plafonner son montant.",
ROUND(IFERROR(VALUE(TRIM(SUBSTITUTE(O63,CHAR(160),""))),0),2)=0,
"",
ROUND(IFERROR(VALUE(TRIM(SUBSTITUTE(AG63,CHAR(160),""))),0),2)=
ROUND(IFERROR(VALUE(TRIM(SUBSTITUTE(O63,CHAR(160),""))),0),2),
"OK",
ROUND(IFERROR(VALUE(TRIM(SUBSTITUTE(AG63,CHAR(160),""))),0),2)=0,
"Attention : Montant présenté entièrement rejeté.",
ROUND(IFERROR(VALUE(TRIM(SUBSTITUTE(AG63,CHAR(160),""))),0),2)&lt;
ROUND(IFERROR(VALUE(TRIM(SUBSTITUTE(O63,CHAR(160),""))),0),2),
"Attention : Montant présenté partiellement rejeté.",
TRUE,""
))</f>
        <v/>
      </c>
      <c r="AJ63" s="853" t="str">
        <f t="shared" si="35"/>
        <v/>
      </c>
    </row>
    <row r="64" spans="1:36" s="25" customFormat="1">
      <c r="A64" s="867">
        <v>56</v>
      </c>
      <c r="B64" s="886"/>
      <c r="C64" s="83"/>
      <c r="D64" s="83"/>
      <c r="E64" s="124"/>
      <c r="F64" s="83"/>
      <c r="G64" s="131"/>
      <c r="H64" s="83"/>
      <c r="I64" s="125"/>
      <c r="J64" s="126"/>
      <c r="K64" s="125"/>
      <c r="L64" s="125"/>
      <c r="M64" s="762" t="str">
        <f t="shared" si="29"/>
        <v/>
      </c>
      <c r="N64" s="127"/>
      <c r="O64" s="165" t="str">
        <f t="shared" si="28"/>
        <v/>
      </c>
      <c r="P64" s="83"/>
      <c r="Q64" s="885"/>
      <c r="R64" s="852" t="str">
        <f t="shared" si="18"/>
        <v/>
      </c>
      <c r="S64" s="833" t="str">
        <f t="shared" si="19"/>
        <v/>
      </c>
      <c r="T64" s="833" t="str">
        <f t="shared" si="20"/>
        <v/>
      </c>
      <c r="U64" s="833" t="str">
        <f t="shared" si="21"/>
        <v/>
      </c>
      <c r="V64" s="833" t="str">
        <f t="shared" si="22"/>
        <v/>
      </c>
      <c r="W64" s="833" t="str">
        <f t="shared" si="23"/>
        <v/>
      </c>
      <c r="X64" s="829" t="str">
        <f t="shared" si="24"/>
        <v/>
      </c>
      <c r="Y64" s="164" t="str">
        <f t="shared" si="25"/>
        <v/>
      </c>
      <c r="Z64" s="162" t="str">
        <f t="shared" si="26"/>
        <v/>
      </c>
      <c r="AA64" s="164" t="str">
        <f t="shared" si="27"/>
        <v/>
      </c>
      <c r="AB64" s="164" t="str">
        <f t="shared" si="30"/>
        <v/>
      </c>
      <c r="AC64" s="762" t="str">
        <f t="shared" si="31"/>
        <v/>
      </c>
      <c r="AD64" s="163" t="str">
        <f t="shared" si="32"/>
        <v/>
      </c>
      <c r="AE64" s="162" t="str">
        <f t="shared" si="33"/>
        <v/>
      </c>
      <c r="AF64" s="129"/>
      <c r="AG64" s="105" t="str">
        <f t="shared" si="34"/>
        <v/>
      </c>
      <c r="AH64" s="130"/>
      <c r="AI64" s="43" t="str" cm="1">
        <f t="array" ref="AI64">IF(OR(AG64="",O64=""),"",_xlfn.IFS(
ROUND(IFERROR(VALUE(TRIM(SUBSTITUTE(AG64,CHAR(160),""))),0),2)&gt;
ROUND(IFERROR(VALUE(TRIM(SUBSTITUTE(O64,CHAR(160),""))),0),2),
"KO : Le montant retenu est supérieur au montant présenté. Merci de revoir la ligne de contributions ou plafonner son montant.",
ROUND(IFERROR(VALUE(TRIM(SUBSTITUTE(O64,CHAR(160),""))),0),2)=0,
"",
ROUND(IFERROR(VALUE(TRIM(SUBSTITUTE(AG64,CHAR(160),""))),0),2)=
ROUND(IFERROR(VALUE(TRIM(SUBSTITUTE(O64,CHAR(160),""))),0),2),
"OK",
ROUND(IFERROR(VALUE(TRIM(SUBSTITUTE(AG64,CHAR(160),""))),0),2)=0,
"Attention : Montant présenté entièrement rejeté.",
ROUND(IFERROR(VALUE(TRIM(SUBSTITUTE(AG64,CHAR(160),""))),0),2)&lt;
ROUND(IFERROR(VALUE(TRIM(SUBSTITUTE(O64,CHAR(160),""))),0),2),
"Attention : Montant présenté partiellement rejeté.",
TRUE,""
))</f>
        <v/>
      </c>
      <c r="AJ64" s="853" t="str">
        <f t="shared" si="35"/>
        <v/>
      </c>
    </row>
    <row r="65" spans="1:36" s="25" customFormat="1">
      <c r="A65" s="867">
        <v>57</v>
      </c>
      <c r="B65" s="886"/>
      <c r="C65" s="83"/>
      <c r="D65" s="83"/>
      <c r="E65" s="124"/>
      <c r="F65" s="83"/>
      <c r="G65" s="131"/>
      <c r="H65" s="83"/>
      <c r="I65" s="125"/>
      <c r="J65" s="126"/>
      <c r="K65" s="125"/>
      <c r="L65" s="125"/>
      <c r="M65" s="762" t="str">
        <f t="shared" si="29"/>
        <v/>
      </c>
      <c r="N65" s="127"/>
      <c r="O65" s="165" t="str">
        <f t="shared" si="28"/>
        <v/>
      </c>
      <c r="P65" s="83"/>
      <c r="Q65" s="885"/>
      <c r="R65" s="852" t="str">
        <f t="shared" si="18"/>
        <v/>
      </c>
      <c r="S65" s="833" t="str">
        <f t="shared" si="19"/>
        <v/>
      </c>
      <c r="T65" s="833" t="str">
        <f t="shared" si="20"/>
        <v/>
      </c>
      <c r="U65" s="833" t="str">
        <f t="shared" si="21"/>
        <v/>
      </c>
      <c r="V65" s="833" t="str">
        <f t="shared" si="22"/>
        <v/>
      </c>
      <c r="W65" s="833" t="str">
        <f t="shared" si="23"/>
        <v/>
      </c>
      <c r="X65" s="829" t="str">
        <f t="shared" si="24"/>
        <v/>
      </c>
      <c r="Y65" s="164" t="str">
        <f t="shared" si="25"/>
        <v/>
      </c>
      <c r="Z65" s="162" t="str">
        <f t="shared" si="26"/>
        <v/>
      </c>
      <c r="AA65" s="164" t="str">
        <f t="shared" si="27"/>
        <v/>
      </c>
      <c r="AB65" s="164" t="str">
        <f t="shared" si="30"/>
        <v/>
      </c>
      <c r="AC65" s="762" t="str">
        <f t="shared" si="31"/>
        <v/>
      </c>
      <c r="AD65" s="163" t="str">
        <f t="shared" si="32"/>
        <v/>
      </c>
      <c r="AE65" s="162" t="str">
        <f t="shared" si="33"/>
        <v/>
      </c>
      <c r="AF65" s="129"/>
      <c r="AG65" s="105" t="str">
        <f t="shared" si="34"/>
        <v/>
      </c>
      <c r="AH65" s="130"/>
      <c r="AI65" s="43" t="str" cm="1">
        <f t="array" ref="AI65">IF(OR(AG65="",O65=""),"",_xlfn.IFS(
ROUND(IFERROR(VALUE(TRIM(SUBSTITUTE(AG65,CHAR(160),""))),0),2)&gt;
ROUND(IFERROR(VALUE(TRIM(SUBSTITUTE(O65,CHAR(160),""))),0),2),
"KO : Le montant retenu est supérieur au montant présenté. Merci de revoir la ligne de contributions ou plafonner son montant.",
ROUND(IFERROR(VALUE(TRIM(SUBSTITUTE(O65,CHAR(160),""))),0),2)=0,
"",
ROUND(IFERROR(VALUE(TRIM(SUBSTITUTE(AG65,CHAR(160),""))),0),2)=
ROUND(IFERROR(VALUE(TRIM(SUBSTITUTE(O65,CHAR(160),""))),0),2),
"OK",
ROUND(IFERROR(VALUE(TRIM(SUBSTITUTE(AG65,CHAR(160),""))),0),2)=0,
"Attention : Montant présenté entièrement rejeté.",
ROUND(IFERROR(VALUE(TRIM(SUBSTITUTE(AG65,CHAR(160),""))),0),2)&lt;
ROUND(IFERROR(VALUE(TRIM(SUBSTITUTE(O65,CHAR(160),""))),0),2),
"Attention : Montant présenté partiellement rejeté.",
TRUE,""
))</f>
        <v/>
      </c>
      <c r="AJ65" s="853" t="str">
        <f t="shared" si="35"/>
        <v/>
      </c>
    </row>
    <row r="66" spans="1:36" s="25" customFormat="1">
      <c r="A66" s="867">
        <v>58</v>
      </c>
      <c r="B66" s="886"/>
      <c r="C66" s="83"/>
      <c r="D66" s="83"/>
      <c r="E66" s="124"/>
      <c r="F66" s="83"/>
      <c r="G66" s="131"/>
      <c r="H66" s="83"/>
      <c r="I66" s="125"/>
      <c r="J66" s="126"/>
      <c r="K66" s="125"/>
      <c r="L66" s="125"/>
      <c r="M66" s="762" t="str">
        <f t="shared" si="29"/>
        <v/>
      </c>
      <c r="N66" s="127"/>
      <c r="O66" s="165" t="str">
        <f t="shared" si="28"/>
        <v/>
      </c>
      <c r="P66" s="83"/>
      <c r="Q66" s="885"/>
      <c r="R66" s="852" t="str">
        <f t="shared" si="18"/>
        <v/>
      </c>
      <c r="S66" s="833" t="str">
        <f t="shared" si="19"/>
        <v/>
      </c>
      <c r="T66" s="833" t="str">
        <f t="shared" si="20"/>
        <v/>
      </c>
      <c r="U66" s="833" t="str">
        <f t="shared" si="21"/>
        <v/>
      </c>
      <c r="V66" s="833" t="str">
        <f t="shared" si="22"/>
        <v/>
      </c>
      <c r="W66" s="833" t="str">
        <f t="shared" si="23"/>
        <v/>
      </c>
      <c r="X66" s="829" t="str">
        <f t="shared" si="24"/>
        <v/>
      </c>
      <c r="Y66" s="164" t="str">
        <f t="shared" si="25"/>
        <v/>
      </c>
      <c r="Z66" s="162" t="str">
        <f t="shared" si="26"/>
        <v/>
      </c>
      <c r="AA66" s="164" t="str">
        <f t="shared" si="27"/>
        <v/>
      </c>
      <c r="AB66" s="164" t="str">
        <f t="shared" si="30"/>
        <v/>
      </c>
      <c r="AC66" s="762" t="str">
        <f t="shared" si="31"/>
        <v/>
      </c>
      <c r="AD66" s="163" t="str">
        <f t="shared" si="32"/>
        <v/>
      </c>
      <c r="AE66" s="162" t="str">
        <f t="shared" si="33"/>
        <v/>
      </c>
      <c r="AF66" s="129"/>
      <c r="AG66" s="105" t="str">
        <f t="shared" si="34"/>
        <v/>
      </c>
      <c r="AH66" s="130"/>
      <c r="AI66" s="43" t="str" cm="1">
        <f t="array" ref="AI66">IF(OR(AG66="",O66=""),"",_xlfn.IFS(
ROUND(IFERROR(VALUE(TRIM(SUBSTITUTE(AG66,CHAR(160),""))),0),2)&gt;
ROUND(IFERROR(VALUE(TRIM(SUBSTITUTE(O66,CHAR(160),""))),0),2),
"KO : Le montant retenu est supérieur au montant présenté. Merci de revoir la ligne de contributions ou plafonner son montant.",
ROUND(IFERROR(VALUE(TRIM(SUBSTITUTE(O66,CHAR(160),""))),0),2)=0,
"",
ROUND(IFERROR(VALUE(TRIM(SUBSTITUTE(AG66,CHAR(160),""))),0),2)=
ROUND(IFERROR(VALUE(TRIM(SUBSTITUTE(O66,CHAR(160),""))),0),2),
"OK",
ROUND(IFERROR(VALUE(TRIM(SUBSTITUTE(AG66,CHAR(160),""))),0),2)=0,
"Attention : Montant présenté entièrement rejeté.",
ROUND(IFERROR(VALUE(TRIM(SUBSTITUTE(AG66,CHAR(160),""))),0),2)&lt;
ROUND(IFERROR(VALUE(TRIM(SUBSTITUTE(O66,CHAR(160),""))),0),2),
"Attention : Montant présenté partiellement rejeté.",
TRUE,""
))</f>
        <v/>
      </c>
      <c r="AJ66" s="853" t="str">
        <f t="shared" si="35"/>
        <v/>
      </c>
    </row>
    <row r="67" spans="1:36" s="25" customFormat="1">
      <c r="A67" s="867">
        <v>59</v>
      </c>
      <c r="B67" s="886"/>
      <c r="C67" s="83"/>
      <c r="D67" s="83"/>
      <c r="E67" s="124"/>
      <c r="F67" s="83"/>
      <c r="G67" s="131"/>
      <c r="H67" s="83"/>
      <c r="I67" s="125"/>
      <c r="J67" s="126"/>
      <c r="K67" s="125"/>
      <c r="L67" s="125"/>
      <c r="M67" s="762" t="str">
        <f t="shared" si="29"/>
        <v/>
      </c>
      <c r="N67" s="127"/>
      <c r="O67" s="165" t="str">
        <f t="shared" si="28"/>
        <v/>
      </c>
      <c r="P67" s="83"/>
      <c r="Q67" s="885"/>
      <c r="R67" s="852" t="str">
        <f t="shared" si="18"/>
        <v/>
      </c>
      <c r="S67" s="833" t="str">
        <f t="shared" si="19"/>
        <v/>
      </c>
      <c r="T67" s="833" t="str">
        <f t="shared" si="20"/>
        <v/>
      </c>
      <c r="U67" s="833" t="str">
        <f t="shared" si="21"/>
        <v/>
      </c>
      <c r="V67" s="833" t="str">
        <f t="shared" si="22"/>
        <v/>
      </c>
      <c r="W67" s="833" t="str">
        <f t="shared" si="23"/>
        <v/>
      </c>
      <c r="X67" s="829" t="str">
        <f t="shared" si="24"/>
        <v/>
      </c>
      <c r="Y67" s="164" t="str">
        <f t="shared" si="25"/>
        <v/>
      </c>
      <c r="Z67" s="162" t="str">
        <f t="shared" si="26"/>
        <v/>
      </c>
      <c r="AA67" s="164" t="str">
        <f t="shared" si="27"/>
        <v/>
      </c>
      <c r="AB67" s="164" t="str">
        <f t="shared" si="30"/>
        <v/>
      </c>
      <c r="AC67" s="762" t="str">
        <f t="shared" si="31"/>
        <v/>
      </c>
      <c r="AD67" s="163" t="str">
        <f t="shared" si="32"/>
        <v/>
      </c>
      <c r="AE67" s="162" t="str">
        <f t="shared" si="33"/>
        <v/>
      </c>
      <c r="AF67" s="129"/>
      <c r="AG67" s="105" t="str">
        <f t="shared" si="34"/>
        <v/>
      </c>
      <c r="AH67" s="130"/>
      <c r="AI67" s="43" t="str" cm="1">
        <f t="array" ref="AI67">IF(OR(AG67="",O67=""),"",_xlfn.IFS(
ROUND(IFERROR(VALUE(TRIM(SUBSTITUTE(AG67,CHAR(160),""))),0),2)&gt;
ROUND(IFERROR(VALUE(TRIM(SUBSTITUTE(O67,CHAR(160),""))),0),2),
"KO : Le montant retenu est supérieur au montant présenté. Merci de revoir la ligne de contributions ou plafonner son montant.",
ROUND(IFERROR(VALUE(TRIM(SUBSTITUTE(O67,CHAR(160),""))),0),2)=0,
"",
ROUND(IFERROR(VALUE(TRIM(SUBSTITUTE(AG67,CHAR(160),""))),0),2)=
ROUND(IFERROR(VALUE(TRIM(SUBSTITUTE(O67,CHAR(160),""))),0),2),
"OK",
ROUND(IFERROR(VALUE(TRIM(SUBSTITUTE(AG67,CHAR(160),""))),0),2)=0,
"Attention : Montant présenté entièrement rejeté.",
ROUND(IFERROR(VALUE(TRIM(SUBSTITUTE(AG67,CHAR(160),""))),0),2)&lt;
ROUND(IFERROR(VALUE(TRIM(SUBSTITUTE(O67,CHAR(160),""))),0),2),
"Attention : Montant présenté partiellement rejeté.",
TRUE,""
))</f>
        <v/>
      </c>
      <c r="AJ67" s="853" t="str">
        <f t="shared" si="35"/>
        <v/>
      </c>
    </row>
    <row r="68" spans="1:36" s="25" customFormat="1">
      <c r="A68" s="867">
        <v>60</v>
      </c>
      <c r="B68" s="886"/>
      <c r="C68" s="83"/>
      <c r="D68" s="83"/>
      <c r="E68" s="124"/>
      <c r="F68" s="83"/>
      <c r="G68" s="131"/>
      <c r="H68" s="83"/>
      <c r="I68" s="125"/>
      <c r="J68" s="126"/>
      <c r="K68" s="125"/>
      <c r="L68" s="125"/>
      <c r="M68" s="762" t="str">
        <f t="shared" si="29"/>
        <v/>
      </c>
      <c r="N68" s="127"/>
      <c r="O68" s="165" t="str">
        <f t="shared" si="28"/>
        <v/>
      </c>
      <c r="P68" s="83"/>
      <c r="Q68" s="885"/>
      <c r="R68" s="852" t="str">
        <f t="shared" si="18"/>
        <v/>
      </c>
      <c r="S68" s="833" t="str">
        <f t="shared" si="19"/>
        <v/>
      </c>
      <c r="T68" s="833" t="str">
        <f t="shared" si="20"/>
        <v/>
      </c>
      <c r="U68" s="833" t="str">
        <f t="shared" si="21"/>
        <v/>
      </c>
      <c r="V68" s="833" t="str">
        <f t="shared" si="22"/>
        <v/>
      </c>
      <c r="W68" s="833" t="str">
        <f t="shared" si="23"/>
        <v/>
      </c>
      <c r="X68" s="829" t="str">
        <f t="shared" si="24"/>
        <v/>
      </c>
      <c r="Y68" s="164" t="str">
        <f t="shared" si="25"/>
        <v/>
      </c>
      <c r="Z68" s="162" t="str">
        <f t="shared" si="26"/>
        <v/>
      </c>
      <c r="AA68" s="164" t="str">
        <f t="shared" si="27"/>
        <v/>
      </c>
      <c r="AB68" s="164" t="str">
        <f t="shared" si="30"/>
        <v/>
      </c>
      <c r="AC68" s="762" t="str">
        <f t="shared" si="31"/>
        <v/>
      </c>
      <c r="AD68" s="163" t="str">
        <f t="shared" si="32"/>
        <v/>
      </c>
      <c r="AE68" s="162" t="str">
        <f t="shared" si="33"/>
        <v/>
      </c>
      <c r="AF68" s="129"/>
      <c r="AG68" s="105" t="str">
        <f t="shared" si="34"/>
        <v/>
      </c>
      <c r="AH68" s="130"/>
      <c r="AI68" s="43" t="str" cm="1">
        <f t="array" ref="AI68">IF(OR(AG68="",O68=""),"",_xlfn.IFS(
ROUND(IFERROR(VALUE(TRIM(SUBSTITUTE(AG68,CHAR(160),""))),0),2)&gt;
ROUND(IFERROR(VALUE(TRIM(SUBSTITUTE(O68,CHAR(160),""))),0),2),
"KO : Le montant retenu est supérieur au montant présenté. Merci de revoir la ligne de contributions ou plafonner son montant.",
ROUND(IFERROR(VALUE(TRIM(SUBSTITUTE(O68,CHAR(160),""))),0),2)=0,
"",
ROUND(IFERROR(VALUE(TRIM(SUBSTITUTE(AG68,CHAR(160),""))),0),2)=
ROUND(IFERROR(VALUE(TRIM(SUBSTITUTE(O68,CHAR(160),""))),0),2),
"OK",
ROUND(IFERROR(VALUE(TRIM(SUBSTITUTE(AG68,CHAR(160),""))),0),2)=0,
"Attention : Montant présenté entièrement rejeté.",
ROUND(IFERROR(VALUE(TRIM(SUBSTITUTE(AG68,CHAR(160),""))),0),2)&lt;
ROUND(IFERROR(VALUE(TRIM(SUBSTITUTE(O68,CHAR(160),""))),0),2),
"Attention : Montant présenté partiellement rejeté.",
TRUE,""
))</f>
        <v/>
      </c>
      <c r="AJ68" s="853" t="str">
        <f t="shared" si="35"/>
        <v/>
      </c>
    </row>
    <row r="69" spans="1:36" s="25" customFormat="1">
      <c r="A69" s="867">
        <v>61</v>
      </c>
      <c r="B69" s="886"/>
      <c r="C69" s="83"/>
      <c r="D69" s="83"/>
      <c r="E69" s="124"/>
      <c r="F69" s="83"/>
      <c r="G69" s="131"/>
      <c r="H69" s="83"/>
      <c r="I69" s="125"/>
      <c r="J69" s="126"/>
      <c r="K69" s="125"/>
      <c r="L69" s="125"/>
      <c r="M69" s="762" t="str">
        <f t="shared" si="29"/>
        <v/>
      </c>
      <c r="N69" s="127"/>
      <c r="O69" s="165" t="str">
        <f t="shared" si="28"/>
        <v/>
      </c>
      <c r="P69" s="83"/>
      <c r="Q69" s="885"/>
      <c r="R69" s="852" t="str">
        <f t="shared" si="18"/>
        <v/>
      </c>
      <c r="S69" s="833" t="str">
        <f t="shared" si="19"/>
        <v/>
      </c>
      <c r="T69" s="833" t="str">
        <f t="shared" si="20"/>
        <v/>
      </c>
      <c r="U69" s="833" t="str">
        <f t="shared" si="21"/>
        <v/>
      </c>
      <c r="V69" s="833" t="str">
        <f t="shared" si="22"/>
        <v/>
      </c>
      <c r="W69" s="833" t="str">
        <f t="shared" si="23"/>
        <v/>
      </c>
      <c r="X69" s="829" t="str">
        <f t="shared" si="24"/>
        <v/>
      </c>
      <c r="Y69" s="164" t="str">
        <f t="shared" si="25"/>
        <v/>
      </c>
      <c r="Z69" s="162" t="str">
        <f t="shared" si="26"/>
        <v/>
      </c>
      <c r="AA69" s="164" t="str">
        <f t="shared" si="27"/>
        <v/>
      </c>
      <c r="AB69" s="164" t="str">
        <f t="shared" si="30"/>
        <v/>
      </c>
      <c r="AC69" s="762" t="str">
        <f t="shared" si="31"/>
        <v/>
      </c>
      <c r="AD69" s="163" t="str">
        <f t="shared" si="32"/>
        <v/>
      </c>
      <c r="AE69" s="162" t="str">
        <f t="shared" si="33"/>
        <v/>
      </c>
      <c r="AF69" s="129"/>
      <c r="AG69" s="105" t="str">
        <f t="shared" si="34"/>
        <v/>
      </c>
      <c r="AH69" s="130"/>
      <c r="AI69" s="43" t="str" cm="1">
        <f t="array" ref="AI69">IF(OR(AG69="",O69=""),"",_xlfn.IFS(
ROUND(IFERROR(VALUE(TRIM(SUBSTITUTE(AG69,CHAR(160),""))),0),2)&gt;
ROUND(IFERROR(VALUE(TRIM(SUBSTITUTE(O69,CHAR(160),""))),0),2),
"KO : Le montant retenu est supérieur au montant présenté. Merci de revoir la ligne de contributions ou plafonner son montant.",
ROUND(IFERROR(VALUE(TRIM(SUBSTITUTE(O69,CHAR(160),""))),0),2)=0,
"",
ROUND(IFERROR(VALUE(TRIM(SUBSTITUTE(AG69,CHAR(160),""))),0),2)=
ROUND(IFERROR(VALUE(TRIM(SUBSTITUTE(O69,CHAR(160),""))),0),2),
"OK",
ROUND(IFERROR(VALUE(TRIM(SUBSTITUTE(AG69,CHAR(160),""))),0),2)=0,
"Attention : Montant présenté entièrement rejeté.",
ROUND(IFERROR(VALUE(TRIM(SUBSTITUTE(AG69,CHAR(160),""))),0),2)&lt;
ROUND(IFERROR(VALUE(TRIM(SUBSTITUTE(O69,CHAR(160),""))),0),2),
"Attention : Montant présenté partiellement rejeté.",
TRUE,""
))</f>
        <v/>
      </c>
      <c r="AJ69" s="853" t="str">
        <f t="shared" si="35"/>
        <v/>
      </c>
    </row>
    <row r="70" spans="1:36" s="25" customFormat="1">
      <c r="A70" s="867">
        <v>62</v>
      </c>
      <c r="B70" s="886"/>
      <c r="C70" s="83"/>
      <c r="D70" s="83"/>
      <c r="E70" s="124"/>
      <c r="F70" s="83"/>
      <c r="G70" s="131"/>
      <c r="H70" s="83"/>
      <c r="I70" s="125"/>
      <c r="J70" s="126"/>
      <c r="K70" s="125"/>
      <c r="L70" s="125"/>
      <c r="M70" s="762" t="str">
        <f t="shared" si="29"/>
        <v/>
      </c>
      <c r="N70" s="127"/>
      <c r="O70" s="165" t="str">
        <f t="shared" si="28"/>
        <v/>
      </c>
      <c r="P70" s="83"/>
      <c r="Q70" s="885"/>
      <c r="R70" s="852" t="str">
        <f t="shared" si="18"/>
        <v/>
      </c>
      <c r="S70" s="833" t="str">
        <f t="shared" si="19"/>
        <v/>
      </c>
      <c r="T70" s="833" t="str">
        <f t="shared" si="20"/>
        <v/>
      </c>
      <c r="U70" s="833" t="str">
        <f t="shared" si="21"/>
        <v/>
      </c>
      <c r="V70" s="833" t="str">
        <f t="shared" si="22"/>
        <v/>
      </c>
      <c r="W70" s="833" t="str">
        <f t="shared" si="23"/>
        <v/>
      </c>
      <c r="X70" s="829" t="str">
        <f t="shared" si="24"/>
        <v/>
      </c>
      <c r="Y70" s="164" t="str">
        <f t="shared" si="25"/>
        <v/>
      </c>
      <c r="Z70" s="162" t="str">
        <f t="shared" si="26"/>
        <v/>
      </c>
      <c r="AA70" s="164" t="str">
        <f t="shared" si="27"/>
        <v/>
      </c>
      <c r="AB70" s="164" t="str">
        <f t="shared" si="30"/>
        <v/>
      </c>
      <c r="AC70" s="762" t="str">
        <f t="shared" si="31"/>
        <v/>
      </c>
      <c r="AD70" s="163" t="str">
        <f t="shared" si="32"/>
        <v/>
      </c>
      <c r="AE70" s="162" t="str">
        <f t="shared" si="33"/>
        <v/>
      </c>
      <c r="AF70" s="129"/>
      <c r="AG70" s="105" t="str">
        <f t="shared" si="34"/>
        <v/>
      </c>
      <c r="AH70" s="130"/>
      <c r="AI70" s="43" t="str" cm="1">
        <f t="array" ref="AI70">IF(OR(AG70="",O70=""),"",_xlfn.IFS(
ROUND(IFERROR(VALUE(TRIM(SUBSTITUTE(AG70,CHAR(160),""))),0),2)&gt;
ROUND(IFERROR(VALUE(TRIM(SUBSTITUTE(O70,CHAR(160),""))),0),2),
"KO : Le montant retenu est supérieur au montant présenté. Merci de revoir la ligne de contributions ou plafonner son montant.",
ROUND(IFERROR(VALUE(TRIM(SUBSTITUTE(O70,CHAR(160),""))),0),2)=0,
"",
ROUND(IFERROR(VALUE(TRIM(SUBSTITUTE(AG70,CHAR(160),""))),0),2)=
ROUND(IFERROR(VALUE(TRIM(SUBSTITUTE(O70,CHAR(160),""))),0),2),
"OK",
ROUND(IFERROR(VALUE(TRIM(SUBSTITUTE(AG70,CHAR(160),""))),0),2)=0,
"Attention : Montant présenté entièrement rejeté.",
ROUND(IFERROR(VALUE(TRIM(SUBSTITUTE(AG70,CHAR(160),""))),0),2)&lt;
ROUND(IFERROR(VALUE(TRIM(SUBSTITUTE(O70,CHAR(160),""))),0),2),
"Attention : Montant présenté partiellement rejeté.",
TRUE,""
))</f>
        <v/>
      </c>
      <c r="AJ70" s="853" t="str">
        <f t="shared" si="35"/>
        <v/>
      </c>
    </row>
    <row r="71" spans="1:36" s="25" customFormat="1">
      <c r="A71" s="867">
        <v>63</v>
      </c>
      <c r="B71" s="886"/>
      <c r="C71" s="83"/>
      <c r="D71" s="83"/>
      <c r="E71" s="124"/>
      <c r="F71" s="83"/>
      <c r="G71" s="131"/>
      <c r="H71" s="83"/>
      <c r="I71" s="125"/>
      <c r="J71" s="126"/>
      <c r="K71" s="125"/>
      <c r="L71" s="125"/>
      <c r="M71" s="762" t="str">
        <f t="shared" si="29"/>
        <v/>
      </c>
      <c r="N71" s="127"/>
      <c r="O71" s="165" t="str">
        <f t="shared" si="28"/>
        <v/>
      </c>
      <c r="P71" s="83"/>
      <c r="Q71" s="885"/>
      <c r="R71" s="852" t="str">
        <f t="shared" si="18"/>
        <v/>
      </c>
      <c r="S71" s="833" t="str">
        <f t="shared" si="19"/>
        <v/>
      </c>
      <c r="T71" s="833" t="str">
        <f t="shared" si="20"/>
        <v/>
      </c>
      <c r="U71" s="833" t="str">
        <f t="shared" si="21"/>
        <v/>
      </c>
      <c r="V71" s="833" t="str">
        <f t="shared" si="22"/>
        <v/>
      </c>
      <c r="W71" s="833" t="str">
        <f t="shared" si="23"/>
        <v/>
      </c>
      <c r="X71" s="829" t="str">
        <f t="shared" si="24"/>
        <v/>
      </c>
      <c r="Y71" s="164" t="str">
        <f t="shared" si="25"/>
        <v/>
      </c>
      <c r="Z71" s="162" t="str">
        <f t="shared" si="26"/>
        <v/>
      </c>
      <c r="AA71" s="164" t="str">
        <f t="shared" si="27"/>
        <v/>
      </c>
      <c r="AB71" s="164" t="str">
        <f t="shared" si="30"/>
        <v/>
      </c>
      <c r="AC71" s="762" t="str">
        <f t="shared" si="31"/>
        <v/>
      </c>
      <c r="AD71" s="163" t="str">
        <f t="shared" si="32"/>
        <v/>
      </c>
      <c r="AE71" s="162" t="str">
        <f t="shared" si="33"/>
        <v/>
      </c>
      <c r="AF71" s="129"/>
      <c r="AG71" s="105" t="str">
        <f t="shared" si="34"/>
        <v/>
      </c>
      <c r="AH71" s="130"/>
      <c r="AI71" s="43" t="str" cm="1">
        <f t="array" ref="AI71">IF(OR(AG71="",O71=""),"",_xlfn.IFS(
ROUND(IFERROR(VALUE(TRIM(SUBSTITUTE(AG71,CHAR(160),""))),0),2)&gt;
ROUND(IFERROR(VALUE(TRIM(SUBSTITUTE(O71,CHAR(160),""))),0),2),
"KO : Le montant retenu est supérieur au montant présenté. Merci de revoir la ligne de contributions ou plafonner son montant.",
ROUND(IFERROR(VALUE(TRIM(SUBSTITUTE(O71,CHAR(160),""))),0),2)=0,
"",
ROUND(IFERROR(VALUE(TRIM(SUBSTITUTE(AG71,CHAR(160),""))),0),2)=
ROUND(IFERROR(VALUE(TRIM(SUBSTITUTE(O71,CHAR(160),""))),0),2),
"OK",
ROUND(IFERROR(VALUE(TRIM(SUBSTITUTE(AG71,CHAR(160),""))),0),2)=0,
"Attention : Montant présenté entièrement rejeté.",
ROUND(IFERROR(VALUE(TRIM(SUBSTITUTE(AG71,CHAR(160),""))),0),2)&lt;
ROUND(IFERROR(VALUE(TRIM(SUBSTITUTE(O71,CHAR(160),""))),0),2),
"Attention : Montant présenté partiellement rejeté.",
TRUE,""
))</f>
        <v/>
      </c>
      <c r="AJ71" s="853" t="str">
        <f t="shared" si="35"/>
        <v/>
      </c>
    </row>
    <row r="72" spans="1:36" s="25" customFormat="1">
      <c r="A72" s="867">
        <v>64</v>
      </c>
      <c r="B72" s="886"/>
      <c r="C72" s="83"/>
      <c r="D72" s="83"/>
      <c r="E72" s="124"/>
      <c r="F72" s="83"/>
      <c r="G72" s="131"/>
      <c r="H72" s="83"/>
      <c r="I72" s="125"/>
      <c r="J72" s="126"/>
      <c r="K72" s="125"/>
      <c r="L72" s="125"/>
      <c r="M72" s="762" t="str">
        <f t="shared" si="29"/>
        <v/>
      </c>
      <c r="N72" s="127"/>
      <c r="O72" s="165" t="str">
        <f t="shared" ref="O72:O103" si="36">IF(K72=0,"",((N72/K72)*M72)*G72)</f>
        <v/>
      </c>
      <c r="P72" s="83"/>
      <c r="Q72" s="885"/>
      <c r="R72" s="852" t="str">
        <f t="shared" si="18"/>
        <v/>
      </c>
      <c r="S72" s="833" t="str">
        <f t="shared" si="19"/>
        <v/>
      </c>
      <c r="T72" s="833" t="str">
        <f t="shared" si="20"/>
        <v/>
      </c>
      <c r="U72" s="833" t="str">
        <f t="shared" si="21"/>
        <v/>
      </c>
      <c r="V72" s="833" t="str">
        <f t="shared" si="22"/>
        <v/>
      </c>
      <c r="W72" s="833" t="str">
        <f t="shared" si="23"/>
        <v/>
      </c>
      <c r="X72" s="829" t="str">
        <f t="shared" si="24"/>
        <v/>
      </c>
      <c r="Y72" s="164" t="str">
        <f t="shared" si="25"/>
        <v/>
      </c>
      <c r="Z72" s="162" t="str">
        <f t="shared" si="26"/>
        <v/>
      </c>
      <c r="AA72" s="164" t="str">
        <f t="shared" si="27"/>
        <v/>
      </c>
      <c r="AB72" s="164" t="str">
        <f t="shared" si="30"/>
        <v/>
      </c>
      <c r="AC72" s="762" t="str">
        <f t="shared" si="31"/>
        <v/>
      </c>
      <c r="AD72" s="163" t="str">
        <f t="shared" si="32"/>
        <v/>
      </c>
      <c r="AE72" s="162" t="str">
        <f t="shared" si="33"/>
        <v/>
      </c>
      <c r="AF72" s="129"/>
      <c r="AG72" s="105" t="str">
        <f t="shared" si="34"/>
        <v/>
      </c>
      <c r="AH72" s="130"/>
      <c r="AI72" s="43" t="str" cm="1">
        <f t="array" ref="AI72">IF(OR(AG72="",O72=""),"",_xlfn.IFS(
ROUND(IFERROR(VALUE(TRIM(SUBSTITUTE(AG72,CHAR(160),""))),0),2)&gt;
ROUND(IFERROR(VALUE(TRIM(SUBSTITUTE(O72,CHAR(160),""))),0),2),
"KO : Le montant retenu est supérieur au montant présenté. Merci de revoir la ligne de contributions ou plafonner son montant.",
ROUND(IFERROR(VALUE(TRIM(SUBSTITUTE(O72,CHAR(160),""))),0),2)=0,
"",
ROUND(IFERROR(VALUE(TRIM(SUBSTITUTE(AG72,CHAR(160),""))),0),2)=
ROUND(IFERROR(VALUE(TRIM(SUBSTITUTE(O72,CHAR(160),""))),0),2),
"OK",
ROUND(IFERROR(VALUE(TRIM(SUBSTITUTE(AG72,CHAR(160),""))),0),2)=0,
"Attention : Montant présenté entièrement rejeté.",
ROUND(IFERROR(VALUE(TRIM(SUBSTITUTE(AG72,CHAR(160),""))),0),2)&lt;
ROUND(IFERROR(VALUE(TRIM(SUBSTITUTE(O72,CHAR(160),""))),0),2),
"Attention : Montant présenté partiellement rejeté.",
TRUE,""
))</f>
        <v/>
      </c>
      <c r="AJ72" s="853" t="str">
        <f t="shared" si="35"/>
        <v/>
      </c>
    </row>
    <row r="73" spans="1:36" s="25" customFormat="1">
      <c r="A73" s="867">
        <v>65</v>
      </c>
      <c r="B73" s="886"/>
      <c r="C73" s="83"/>
      <c r="D73" s="83"/>
      <c r="E73" s="124"/>
      <c r="F73" s="83"/>
      <c r="G73" s="131"/>
      <c r="H73" s="83"/>
      <c r="I73" s="125"/>
      <c r="J73" s="126"/>
      <c r="K73" s="125"/>
      <c r="L73" s="125"/>
      <c r="M73" s="762" t="str">
        <f t="shared" ref="M73:M104" si="37">IF(K73="","",L73/365)</f>
        <v/>
      </c>
      <c r="N73" s="127"/>
      <c r="O73" s="165" t="str">
        <f t="shared" si="36"/>
        <v/>
      </c>
      <c r="P73" s="83"/>
      <c r="Q73" s="885"/>
      <c r="R73" s="852" t="str">
        <f t="shared" si="18"/>
        <v/>
      </c>
      <c r="S73" s="833" t="str">
        <f t="shared" si="19"/>
        <v/>
      </c>
      <c r="T73" s="833" t="str">
        <f t="shared" si="20"/>
        <v/>
      </c>
      <c r="U73" s="833" t="str">
        <f t="shared" si="21"/>
        <v/>
      </c>
      <c r="V73" s="833" t="str">
        <f t="shared" si="22"/>
        <v/>
      </c>
      <c r="W73" s="833" t="str">
        <f t="shared" si="23"/>
        <v/>
      </c>
      <c r="X73" s="829" t="str">
        <f t="shared" si="24"/>
        <v/>
      </c>
      <c r="Y73" s="164" t="str">
        <f t="shared" si="25"/>
        <v/>
      </c>
      <c r="Z73" s="162" t="str">
        <f t="shared" si="26"/>
        <v/>
      </c>
      <c r="AA73" s="164" t="str">
        <f t="shared" si="27"/>
        <v/>
      </c>
      <c r="AB73" s="164" t="str">
        <f t="shared" ref="AB73:AB108" si="38">IF(L73="","",L73)</f>
        <v/>
      </c>
      <c r="AC73" s="762" t="str">
        <f t="shared" ref="AC73:AC104" si="39">IF(AA73="","",AB73/365)</f>
        <v/>
      </c>
      <c r="AD73" s="163" t="str">
        <f t="shared" ref="AD73:AD108" si="40">IF(N73="","",N73)</f>
        <v/>
      </c>
      <c r="AE73" s="162" t="str">
        <f t="shared" ref="AE73:AE108" si="41">IF(P73="","",P73)</f>
        <v/>
      </c>
      <c r="AF73" s="129"/>
      <c r="AG73" s="105" t="str">
        <f t="shared" ref="AG73:AG108" si="42">IF(AA73="","",((AD73/AA73)*AC73)*W73)</f>
        <v/>
      </c>
      <c r="AH73" s="130"/>
      <c r="AI73" s="43" t="str" cm="1">
        <f t="array" ref="AI73">IF(OR(AG73="",O73=""),"",_xlfn.IFS(
ROUND(IFERROR(VALUE(TRIM(SUBSTITUTE(AG73,CHAR(160),""))),0),2)&gt;
ROUND(IFERROR(VALUE(TRIM(SUBSTITUTE(O73,CHAR(160),""))),0),2),
"KO : Le montant retenu est supérieur au montant présenté. Merci de revoir la ligne de contributions ou plafonner son montant.",
ROUND(IFERROR(VALUE(TRIM(SUBSTITUTE(O73,CHAR(160),""))),0),2)=0,
"",
ROUND(IFERROR(VALUE(TRIM(SUBSTITUTE(AG73,CHAR(160),""))),0),2)=
ROUND(IFERROR(VALUE(TRIM(SUBSTITUTE(O73,CHAR(160),""))),0),2),
"OK",
ROUND(IFERROR(VALUE(TRIM(SUBSTITUTE(AG73,CHAR(160),""))),0),2)=0,
"Attention : Montant présenté entièrement rejeté.",
ROUND(IFERROR(VALUE(TRIM(SUBSTITUTE(AG73,CHAR(160),""))),0),2)&lt;
ROUND(IFERROR(VALUE(TRIM(SUBSTITUTE(O73,CHAR(160),""))),0),2),
"Attention : Montant présenté partiellement rejeté.",
TRUE,""
))</f>
        <v/>
      </c>
      <c r="AJ73" s="853" t="str">
        <f t="shared" ref="AJ73:AJ108" si="43">IF(OR(O73="",AG73=""),"",ROUND(IFERROR(VALUE(TRIM(SUBSTITUTE(O73,CHAR(160),""))),0),2)-ROUND(IFERROR(VALUE(TRIM(SUBSTITUTE(AG73,CHAR(160),""))),0),2))</f>
        <v/>
      </c>
    </row>
    <row r="74" spans="1:36" s="25" customFormat="1">
      <c r="A74" s="867">
        <v>66</v>
      </c>
      <c r="B74" s="886"/>
      <c r="C74" s="83"/>
      <c r="D74" s="83"/>
      <c r="E74" s="124"/>
      <c r="F74" s="83"/>
      <c r="G74" s="131"/>
      <c r="H74" s="83"/>
      <c r="I74" s="125"/>
      <c r="J74" s="126"/>
      <c r="K74" s="125"/>
      <c r="L74" s="125"/>
      <c r="M74" s="762" t="str">
        <f t="shared" si="37"/>
        <v/>
      </c>
      <c r="N74" s="127"/>
      <c r="O74" s="165" t="str">
        <f t="shared" si="36"/>
        <v/>
      </c>
      <c r="P74" s="83"/>
      <c r="Q74" s="885"/>
      <c r="R74" s="852" t="str">
        <f t="shared" ref="R74:R108" si="44">IF(B74="","",B74)</f>
        <v/>
      </c>
      <c r="S74" s="833" t="str">
        <f t="shared" ref="S74:S108" si="45">IF(C74="","",C74)</f>
        <v/>
      </c>
      <c r="T74" s="833" t="str">
        <f t="shared" ref="T74:T108" si="46">IF(D74="","",D74)</f>
        <v/>
      </c>
      <c r="U74" s="833" t="str">
        <f t="shared" ref="U74:U108" si="47">IF(E74="","",E74)</f>
        <v/>
      </c>
      <c r="V74" s="833" t="str">
        <f t="shared" ref="V74:V108" si="48">IF(F74="","",F74)</f>
        <v/>
      </c>
      <c r="W74" s="833" t="str">
        <f t="shared" ref="W74:W108" si="49">IF(G74="","",G74)</f>
        <v/>
      </c>
      <c r="X74" s="829" t="str">
        <f t="shared" ref="X74:X108" si="50">IF(H74="","",H74)</f>
        <v/>
      </c>
      <c r="Y74" s="164" t="str">
        <f t="shared" ref="Y74:Y108" si="51">IF(I74="","",I74)</f>
        <v/>
      </c>
      <c r="Z74" s="162" t="str">
        <f t="shared" ref="Z74:Z108" si="52">IF(J74="","",J74)</f>
        <v/>
      </c>
      <c r="AA74" s="164" t="str">
        <f t="shared" ref="AA74:AA108" si="53">IF(K74="","",K74)</f>
        <v/>
      </c>
      <c r="AB74" s="164" t="str">
        <f t="shared" si="38"/>
        <v/>
      </c>
      <c r="AC74" s="762" t="str">
        <f t="shared" si="39"/>
        <v/>
      </c>
      <c r="AD74" s="163" t="str">
        <f t="shared" si="40"/>
        <v/>
      </c>
      <c r="AE74" s="162" t="str">
        <f t="shared" si="41"/>
        <v/>
      </c>
      <c r="AF74" s="129"/>
      <c r="AG74" s="105" t="str">
        <f t="shared" si="42"/>
        <v/>
      </c>
      <c r="AH74" s="130"/>
      <c r="AI74" s="43" t="str" cm="1">
        <f t="array" ref="AI74">IF(OR(AG74="",O74=""),"",_xlfn.IFS(
ROUND(IFERROR(VALUE(TRIM(SUBSTITUTE(AG74,CHAR(160),""))),0),2)&gt;
ROUND(IFERROR(VALUE(TRIM(SUBSTITUTE(O74,CHAR(160),""))),0),2),
"KO : Le montant retenu est supérieur au montant présenté. Merci de revoir la ligne de contributions ou plafonner son montant.",
ROUND(IFERROR(VALUE(TRIM(SUBSTITUTE(O74,CHAR(160),""))),0),2)=0,
"",
ROUND(IFERROR(VALUE(TRIM(SUBSTITUTE(AG74,CHAR(160),""))),0),2)=
ROUND(IFERROR(VALUE(TRIM(SUBSTITUTE(O74,CHAR(160),""))),0),2),
"OK",
ROUND(IFERROR(VALUE(TRIM(SUBSTITUTE(AG74,CHAR(160),""))),0),2)=0,
"Attention : Montant présenté entièrement rejeté.",
ROUND(IFERROR(VALUE(TRIM(SUBSTITUTE(AG74,CHAR(160),""))),0),2)&lt;
ROUND(IFERROR(VALUE(TRIM(SUBSTITUTE(O74,CHAR(160),""))),0),2),
"Attention : Montant présenté partiellement rejeté.",
TRUE,""
))</f>
        <v/>
      </c>
      <c r="AJ74" s="853" t="str">
        <f t="shared" si="43"/>
        <v/>
      </c>
    </row>
    <row r="75" spans="1:36" s="25" customFormat="1">
      <c r="A75" s="867">
        <v>67</v>
      </c>
      <c r="B75" s="886"/>
      <c r="C75" s="83"/>
      <c r="D75" s="83"/>
      <c r="E75" s="124"/>
      <c r="F75" s="83"/>
      <c r="G75" s="131"/>
      <c r="H75" s="83"/>
      <c r="I75" s="125"/>
      <c r="J75" s="126"/>
      <c r="K75" s="125"/>
      <c r="L75" s="125"/>
      <c r="M75" s="762" t="str">
        <f t="shared" si="37"/>
        <v/>
      </c>
      <c r="N75" s="127"/>
      <c r="O75" s="165" t="str">
        <f t="shared" si="36"/>
        <v/>
      </c>
      <c r="P75" s="83"/>
      <c r="Q75" s="885"/>
      <c r="R75" s="852" t="str">
        <f t="shared" si="44"/>
        <v/>
      </c>
      <c r="S75" s="833" t="str">
        <f t="shared" si="45"/>
        <v/>
      </c>
      <c r="T75" s="833" t="str">
        <f t="shared" si="46"/>
        <v/>
      </c>
      <c r="U75" s="833" t="str">
        <f t="shared" si="47"/>
        <v/>
      </c>
      <c r="V75" s="833" t="str">
        <f t="shared" si="48"/>
        <v/>
      </c>
      <c r="W75" s="833" t="str">
        <f t="shared" si="49"/>
        <v/>
      </c>
      <c r="X75" s="829" t="str">
        <f t="shared" si="50"/>
        <v/>
      </c>
      <c r="Y75" s="164" t="str">
        <f t="shared" si="51"/>
        <v/>
      </c>
      <c r="Z75" s="162" t="str">
        <f t="shared" si="52"/>
        <v/>
      </c>
      <c r="AA75" s="164" t="str">
        <f t="shared" si="53"/>
        <v/>
      </c>
      <c r="AB75" s="164" t="str">
        <f t="shared" si="38"/>
        <v/>
      </c>
      <c r="AC75" s="762" t="str">
        <f t="shared" si="39"/>
        <v/>
      </c>
      <c r="AD75" s="163" t="str">
        <f t="shared" si="40"/>
        <v/>
      </c>
      <c r="AE75" s="162" t="str">
        <f t="shared" si="41"/>
        <v/>
      </c>
      <c r="AF75" s="129"/>
      <c r="AG75" s="105" t="str">
        <f t="shared" si="42"/>
        <v/>
      </c>
      <c r="AH75" s="130"/>
      <c r="AI75" s="43" t="str" cm="1">
        <f t="array" ref="AI75">IF(OR(AG75="",O75=""),"",_xlfn.IFS(
ROUND(IFERROR(VALUE(TRIM(SUBSTITUTE(AG75,CHAR(160),""))),0),2)&gt;
ROUND(IFERROR(VALUE(TRIM(SUBSTITUTE(O75,CHAR(160),""))),0),2),
"KO : Le montant retenu est supérieur au montant présenté. Merci de revoir la ligne de contributions ou plafonner son montant.",
ROUND(IFERROR(VALUE(TRIM(SUBSTITUTE(O75,CHAR(160),""))),0),2)=0,
"",
ROUND(IFERROR(VALUE(TRIM(SUBSTITUTE(AG75,CHAR(160),""))),0),2)=
ROUND(IFERROR(VALUE(TRIM(SUBSTITUTE(O75,CHAR(160),""))),0),2),
"OK",
ROUND(IFERROR(VALUE(TRIM(SUBSTITUTE(AG75,CHAR(160),""))),0),2)=0,
"Attention : Montant présenté entièrement rejeté.",
ROUND(IFERROR(VALUE(TRIM(SUBSTITUTE(AG75,CHAR(160),""))),0),2)&lt;
ROUND(IFERROR(VALUE(TRIM(SUBSTITUTE(O75,CHAR(160),""))),0),2),
"Attention : Montant présenté partiellement rejeté.",
TRUE,""
))</f>
        <v/>
      </c>
      <c r="AJ75" s="853" t="str">
        <f t="shared" si="43"/>
        <v/>
      </c>
    </row>
    <row r="76" spans="1:36" s="25" customFormat="1">
      <c r="A76" s="867">
        <v>68</v>
      </c>
      <c r="B76" s="886"/>
      <c r="C76" s="83"/>
      <c r="D76" s="83"/>
      <c r="E76" s="124"/>
      <c r="F76" s="83"/>
      <c r="G76" s="131"/>
      <c r="H76" s="83"/>
      <c r="I76" s="125"/>
      <c r="J76" s="126"/>
      <c r="K76" s="125"/>
      <c r="L76" s="125"/>
      <c r="M76" s="762" t="str">
        <f t="shared" si="37"/>
        <v/>
      </c>
      <c r="N76" s="127"/>
      <c r="O76" s="165" t="str">
        <f t="shared" si="36"/>
        <v/>
      </c>
      <c r="P76" s="83"/>
      <c r="Q76" s="885"/>
      <c r="R76" s="852" t="str">
        <f t="shared" si="44"/>
        <v/>
      </c>
      <c r="S76" s="833" t="str">
        <f t="shared" si="45"/>
        <v/>
      </c>
      <c r="T76" s="833" t="str">
        <f t="shared" si="46"/>
        <v/>
      </c>
      <c r="U76" s="833" t="str">
        <f t="shared" si="47"/>
        <v/>
      </c>
      <c r="V76" s="833" t="str">
        <f t="shared" si="48"/>
        <v/>
      </c>
      <c r="W76" s="833" t="str">
        <f t="shared" si="49"/>
        <v/>
      </c>
      <c r="X76" s="829" t="str">
        <f t="shared" si="50"/>
        <v/>
      </c>
      <c r="Y76" s="164" t="str">
        <f t="shared" si="51"/>
        <v/>
      </c>
      <c r="Z76" s="162" t="str">
        <f t="shared" si="52"/>
        <v/>
      </c>
      <c r="AA76" s="164" t="str">
        <f t="shared" si="53"/>
        <v/>
      </c>
      <c r="AB76" s="164" t="str">
        <f t="shared" si="38"/>
        <v/>
      </c>
      <c r="AC76" s="762" t="str">
        <f t="shared" si="39"/>
        <v/>
      </c>
      <c r="AD76" s="163" t="str">
        <f t="shared" si="40"/>
        <v/>
      </c>
      <c r="AE76" s="162" t="str">
        <f t="shared" si="41"/>
        <v/>
      </c>
      <c r="AF76" s="129"/>
      <c r="AG76" s="105" t="str">
        <f t="shared" si="42"/>
        <v/>
      </c>
      <c r="AH76" s="130"/>
      <c r="AI76" s="43" t="str" cm="1">
        <f t="array" ref="AI76">IF(OR(AG76="",O76=""),"",_xlfn.IFS(
ROUND(IFERROR(VALUE(TRIM(SUBSTITUTE(AG76,CHAR(160),""))),0),2)&gt;
ROUND(IFERROR(VALUE(TRIM(SUBSTITUTE(O76,CHAR(160),""))),0),2),
"KO : Le montant retenu est supérieur au montant présenté. Merci de revoir la ligne de contributions ou plafonner son montant.",
ROUND(IFERROR(VALUE(TRIM(SUBSTITUTE(O76,CHAR(160),""))),0),2)=0,
"",
ROUND(IFERROR(VALUE(TRIM(SUBSTITUTE(AG76,CHAR(160),""))),0),2)=
ROUND(IFERROR(VALUE(TRIM(SUBSTITUTE(O76,CHAR(160),""))),0),2),
"OK",
ROUND(IFERROR(VALUE(TRIM(SUBSTITUTE(AG76,CHAR(160),""))),0),2)=0,
"Attention : Montant présenté entièrement rejeté.",
ROUND(IFERROR(VALUE(TRIM(SUBSTITUTE(AG76,CHAR(160),""))),0),2)&lt;
ROUND(IFERROR(VALUE(TRIM(SUBSTITUTE(O76,CHAR(160),""))),0),2),
"Attention : Montant présenté partiellement rejeté.",
TRUE,""
))</f>
        <v/>
      </c>
      <c r="AJ76" s="853" t="str">
        <f t="shared" si="43"/>
        <v/>
      </c>
    </row>
    <row r="77" spans="1:36" s="25" customFormat="1">
      <c r="A77" s="867">
        <v>69</v>
      </c>
      <c r="B77" s="886"/>
      <c r="C77" s="83"/>
      <c r="D77" s="83"/>
      <c r="E77" s="124"/>
      <c r="F77" s="83"/>
      <c r="G77" s="131"/>
      <c r="H77" s="83"/>
      <c r="I77" s="125"/>
      <c r="J77" s="126"/>
      <c r="K77" s="125"/>
      <c r="L77" s="125"/>
      <c r="M77" s="762" t="str">
        <f t="shared" si="37"/>
        <v/>
      </c>
      <c r="N77" s="127"/>
      <c r="O77" s="165" t="str">
        <f t="shared" si="36"/>
        <v/>
      </c>
      <c r="P77" s="83"/>
      <c r="Q77" s="885"/>
      <c r="R77" s="852" t="str">
        <f t="shared" si="44"/>
        <v/>
      </c>
      <c r="S77" s="833" t="str">
        <f t="shared" si="45"/>
        <v/>
      </c>
      <c r="T77" s="833" t="str">
        <f t="shared" si="46"/>
        <v/>
      </c>
      <c r="U77" s="833" t="str">
        <f t="shared" si="47"/>
        <v/>
      </c>
      <c r="V77" s="833" t="str">
        <f t="shared" si="48"/>
        <v/>
      </c>
      <c r="W77" s="833" t="str">
        <f t="shared" si="49"/>
        <v/>
      </c>
      <c r="X77" s="829" t="str">
        <f t="shared" si="50"/>
        <v/>
      </c>
      <c r="Y77" s="164" t="str">
        <f t="shared" si="51"/>
        <v/>
      </c>
      <c r="Z77" s="162" t="str">
        <f t="shared" si="52"/>
        <v/>
      </c>
      <c r="AA77" s="164" t="str">
        <f t="shared" si="53"/>
        <v/>
      </c>
      <c r="AB77" s="164" t="str">
        <f t="shared" si="38"/>
        <v/>
      </c>
      <c r="AC77" s="762" t="str">
        <f t="shared" si="39"/>
        <v/>
      </c>
      <c r="AD77" s="163" t="str">
        <f t="shared" si="40"/>
        <v/>
      </c>
      <c r="AE77" s="162" t="str">
        <f t="shared" si="41"/>
        <v/>
      </c>
      <c r="AF77" s="129"/>
      <c r="AG77" s="105" t="str">
        <f t="shared" si="42"/>
        <v/>
      </c>
      <c r="AH77" s="130"/>
      <c r="AI77" s="43" t="str" cm="1">
        <f t="array" ref="AI77">IF(OR(AG77="",O77=""),"",_xlfn.IFS(
ROUND(IFERROR(VALUE(TRIM(SUBSTITUTE(AG77,CHAR(160),""))),0),2)&gt;
ROUND(IFERROR(VALUE(TRIM(SUBSTITUTE(O77,CHAR(160),""))),0),2),
"KO : Le montant retenu est supérieur au montant présenté. Merci de revoir la ligne de contributions ou plafonner son montant.",
ROUND(IFERROR(VALUE(TRIM(SUBSTITUTE(O77,CHAR(160),""))),0),2)=0,
"",
ROUND(IFERROR(VALUE(TRIM(SUBSTITUTE(AG77,CHAR(160),""))),0),2)=
ROUND(IFERROR(VALUE(TRIM(SUBSTITUTE(O77,CHAR(160),""))),0),2),
"OK",
ROUND(IFERROR(VALUE(TRIM(SUBSTITUTE(AG77,CHAR(160),""))),0),2)=0,
"Attention : Montant présenté entièrement rejeté.",
ROUND(IFERROR(VALUE(TRIM(SUBSTITUTE(AG77,CHAR(160),""))),0),2)&lt;
ROUND(IFERROR(VALUE(TRIM(SUBSTITUTE(O77,CHAR(160),""))),0),2),
"Attention : Montant présenté partiellement rejeté.",
TRUE,""
))</f>
        <v/>
      </c>
      <c r="AJ77" s="853" t="str">
        <f t="shared" si="43"/>
        <v/>
      </c>
    </row>
    <row r="78" spans="1:36" s="25" customFormat="1">
      <c r="A78" s="867">
        <v>70</v>
      </c>
      <c r="B78" s="886"/>
      <c r="C78" s="83"/>
      <c r="D78" s="83"/>
      <c r="E78" s="124"/>
      <c r="F78" s="83"/>
      <c r="G78" s="131"/>
      <c r="H78" s="83"/>
      <c r="I78" s="125"/>
      <c r="J78" s="126"/>
      <c r="K78" s="125"/>
      <c r="L78" s="125"/>
      <c r="M78" s="762" t="str">
        <f t="shared" si="37"/>
        <v/>
      </c>
      <c r="N78" s="127"/>
      <c r="O78" s="165" t="str">
        <f t="shared" si="36"/>
        <v/>
      </c>
      <c r="P78" s="83"/>
      <c r="Q78" s="885"/>
      <c r="R78" s="852" t="str">
        <f t="shared" si="44"/>
        <v/>
      </c>
      <c r="S78" s="833" t="str">
        <f t="shared" si="45"/>
        <v/>
      </c>
      <c r="T78" s="833" t="str">
        <f t="shared" si="46"/>
        <v/>
      </c>
      <c r="U78" s="833" t="str">
        <f t="shared" si="47"/>
        <v/>
      </c>
      <c r="V78" s="833" t="str">
        <f t="shared" si="48"/>
        <v/>
      </c>
      <c r="W78" s="833" t="str">
        <f t="shared" si="49"/>
        <v/>
      </c>
      <c r="X78" s="829" t="str">
        <f t="shared" si="50"/>
        <v/>
      </c>
      <c r="Y78" s="164" t="str">
        <f t="shared" si="51"/>
        <v/>
      </c>
      <c r="Z78" s="162" t="str">
        <f t="shared" si="52"/>
        <v/>
      </c>
      <c r="AA78" s="164" t="str">
        <f t="shared" si="53"/>
        <v/>
      </c>
      <c r="AB78" s="164" t="str">
        <f t="shared" si="38"/>
        <v/>
      </c>
      <c r="AC78" s="762" t="str">
        <f t="shared" si="39"/>
        <v/>
      </c>
      <c r="AD78" s="163" t="str">
        <f t="shared" si="40"/>
        <v/>
      </c>
      <c r="AE78" s="162" t="str">
        <f t="shared" si="41"/>
        <v/>
      </c>
      <c r="AF78" s="129"/>
      <c r="AG78" s="105" t="str">
        <f t="shared" si="42"/>
        <v/>
      </c>
      <c r="AH78" s="130"/>
      <c r="AI78" s="43" t="str" cm="1">
        <f t="array" ref="AI78">IF(OR(AG78="",O78=""),"",_xlfn.IFS(
ROUND(IFERROR(VALUE(TRIM(SUBSTITUTE(AG78,CHAR(160),""))),0),2)&gt;
ROUND(IFERROR(VALUE(TRIM(SUBSTITUTE(O78,CHAR(160),""))),0),2),
"KO : Le montant retenu est supérieur au montant présenté. Merci de revoir la ligne de contributions ou plafonner son montant.",
ROUND(IFERROR(VALUE(TRIM(SUBSTITUTE(O78,CHAR(160),""))),0),2)=0,
"",
ROUND(IFERROR(VALUE(TRIM(SUBSTITUTE(AG78,CHAR(160),""))),0),2)=
ROUND(IFERROR(VALUE(TRIM(SUBSTITUTE(O78,CHAR(160),""))),0),2),
"OK",
ROUND(IFERROR(VALUE(TRIM(SUBSTITUTE(AG78,CHAR(160),""))),0),2)=0,
"Attention : Montant présenté entièrement rejeté.",
ROUND(IFERROR(VALUE(TRIM(SUBSTITUTE(AG78,CHAR(160),""))),0),2)&lt;
ROUND(IFERROR(VALUE(TRIM(SUBSTITUTE(O78,CHAR(160),""))),0),2),
"Attention : Montant présenté partiellement rejeté.",
TRUE,""
))</f>
        <v/>
      </c>
      <c r="AJ78" s="853" t="str">
        <f t="shared" si="43"/>
        <v/>
      </c>
    </row>
    <row r="79" spans="1:36" s="25" customFormat="1">
      <c r="A79" s="867">
        <v>71</v>
      </c>
      <c r="B79" s="886"/>
      <c r="C79" s="83"/>
      <c r="D79" s="83"/>
      <c r="E79" s="124"/>
      <c r="F79" s="83"/>
      <c r="G79" s="131"/>
      <c r="H79" s="83"/>
      <c r="I79" s="125"/>
      <c r="J79" s="126"/>
      <c r="K79" s="125"/>
      <c r="L79" s="125"/>
      <c r="M79" s="762" t="str">
        <f t="shared" si="37"/>
        <v/>
      </c>
      <c r="N79" s="127"/>
      <c r="O79" s="165" t="str">
        <f t="shared" si="36"/>
        <v/>
      </c>
      <c r="P79" s="83"/>
      <c r="Q79" s="885"/>
      <c r="R79" s="852" t="str">
        <f t="shared" si="44"/>
        <v/>
      </c>
      <c r="S79" s="833" t="str">
        <f t="shared" si="45"/>
        <v/>
      </c>
      <c r="T79" s="833" t="str">
        <f t="shared" si="46"/>
        <v/>
      </c>
      <c r="U79" s="833" t="str">
        <f t="shared" si="47"/>
        <v/>
      </c>
      <c r="V79" s="833" t="str">
        <f t="shared" si="48"/>
        <v/>
      </c>
      <c r="W79" s="833" t="str">
        <f t="shared" si="49"/>
        <v/>
      </c>
      <c r="X79" s="829" t="str">
        <f t="shared" si="50"/>
        <v/>
      </c>
      <c r="Y79" s="164" t="str">
        <f t="shared" si="51"/>
        <v/>
      </c>
      <c r="Z79" s="162" t="str">
        <f t="shared" si="52"/>
        <v/>
      </c>
      <c r="AA79" s="164" t="str">
        <f t="shared" si="53"/>
        <v/>
      </c>
      <c r="AB79" s="164" t="str">
        <f t="shared" si="38"/>
        <v/>
      </c>
      <c r="AC79" s="762" t="str">
        <f t="shared" si="39"/>
        <v/>
      </c>
      <c r="AD79" s="163" t="str">
        <f t="shared" si="40"/>
        <v/>
      </c>
      <c r="AE79" s="162" t="str">
        <f t="shared" si="41"/>
        <v/>
      </c>
      <c r="AF79" s="129"/>
      <c r="AG79" s="105" t="str">
        <f t="shared" si="42"/>
        <v/>
      </c>
      <c r="AH79" s="130"/>
      <c r="AI79" s="43" t="str" cm="1">
        <f t="array" ref="AI79">IF(OR(AG79="",O79=""),"",_xlfn.IFS(
ROUND(IFERROR(VALUE(TRIM(SUBSTITUTE(AG79,CHAR(160),""))),0),2)&gt;
ROUND(IFERROR(VALUE(TRIM(SUBSTITUTE(O79,CHAR(160),""))),0),2),
"KO : Le montant retenu est supérieur au montant présenté. Merci de revoir la ligne de contributions ou plafonner son montant.",
ROUND(IFERROR(VALUE(TRIM(SUBSTITUTE(O79,CHAR(160),""))),0),2)=0,
"",
ROUND(IFERROR(VALUE(TRIM(SUBSTITUTE(AG79,CHAR(160),""))),0),2)=
ROUND(IFERROR(VALUE(TRIM(SUBSTITUTE(O79,CHAR(160),""))),0),2),
"OK",
ROUND(IFERROR(VALUE(TRIM(SUBSTITUTE(AG79,CHAR(160),""))),0),2)=0,
"Attention : Montant présenté entièrement rejeté.",
ROUND(IFERROR(VALUE(TRIM(SUBSTITUTE(AG79,CHAR(160),""))),0),2)&lt;
ROUND(IFERROR(VALUE(TRIM(SUBSTITUTE(O79,CHAR(160),""))),0),2),
"Attention : Montant présenté partiellement rejeté.",
TRUE,""
))</f>
        <v/>
      </c>
      <c r="AJ79" s="853" t="str">
        <f t="shared" si="43"/>
        <v/>
      </c>
    </row>
    <row r="80" spans="1:36" s="25" customFormat="1">
      <c r="A80" s="867">
        <v>72</v>
      </c>
      <c r="B80" s="886"/>
      <c r="C80" s="83"/>
      <c r="D80" s="83"/>
      <c r="E80" s="124"/>
      <c r="F80" s="83"/>
      <c r="G80" s="131"/>
      <c r="H80" s="83"/>
      <c r="I80" s="125"/>
      <c r="J80" s="126"/>
      <c r="K80" s="125"/>
      <c r="L80" s="125"/>
      <c r="M80" s="762" t="str">
        <f t="shared" si="37"/>
        <v/>
      </c>
      <c r="N80" s="127"/>
      <c r="O80" s="165" t="str">
        <f t="shared" si="36"/>
        <v/>
      </c>
      <c r="P80" s="83"/>
      <c r="Q80" s="885"/>
      <c r="R80" s="852" t="str">
        <f t="shared" si="44"/>
        <v/>
      </c>
      <c r="S80" s="833" t="str">
        <f t="shared" si="45"/>
        <v/>
      </c>
      <c r="T80" s="833" t="str">
        <f t="shared" si="46"/>
        <v/>
      </c>
      <c r="U80" s="833" t="str">
        <f t="shared" si="47"/>
        <v/>
      </c>
      <c r="V80" s="833" t="str">
        <f t="shared" si="48"/>
        <v/>
      </c>
      <c r="W80" s="833" t="str">
        <f t="shared" si="49"/>
        <v/>
      </c>
      <c r="X80" s="829" t="str">
        <f t="shared" si="50"/>
        <v/>
      </c>
      <c r="Y80" s="164" t="str">
        <f t="shared" si="51"/>
        <v/>
      </c>
      <c r="Z80" s="162" t="str">
        <f t="shared" si="52"/>
        <v/>
      </c>
      <c r="AA80" s="164" t="str">
        <f t="shared" si="53"/>
        <v/>
      </c>
      <c r="AB80" s="164" t="str">
        <f t="shared" si="38"/>
        <v/>
      </c>
      <c r="AC80" s="762" t="str">
        <f t="shared" si="39"/>
        <v/>
      </c>
      <c r="AD80" s="163" t="str">
        <f t="shared" si="40"/>
        <v/>
      </c>
      <c r="AE80" s="162" t="str">
        <f t="shared" si="41"/>
        <v/>
      </c>
      <c r="AF80" s="129"/>
      <c r="AG80" s="105" t="str">
        <f t="shared" si="42"/>
        <v/>
      </c>
      <c r="AH80" s="130"/>
      <c r="AI80" s="43" t="str" cm="1">
        <f t="array" ref="AI80">IF(OR(AG80="",O80=""),"",_xlfn.IFS(
ROUND(IFERROR(VALUE(TRIM(SUBSTITUTE(AG80,CHAR(160),""))),0),2)&gt;
ROUND(IFERROR(VALUE(TRIM(SUBSTITUTE(O80,CHAR(160),""))),0),2),
"KO : Le montant retenu est supérieur au montant présenté. Merci de revoir la ligne de contributions ou plafonner son montant.",
ROUND(IFERROR(VALUE(TRIM(SUBSTITUTE(O80,CHAR(160),""))),0),2)=0,
"",
ROUND(IFERROR(VALUE(TRIM(SUBSTITUTE(AG80,CHAR(160),""))),0),2)=
ROUND(IFERROR(VALUE(TRIM(SUBSTITUTE(O80,CHAR(160),""))),0),2),
"OK",
ROUND(IFERROR(VALUE(TRIM(SUBSTITUTE(AG80,CHAR(160),""))),0),2)=0,
"Attention : Montant présenté entièrement rejeté.",
ROUND(IFERROR(VALUE(TRIM(SUBSTITUTE(AG80,CHAR(160),""))),0),2)&lt;
ROUND(IFERROR(VALUE(TRIM(SUBSTITUTE(O80,CHAR(160),""))),0),2),
"Attention : Montant présenté partiellement rejeté.",
TRUE,""
))</f>
        <v/>
      </c>
      <c r="AJ80" s="853" t="str">
        <f t="shared" si="43"/>
        <v/>
      </c>
    </row>
    <row r="81" spans="1:36" s="25" customFormat="1">
      <c r="A81" s="867">
        <v>73</v>
      </c>
      <c r="B81" s="886"/>
      <c r="C81" s="83"/>
      <c r="D81" s="83"/>
      <c r="E81" s="124"/>
      <c r="F81" s="83"/>
      <c r="G81" s="131"/>
      <c r="H81" s="83"/>
      <c r="I81" s="125"/>
      <c r="J81" s="126"/>
      <c r="K81" s="125"/>
      <c r="L81" s="125"/>
      <c r="M81" s="762" t="str">
        <f t="shared" si="37"/>
        <v/>
      </c>
      <c r="N81" s="127"/>
      <c r="O81" s="165" t="str">
        <f t="shared" si="36"/>
        <v/>
      </c>
      <c r="P81" s="83"/>
      <c r="Q81" s="885"/>
      <c r="R81" s="852" t="str">
        <f t="shared" si="44"/>
        <v/>
      </c>
      <c r="S81" s="833" t="str">
        <f t="shared" si="45"/>
        <v/>
      </c>
      <c r="T81" s="833" t="str">
        <f t="shared" si="46"/>
        <v/>
      </c>
      <c r="U81" s="833" t="str">
        <f t="shared" si="47"/>
        <v/>
      </c>
      <c r="V81" s="833" t="str">
        <f t="shared" si="48"/>
        <v/>
      </c>
      <c r="W81" s="833" t="str">
        <f t="shared" si="49"/>
        <v/>
      </c>
      <c r="X81" s="829" t="str">
        <f t="shared" si="50"/>
        <v/>
      </c>
      <c r="Y81" s="164" t="str">
        <f t="shared" si="51"/>
        <v/>
      </c>
      <c r="Z81" s="162" t="str">
        <f t="shared" si="52"/>
        <v/>
      </c>
      <c r="AA81" s="164" t="str">
        <f t="shared" si="53"/>
        <v/>
      </c>
      <c r="AB81" s="164" t="str">
        <f t="shared" si="38"/>
        <v/>
      </c>
      <c r="AC81" s="762" t="str">
        <f t="shared" si="39"/>
        <v/>
      </c>
      <c r="AD81" s="163" t="str">
        <f t="shared" si="40"/>
        <v/>
      </c>
      <c r="AE81" s="162" t="str">
        <f t="shared" si="41"/>
        <v/>
      </c>
      <c r="AF81" s="129"/>
      <c r="AG81" s="105" t="str">
        <f t="shared" si="42"/>
        <v/>
      </c>
      <c r="AH81" s="130"/>
      <c r="AI81" s="43" t="str" cm="1">
        <f t="array" ref="AI81">IF(OR(AG81="",O81=""),"",_xlfn.IFS(
ROUND(IFERROR(VALUE(TRIM(SUBSTITUTE(AG81,CHAR(160),""))),0),2)&gt;
ROUND(IFERROR(VALUE(TRIM(SUBSTITUTE(O81,CHAR(160),""))),0),2),
"KO : Le montant retenu est supérieur au montant présenté. Merci de revoir la ligne de contributions ou plafonner son montant.",
ROUND(IFERROR(VALUE(TRIM(SUBSTITUTE(O81,CHAR(160),""))),0),2)=0,
"",
ROUND(IFERROR(VALUE(TRIM(SUBSTITUTE(AG81,CHAR(160),""))),0),2)=
ROUND(IFERROR(VALUE(TRIM(SUBSTITUTE(O81,CHAR(160),""))),0),2),
"OK",
ROUND(IFERROR(VALUE(TRIM(SUBSTITUTE(AG81,CHAR(160),""))),0),2)=0,
"Attention : Montant présenté entièrement rejeté.",
ROUND(IFERROR(VALUE(TRIM(SUBSTITUTE(AG81,CHAR(160),""))),0),2)&lt;
ROUND(IFERROR(VALUE(TRIM(SUBSTITUTE(O81,CHAR(160),""))),0),2),
"Attention : Montant présenté partiellement rejeté.",
TRUE,""
))</f>
        <v/>
      </c>
      <c r="AJ81" s="853" t="str">
        <f t="shared" si="43"/>
        <v/>
      </c>
    </row>
    <row r="82" spans="1:36" s="25" customFormat="1">
      <c r="A82" s="867">
        <v>74</v>
      </c>
      <c r="B82" s="886"/>
      <c r="C82" s="83"/>
      <c r="D82" s="83"/>
      <c r="E82" s="124"/>
      <c r="F82" s="83"/>
      <c r="G82" s="131"/>
      <c r="H82" s="83"/>
      <c r="I82" s="125"/>
      <c r="J82" s="126"/>
      <c r="K82" s="125"/>
      <c r="L82" s="125"/>
      <c r="M82" s="762" t="str">
        <f t="shared" si="37"/>
        <v/>
      </c>
      <c r="N82" s="127"/>
      <c r="O82" s="165" t="str">
        <f t="shared" si="36"/>
        <v/>
      </c>
      <c r="P82" s="83"/>
      <c r="Q82" s="885"/>
      <c r="R82" s="852" t="str">
        <f t="shared" si="44"/>
        <v/>
      </c>
      <c r="S82" s="833" t="str">
        <f t="shared" si="45"/>
        <v/>
      </c>
      <c r="T82" s="833" t="str">
        <f t="shared" si="46"/>
        <v/>
      </c>
      <c r="U82" s="833" t="str">
        <f t="shared" si="47"/>
        <v/>
      </c>
      <c r="V82" s="833" t="str">
        <f t="shared" si="48"/>
        <v/>
      </c>
      <c r="W82" s="833" t="str">
        <f t="shared" si="49"/>
        <v/>
      </c>
      <c r="X82" s="829" t="str">
        <f t="shared" si="50"/>
        <v/>
      </c>
      <c r="Y82" s="164" t="str">
        <f t="shared" si="51"/>
        <v/>
      </c>
      <c r="Z82" s="162" t="str">
        <f t="shared" si="52"/>
        <v/>
      </c>
      <c r="AA82" s="164" t="str">
        <f t="shared" si="53"/>
        <v/>
      </c>
      <c r="AB82" s="164" t="str">
        <f t="shared" si="38"/>
        <v/>
      </c>
      <c r="AC82" s="762" t="str">
        <f t="shared" si="39"/>
        <v/>
      </c>
      <c r="AD82" s="163" t="str">
        <f t="shared" si="40"/>
        <v/>
      </c>
      <c r="AE82" s="162" t="str">
        <f t="shared" si="41"/>
        <v/>
      </c>
      <c r="AF82" s="129"/>
      <c r="AG82" s="105" t="str">
        <f t="shared" si="42"/>
        <v/>
      </c>
      <c r="AH82" s="130"/>
      <c r="AI82" s="43" t="str" cm="1">
        <f t="array" ref="AI82">IF(OR(AG82="",O82=""),"",_xlfn.IFS(
ROUND(IFERROR(VALUE(TRIM(SUBSTITUTE(AG82,CHAR(160),""))),0),2)&gt;
ROUND(IFERROR(VALUE(TRIM(SUBSTITUTE(O82,CHAR(160),""))),0),2),
"KO : Le montant retenu est supérieur au montant présenté. Merci de revoir la ligne de contributions ou plafonner son montant.",
ROUND(IFERROR(VALUE(TRIM(SUBSTITUTE(O82,CHAR(160),""))),0),2)=0,
"",
ROUND(IFERROR(VALUE(TRIM(SUBSTITUTE(AG82,CHAR(160),""))),0),2)=
ROUND(IFERROR(VALUE(TRIM(SUBSTITUTE(O82,CHAR(160),""))),0),2),
"OK",
ROUND(IFERROR(VALUE(TRIM(SUBSTITUTE(AG82,CHAR(160),""))),0),2)=0,
"Attention : Montant présenté entièrement rejeté.",
ROUND(IFERROR(VALUE(TRIM(SUBSTITUTE(AG82,CHAR(160),""))),0),2)&lt;
ROUND(IFERROR(VALUE(TRIM(SUBSTITUTE(O82,CHAR(160),""))),0),2),
"Attention : Montant présenté partiellement rejeté.",
TRUE,""
))</f>
        <v/>
      </c>
      <c r="AJ82" s="853" t="str">
        <f t="shared" si="43"/>
        <v/>
      </c>
    </row>
    <row r="83" spans="1:36" s="25" customFormat="1">
      <c r="A83" s="867">
        <v>75</v>
      </c>
      <c r="B83" s="886"/>
      <c r="C83" s="83"/>
      <c r="D83" s="83"/>
      <c r="E83" s="124"/>
      <c r="F83" s="83"/>
      <c r="G83" s="131"/>
      <c r="H83" s="83"/>
      <c r="I83" s="125"/>
      <c r="J83" s="126"/>
      <c r="K83" s="125"/>
      <c r="L83" s="125"/>
      <c r="M83" s="762" t="str">
        <f t="shared" si="37"/>
        <v/>
      </c>
      <c r="N83" s="127"/>
      <c r="O83" s="165" t="str">
        <f t="shared" si="36"/>
        <v/>
      </c>
      <c r="P83" s="83"/>
      <c r="Q83" s="885"/>
      <c r="R83" s="852" t="str">
        <f t="shared" si="44"/>
        <v/>
      </c>
      <c r="S83" s="833" t="str">
        <f t="shared" si="45"/>
        <v/>
      </c>
      <c r="T83" s="833" t="str">
        <f t="shared" si="46"/>
        <v/>
      </c>
      <c r="U83" s="833" t="str">
        <f t="shared" si="47"/>
        <v/>
      </c>
      <c r="V83" s="833" t="str">
        <f t="shared" si="48"/>
        <v/>
      </c>
      <c r="W83" s="833" t="str">
        <f t="shared" si="49"/>
        <v/>
      </c>
      <c r="X83" s="829" t="str">
        <f t="shared" si="50"/>
        <v/>
      </c>
      <c r="Y83" s="164" t="str">
        <f t="shared" si="51"/>
        <v/>
      </c>
      <c r="Z83" s="162" t="str">
        <f t="shared" si="52"/>
        <v/>
      </c>
      <c r="AA83" s="164" t="str">
        <f t="shared" si="53"/>
        <v/>
      </c>
      <c r="AB83" s="164" t="str">
        <f t="shared" si="38"/>
        <v/>
      </c>
      <c r="AC83" s="762" t="str">
        <f t="shared" si="39"/>
        <v/>
      </c>
      <c r="AD83" s="163" t="str">
        <f t="shared" si="40"/>
        <v/>
      </c>
      <c r="AE83" s="162" t="str">
        <f t="shared" si="41"/>
        <v/>
      </c>
      <c r="AF83" s="129"/>
      <c r="AG83" s="105" t="str">
        <f t="shared" si="42"/>
        <v/>
      </c>
      <c r="AH83" s="130"/>
      <c r="AI83" s="43" t="str" cm="1">
        <f t="array" ref="AI83">IF(OR(AG83="",O83=""),"",_xlfn.IFS(
ROUND(IFERROR(VALUE(TRIM(SUBSTITUTE(AG83,CHAR(160),""))),0),2)&gt;
ROUND(IFERROR(VALUE(TRIM(SUBSTITUTE(O83,CHAR(160),""))),0),2),
"KO : Le montant retenu est supérieur au montant présenté. Merci de revoir la ligne de contributions ou plafonner son montant.",
ROUND(IFERROR(VALUE(TRIM(SUBSTITUTE(O83,CHAR(160),""))),0),2)=0,
"",
ROUND(IFERROR(VALUE(TRIM(SUBSTITUTE(AG83,CHAR(160),""))),0),2)=
ROUND(IFERROR(VALUE(TRIM(SUBSTITUTE(O83,CHAR(160),""))),0),2),
"OK",
ROUND(IFERROR(VALUE(TRIM(SUBSTITUTE(AG83,CHAR(160),""))),0),2)=0,
"Attention : Montant présenté entièrement rejeté.",
ROUND(IFERROR(VALUE(TRIM(SUBSTITUTE(AG83,CHAR(160),""))),0),2)&lt;
ROUND(IFERROR(VALUE(TRIM(SUBSTITUTE(O83,CHAR(160),""))),0),2),
"Attention : Montant présenté partiellement rejeté.",
TRUE,""
))</f>
        <v/>
      </c>
      <c r="AJ83" s="853" t="str">
        <f t="shared" si="43"/>
        <v/>
      </c>
    </row>
    <row r="84" spans="1:36" s="25" customFormat="1">
      <c r="A84" s="867">
        <v>76</v>
      </c>
      <c r="B84" s="886"/>
      <c r="C84" s="83"/>
      <c r="D84" s="83"/>
      <c r="E84" s="124"/>
      <c r="F84" s="83"/>
      <c r="G84" s="131"/>
      <c r="H84" s="83"/>
      <c r="I84" s="125"/>
      <c r="J84" s="126"/>
      <c r="K84" s="125"/>
      <c r="L84" s="125"/>
      <c r="M84" s="762" t="str">
        <f t="shared" si="37"/>
        <v/>
      </c>
      <c r="N84" s="127"/>
      <c r="O84" s="165" t="str">
        <f t="shared" si="36"/>
        <v/>
      </c>
      <c r="P84" s="83"/>
      <c r="Q84" s="885"/>
      <c r="R84" s="852" t="str">
        <f t="shared" si="44"/>
        <v/>
      </c>
      <c r="S84" s="833" t="str">
        <f t="shared" si="45"/>
        <v/>
      </c>
      <c r="T84" s="833" t="str">
        <f t="shared" si="46"/>
        <v/>
      </c>
      <c r="U84" s="833" t="str">
        <f t="shared" si="47"/>
        <v/>
      </c>
      <c r="V84" s="833" t="str">
        <f t="shared" si="48"/>
        <v/>
      </c>
      <c r="W84" s="833" t="str">
        <f t="shared" si="49"/>
        <v/>
      </c>
      <c r="X84" s="829" t="str">
        <f t="shared" si="50"/>
        <v/>
      </c>
      <c r="Y84" s="164" t="str">
        <f t="shared" si="51"/>
        <v/>
      </c>
      <c r="Z84" s="162" t="str">
        <f t="shared" si="52"/>
        <v/>
      </c>
      <c r="AA84" s="164" t="str">
        <f t="shared" si="53"/>
        <v/>
      </c>
      <c r="AB84" s="164" t="str">
        <f t="shared" si="38"/>
        <v/>
      </c>
      <c r="AC84" s="762" t="str">
        <f t="shared" si="39"/>
        <v/>
      </c>
      <c r="AD84" s="163" t="str">
        <f t="shared" si="40"/>
        <v/>
      </c>
      <c r="AE84" s="162" t="str">
        <f t="shared" si="41"/>
        <v/>
      </c>
      <c r="AF84" s="129"/>
      <c r="AG84" s="105" t="str">
        <f t="shared" si="42"/>
        <v/>
      </c>
      <c r="AH84" s="130"/>
      <c r="AI84" s="43" t="str" cm="1">
        <f t="array" ref="AI84">IF(OR(AG84="",O84=""),"",_xlfn.IFS(
ROUND(IFERROR(VALUE(TRIM(SUBSTITUTE(AG84,CHAR(160),""))),0),2)&gt;
ROUND(IFERROR(VALUE(TRIM(SUBSTITUTE(O84,CHAR(160),""))),0),2),
"KO : Le montant retenu est supérieur au montant présenté. Merci de revoir la ligne de contributions ou plafonner son montant.",
ROUND(IFERROR(VALUE(TRIM(SUBSTITUTE(O84,CHAR(160),""))),0),2)=0,
"",
ROUND(IFERROR(VALUE(TRIM(SUBSTITUTE(AG84,CHAR(160),""))),0),2)=
ROUND(IFERROR(VALUE(TRIM(SUBSTITUTE(O84,CHAR(160),""))),0),2),
"OK",
ROUND(IFERROR(VALUE(TRIM(SUBSTITUTE(AG84,CHAR(160),""))),0),2)=0,
"Attention : Montant présenté entièrement rejeté.",
ROUND(IFERROR(VALUE(TRIM(SUBSTITUTE(AG84,CHAR(160),""))),0),2)&lt;
ROUND(IFERROR(VALUE(TRIM(SUBSTITUTE(O84,CHAR(160),""))),0),2),
"Attention : Montant présenté partiellement rejeté.",
TRUE,""
))</f>
        <v/>
      </c>
      <c r="AJ84" s="853" t="str">
        <f t="shared" si="43"/>
        <v/>
      </c>
    </row>
    <row r="85" spans="1:36" s="25" customFormat="1">
      <c r="A85" s="867">
        <v>77</v>
      </c>
      <c r="B85" s="886"/>
      <c r="C85" s="83"/>
      <c r="D85" s="83"/>
      <c r="E85" s="124"/>
      <c r="F85" s="83"/>
      <c r="G85" s="131"/>
      <c r="H85" s="83"/>
      <c r="I85" s="125"/>
      <c r="J85" s="126"/>
      <c r="K85" s="125"/>
      <c r="L85" s="125"/>
      <c r="M85" s="762" t="str">
        <f t="shared" si="37"/>
        <v/>
      </c>
      <c r="N85" s="127"/>
      <c r="O85" s="165" t="str">
        <f t="shared" si="36"/>
        <v/>
      </c>
      <c r="P85" s="83"/>
      <c r="Q85" s="885"/>
      <c r="R85" s="852" t="str">
        <f t="shared" si="44"/>
        <v/>
      </c>
      <c r="S85" s="833" t="str">
        <f t="shared" si="45"/>
        <v/>
      </c>
      <c r="T85" s="833" t="str">
        <f t="shared" si="46"/>
        <v/>
      </c>
      <c r="U85" s="833" t="str">
        <f t="shared" si="47"/>
        <v/>
      </c>
      <c r="V85" s="833" t="str">
        <f t="shared" si="48"/>
        <v/>
      </c>
      <c r="W85" s="833" t="str">
        <f t="shared" si="49"/>
        <v/>
      </c>
      <c r="X85" s="829" t="str">
        <f t="shared" si="50"/>
        <v/>
      </c>
      <c r="Y85" s="164" t="str">
        <f t="shared" si="51"/>
        <v/>
      </c>
      <c r="Z85" s="162" t="str">
        <f t="shared" si="52"/>
        <v/>
      </c>
      <c r="AA85" s="164" t="str">
        <f t="shared" si="53"/>
        <v/>
      </c>
      <c r="AB85" s="164" t="str">
        <f t="shared" si="38"/>
        <v/>
      </c>
      <c r="AC85" s="762" t="str">
        <f t="shared" si="39"/>
        <v/>
      </c>
      <c r="AD85" s="163" t="str">
        <f t="shared" si="40"/>
        <v/>
      </c>
      <c r="AE85" s="162" t="str">
        <f t="shared" si="41"/>
        <v/>
      </c>
      <c r="AF85" s="129"/>
      <c r="AG85" s="105" t="str">
        <f t="shared" si="42"/>
        <v/>
      </c>
      <c r="AH85" s="130"/>
      <c r="AI85" s="43" t="str" cm="1">
        <f t="array" ref="AI85">IF(OR(AG85="",O85=""),"",_xlfn.IFS(
ROUND(IFERROR(VALUE(TRIM(SUBSTITUTE(AG85,CHAR(160),""))),0),2)&gt;
ROUND(IFERROR(VALUE(TRIM(SUBSTITUTE(O85,CHAR(160),""))),0),2),
"KO : Le montant retenu est supérieur au montant présenté. Merci de revoir la ligne de contributions ou plafonner son montant.",
ROUND(IFERROR(VALUE(TRIM(SUBSTITUTE(O85,CHAR(160),""))),0),2)=0,
"",
ROUND(IFERROR(VALUE(TRIM(SUBSTITUTE(AG85,CHAR(160),""))),0),2)=
ROUND(IFERROR(VALUE(TRIM(SUBSTITUTE(O85,CHAR(160),""))),0),2),
"OK",
ROUND(IFERROR(VALUE(TRIM(SUBSTITUTE(AG85,CHAR(160),""))),0),2)=0,
"Attention : Montant présenté entièrement rejeté.",
ROUND(IFERROR(VALUE(TRIM(SUBSTITUTE(AG85,CHAR(160),""))),0),2)&lt;
ROUND(IFERROR(VALUE(TRIM(SUBSTITUTE(O85,CHAR(160),""))),0),2),
"Attention : Montant présenté partiellement rejeté.",
TRUE,""
))</f>
        <v/>
      </c>
      <c r="AJ85" s="853" t="str">
        <f t="shared" si="43"/>
        <v/>
      </c>
    </row>
    <row r="86" spans="1:36" s="25" customFormat="1">
      <c r="A86" s="867">
        <v>78</v>
      </c>
      <c r="B86" s="886"/>
      <c r="C86" s="83"/>
      <c r="D86" s="83"/>
      <c r="E86" s="124"/>
      <c r="F86" s="83"/>
      <c r="G86" s="131"/>
      <c r="H86" s="83"/>
      <c r="I86" s="125"/>
      <c r="J86" s="126"/>
      <c r="K86" s="125"/>
      <c r="L86" s="125"/>
      <c r="M86" s="762" t="str">
        <f t="shared" si="37"/>
        <v/>
      </c>
      <c r="N86" s="127"/>
      <c r="O86" s="165" t="str">
        <f t="shared" si="36"/>
        <v/>
      </c>
      <c r="P86" s="83"/>
      <c r="Q86" s="885"/>
      <c r="R86" s="852" t="str">
        <f t="shared" si="44"/>
        <v/>
      </c>
      <c r="S86" s="833" t="str">
        <f t="shared" si="45"/>
        <v/>
      </c>
      <c r="T86" s="833" t="str">
        <f t="shared" si="46"/>
        <v/>
      </c>
      <c r="U86" s="833" t="str">
        <f t="shared" si="47"/>
        <v/>
      </c>
      <c r="V86" s="833" t="str">
        <f t="shared" si="48"/>
        <v/>
      </c>
      <c r="W86" s="833" t="str">
        <f t="shared" si="49"/>
        <v/>
      </c>
      <c r="X86" s="829" t="str">
        <f t="shared" si="50"/>
        <v/>
      </c>
      <c r="Y86" s="164" t="str">
        <f t="shared" si="51"/>
        <v/>
      </c>
      <c r="Z86" s="162" t="str">
        <f t="shared" si="52"/>
        <v/>
      </c>
      <c r="AA86" s="164" t="str">
        <f t="shared" si="53"/>
        <v/>
      </c>
      <c r="AB86" s="164" t="str">
        <f t="shared" si="38"/>
        <v/>
      </c>
      <c r="AC86" s="762" t="str">
        <f t="shared" si="39"/>
        <v/>
      </c>
      <c r="AD86" s="163" t="str">
        <f t="shared" si="40"/>
        <v/>
      </c>
      <c r="AE86" s="162" t="str">
        <f t="shared" si="41"/>
        <v/>
      </c>
      <c r="AF86" s="129"/>
      <c r="AG86" s="105" t="str">
        <f t="shared" si="42"/>
        <v/>
      </c>
      <c r="AH86" s="130"/>
      <c r="AI86" s="43" t="str" cm="1">
        <f t="array" ref="AI86">IF(OR(AG86="",O86=""),"",_xlfn.IFS(
ROUND(IFERROR(VALUE(TRIM(SUBSTITUTE(AG86,CHAR(160),""))),0),2)&gt;
ROUND(IFERROR(VALUE(TRIM(SUBSTITUTE(O86,CHAR(160),""))),0),2),
"KO : Le montant retenu est supérieur au montant présenté. Merci de revoir la ligne de contributions ou plafonner son montant.",
ROUND(IFERROR(VALUE(TRIM(SUBSTITUTE(O86,CHAR(160),""))),0),2)=0,
"",
ROUND(IFERROR(VALUE(TRIM(SUBSTITUTE(AG86,CHAR(160),""))),0),2)=
ROUND(IFERROR(VALUE(TRIM(SUBSTITUTE(O86,CHAR(160),""))),0),2),
"OK",
ROUND(IFERROR(VALUE(TRIM(SUBSTITUTE(AG86,CHAR(160),""))),0),2)=0,
"Attention : Montant présenté entièrement rejeté.",
ROUND(IFERROR(VALUE(TRIM(SUBSTITUTE(AG86,CHAR(160),""))),0),2)&lt;
ROUND(IFERROR(VALUE(TRIM(SUBSTITUTE(O86,CHAR(160),""))),0),2),
"Attention : Montant présenté partiellement rejeté.",
TRUE,""
))</f>
        <v/>
      </c>
      <c r="AJ86" s="853" t="str">
        <f t="shared" si="43"/>
        <v/>
      </c>
    </row>
    <row r="87" spans="1:36" s="25" customFormat="1">
      <c r="A87" s="867">
        <v>79</v>
      </c>
      <c r="B87" s="886"/>
      <c r="C87" s="83"/>
      <c r="D87" s="83"/>
      <c r="E87" s="124"/>
      <c r="F87" s="83"/>
      <c r="G87" s="131"/>
      <c r="H87" s="83"/>
      <c r="I87" s="125"/>
      <c r="J87" s="126"/>
      <c r="K87" s="125"/>
      <c r="L87" s="125"/>
      <c r="M87" s="762" t="str">
        <f t="shared" si="37"/>
        <v/>
      </c>
      <c r="N87" s="127"/>
      <c r="O87" s="165" t="str">
        <f t="shared" si="36"/>
        <v/>
      </c>
      <c r="P87" s="83"/>
      <c r="Q87" s="885"/>
      <c r="R87" s="852" t="str">
        <f t="shared" si="44"/>
        <v/>
      </c>
      <c r="S87" s="833" t="str">
        <f t="shared" si="45"/>
        <v/>
      </c>
      <c r="T87" s="833" t="str">
        <f t="shared" si="46"/>
        <v/>
      </c>
      <c r="U87" s="833" t="str">
        <f t="shared" si="47"/>
        <v/>
      </c>
      <c r="V87" s="833" t="str">
        <f t="shared" si="48"/>
        <v/>
      </c>
      <c r="W87" s="833" t="str">
        <f t="shared" si="49"/>
        <v/>
      </c>
      <c r="X87" s="829" t="str">
        <f t="shared" si="50"/>
        <v/>
      </c>
      <c r="Y87" s="164" t="str">
        <f t="shared" si="51"/>
        <v/>
      </c>
      <c r="Z87" s="162" t="str">
        <f t="shared" si="52"/>
        <v/>
      </c>
      <c r="AA87" s="164" t="str">
        <f t="shared" si="53"/>
        <v/>
      </c>
      <c r="AB87" s="164" t="str">
        <f t="shared" si="38"/>
        <v/>
      </c>
      <c r="AC87" s="762" t="str">
        <f t="shared" si="39"/>
        <v/>
      </c>
      <c r="AD87" s="163" t="str">
        <f t="shared" si="40"/>
        <v/>
      </c>
      <c r="AE87" s="162" t="str">
        <f t="shared" si="41"/>
        <v/>
      </c>
      <c r="AF87" s="129"/>
      <c r="AG87" s="105" t="str">
        <f t="shared" si="42"/>
        <v/>
      </c>
      <c r="AH87" s="130"/>
      <c r="AI87" s="43" t="str" cm="1">
        <f t="array" ref="AI87">IF(OR(AG87="",O87=""),"",_xlfn.IFS(
ROUND(IFERROR(VALUE(TRIM(SUBSTITUTE(AG87,CHAR(160),""))),0),2)&gt;
ROUND(IFERROR(VALUE(TRIM(SUBSTITUTE(O87,CHAR(160),""))),0),2),
"KO : Le montant retenu est supérieur au montant présenté. Merci de revoir la ligne de contributions ou plafonner son montant.",
ROUND(IFERROR(VALUE(TRIM(SUBSTITUTE(O87,CHAR(160),""))),0),2)=0,
"",
ROUND(IFERROR(VALUE(TRIM(SUBSTITUTE(AG87,CHAR(160),""))),0),2)=
ROUND(IFERROR(VALUE(TRIM(SUBSTITUTE(O87,CHAR(160),""))),0),2),
"OK",
ROUND(IFERROR(VALUE(TRIM(SUBSTITUTE(AG87,CHAR(160),""))),0),2)=0,
"Attention : Montant présenté entièrement rejeté.",
ROUND(IFERROR(VALUE(TRIM(SUBSTITUTE(AG87,CHAR(160),""))),0),2)&lt;
ROUND(IFERROR(VALUE(TRIM(SUBSTITUTE(O87,CHAR(160),""))),0),2),
"Attention : Montant présenté partiellement rejeté.",
TRUE,""
))</f>
        <v/>
      </c>
      <c r="AJ87" s="853" t="str">
        <f t="shared" si="43"/>
        <v/>
      </c>
    </row>
    <row r="88" spans="1:36" s="25" customFormat="1">
      <c r="A88" s="867">
        <v>80</v>
      </c>
      <c r="B88" s="886"/>
      <c r="C88" s="83"/>
      <c r="D88" s="83"/>
      <c r="E88" s="124"/>
      <c r="F88" s="83"/>
      <c r="G88" s="131"/>
      <c r="H88" s="83"/>
      <c r="I88" s="125"/>
      <c r="J88" s="126"/>
      <c r="K88" s="125"/>
      <c r="L88" s="125"/>
      <c r="M88" s="762" t="str">
        <f t="shared" si="37"/>
        <v/>
      </c>
      <c r="N88" s="127"/>
      <c r="O88" s="165" t="str">
        <f t="shared" si="36"/>
        <v/>
      </c>
      <c r="P88" s="83"/>
      <c r="Q88" s="885"/>
      <c r="R88" s="852" t="str">
        <f t="shared" si="44"/>
        <v/>
      </c>
      <c r="S88" s="833" t="str">
        <f t="shared" si="45"/>
        <v/>
      </c>
      <c r="T88" s="833" t="str">
        <f t="shared" si="46"/>
        <v/>
      </c>
      <c r="U88" s="833" t="str">
        <f t="shared" si="47"/>
        <v/>
      </c>
      <c r="V88" s="833" t="str">
        <f t="shared" si="48"/>
        <v/>
      </c>
      <c r="W88" s="833" t="str">
        <f t="shared" si="49"/>
        <v/>
      </c>
      <c r="X88" s="829" t="str">
        <f t="shared" si="50"/>
        <v/>
      </c>
      <c r="Y88" s="164" t="str">
        <f t="shared" si="51"/>
        <v/>
      </c>
      <c r="Z88" s="162" t="str">
        <f t="shared" si="52"/>
        <v/>
      </c>
      <c r="AA88" s="164" t="str">
        <f t="shared" si="53"/>
        <v/>
      </c>
      <c r="AB88" s="164" t="str">
        <f t="shared" si="38"/>
        <v/>
      </c>
      <c r="AC88" s="762" t="str">
        <f t="shared" si="39"/>
        <v/>
      </c>
      <c r="AD88" s="163" t="str">
        <f t="shared" si="40"/>
        <v/>
      </c>
      <c r="AE88" s="162" t="str">
        <f t="shared" si="41"/>
        <v/>
      </c>
      <c r="AF88" s="129"/>
      <c r="AG88" s="105" t="str">
        <f t="shared" si="42"/>
        <v/>
      </c>
      <c r="AH88" s="130"/>
      <c r="AI88" s="43" t="str" cm="1">
        <f t="array" ref="AI88">IF(OR(AG88="",O88=""),"",_xlfn.IFS(
ROUND(IFERROR(VALUE(TRIM(SUBSTITUTE(AG88,CHAR(160),""))),0),2)&gt;
ROUND(IFERROR(VALUE(TRIM(SUBSTITUTE(O88,CHAR(160),""))),0),2),
"KO : Le montant retenu est supérieur au montant présenté. Merci de revoir la ligne de contributions ou plafonner son montant.",
ROUND(IFERROR(VALUE(TRIM(SUBSTITUTE(O88,CHAR(160),""))),0),2)=0,
"",
ROUND(IFERROR(VALUE(TRIM(SUBSTITUTE(AG88,CHAR(160),""))),0),2)=
ROUND(IFERROR(VALUE(TRIM(SUBSTITUTE(O88,CHAR(160),""))),0),2),
"OK",
ROUND(IFERROR(VALUE(TRIM(SUBSTITUTE(AG88,CHAR(160),""))),0),2)=0,
"Attention : Montant présenté entièrement rejeté.",
ROUND(IFERROR(VALUE(TRIM(SUBSTITUTE(AG88,CHAR(160),""))),0),2)&lt;
ROUND(IFERROR(VALUE(TRIM(SUBSTITUTE(O88,CHAR(160),""))),0),2),
"Attention : Montant présenté partiellement rejeté.",
TRUE,""
))</f>
        <v/>
      </c>
      <c r="AJ88" s="853" t="str">
        <f t="shared" si="43"/>
        <v/>
      </c>
    </row>
    <row r="89" spans="1:36" s="25" customFormat="1">
      <c r="A89" s="867">
        <v>81</v>
      </c>
      <c r="B89" s="886"/>
      <c r="C89" s="83"/>
      <c r="D89" s="83"/>
      <c r="E89" s="124"/>
      <c r="F89" s="83"/>
      <c r="G89" s="131"/>
      <c r="H89" s="83"/>
      <c r="I89" s="125"/>
      <c r="J89" s="126"/>
      <c r="K89" s="125"/>
      <c r="L89" s="125"/>
      <c r="M89" s="762" t="str">
        <f t="shared" si="37"/>
        <v/>
      </c>
      <c r="N89" s="127"/>
      <c r="O89" s="165" t="str">
        <f t="shared" si="36"/>
        <v/>
      </c>
      <c r="P89" s="83"/>
      <c r="Q89" s="885"/>
      <c r="R89" s="852" t="str">
        <f t="shared" si="44"/>
        <v/>
      </c>
      <c r="S89" s="833" t="str">
        <f t="shared" si="45"/>
        <v/>
      </c>
      <c r="T89" s="833" t="str">
        <f t="shared" si="46"/>
        <v/>
      </c>
      <c r="U89" s="833" t="str">
        <f t="shared" si="47"/>
        <v/>
      </c>
      <c r="V89" s="833" t="str">
        <f t="shared" si="48"/>
        <v/>
      </c>
      <c r="W89" s="833" t="str">
        <f t="shared" si="49"/>
        <v/>
      </c>
      <c r="X89" s="829" t="str">
        <f t="shared" si="50"/>
        <v/>
      </c>
      <c r="Y89" s="164" t="str">
        <f t="shared" si="51"/>
        <v/>
      </c>
      <c r="Z89" s="162" t="str">
        <f t="shared" si="52"/>
        <v/>
      </c>
      <c r="AA89" s="164" t="str">
        <f t="shared" si="53"/>
        <v/>
      </c>
      <c r="AB89" s="164" t="str">
        <f t="shared" si="38"/>
        <v/>
      </c>
      <c r="AC89" s="762" t="str">
        <f t="shared" si="39"/>
        <v/>
      </c>
      <c r="AD89" s="163" t="str">
        <f t="shared" si="40"/>
        <v/>
      </c>
      <c r="AE89" s="162" t="str">
        <f t="shared" si="41"/>
        <v/>
      </c>
      <c r="AF89" s="129"/>
      <c r="AG89" s="105" t="str">
        <f t="shared" si="42"/>
        <v/>
      </c>
      <c r="AH89" s="130"/>
      <c r="AI89" s="43" t="str" cm="1">
        <f t="array" ref="AI89">IF(OR(AG89="",O89=""),"",_xlfn.IFS(
ROUND(IFERROR(VALUE(TRIM(SUBSTITUTE(AG89,CHAR(160),""))),0),2)&gt;
ROUND(IFERROR(VALUE(TRIM(SUBSTITUTE(O89,CHAR(160),""))),0),2),
"KO : Le montant retenu est supérieur au montant présenté. Merci de revoir la ligne de contributions ou plafonner son montant.",
ROUND(IFERROR(VALUE(TRIM(SUBSTITUTE(O89,CHAR(160),""))),0),2)=0,
"",
ROUND(IFERROR(VALUE(TRIM(SUBSTITUTE(AG89,CHAR(160),""))),0),2)=
ROUND(IFERROR(VALUE(TRIM(SUBSTITUTE(O89,CHAR(160),""))),0),2),
"OK",
ROUND(IFERROR(VALUE(TRIM(SUBSTITUTE(AG89,CHAR(160),""))),0),2)=0,
"Attention : Montant présenté entièrement rejeté.",
ROUND(IFERROR(VALUE(TRIM(SUBSTITUTE(AG89,CHAR(160),""))),0),2)&lt;
ROUND(IFERROR(VALUE(TRIM(SUBSTITUTE(O89,CHAR(160),""))),0),2),
"Attention : Montant présenté partiellement rejeté.",
TRUE,""
))</f>
        <v/>
      </c>
      <c r="AJ89" s="853" t="str">
        <f t="shared" si="43"/>
        <v/>
      </c>
    </row>
    <row r="90" spans="1:36" s="25" customFormat="1">
      <c r="A90" s="867">
        <v>82</v>
      </c>
      <c r="B90" s="886"/>
      <c r="C90" s="83"/>
      <c r="D90" s="83"/>
      <c r="E90" s="124"/>
      <c r="F90" s="83"/>
      <c r="G90" s="131"/>
      <c r="H90" s="83"/>
      <c r="I90" s="125"/>
      <c r="J90" s="126"/>
      <c r="K90" s="125"/>
      <c r="L90" s="125"/>
      <c r="M90" s="762" t="str">
        <f t="shared" si="37"/>
        <v/>
      </c>
      <c r="N90" s="127"/>
      <c r="O90" s="165" t="str">
        <f t="shared" si="36"/>
        <v/>
      </c>
      <c r="P90" s="83"/>
      <c r="Q90" s="885"/>
      <c r="R90" s="852" t="str">
        <f t="shared" si="44"/>
        <v/>
      </c>
      <c r="S90" s="833" t="str">
        <f t="shared" si="45"/>
        <v/>
      </c>
      <c r="T90" s="833" t="str">
        <f t="shared" si="46"/>
        <v/>
      </c>
      <c r="U90" s="833" t="str">
        <f t="shared" si="47"/>
        <v/>
      </c>
      <c r="V90" s="833" t="str">
        <f t="shared" si="48"/>
        <v/>
      </c>
      <c r="W90" s="833" t="str">
        <f t="shared" si="49"/>
        <v/>
      </c>
      <c r="X90" s="829" t="str">
        <f t="shared" si="50"/>
        <v/>
      </c>
      <c r="Y90" s="164" t="str">
        <f t="shared" si="51"/>
        <v/>
      </c>
      <c r="Z90" s="162" t="str">
        <f t="shared" si="52"/>
        <v/>
      </c>
      <c r="AA90" s="164" t="str">
        <f t="shared" si="53"/>
        <v/>
      </c>
      <c r="AB90" s="164" t="str">
        <f t="shared" si="38"/>
        <v/>
      </c>
      <c r="AC90" s="762" t="str">
        <f t="shared" si="39"/>
        <v/>
      </c>
      <c r="AD90" s="163" t="str">
        <f t="shared" si="40"/>
        <v/>
      </c>
      <c r="AE90" s="162" t="str">
        <f t="shared" si="41"/>
        <v/>
      </c>
      <c r="AF90" s="129"/>
      <c r="AG90" s="105" t="str">
        <f t="shared" si="42"/>
        <v/>
      </c>
      <c r="AH90" s="130"/>
      <c r="AI90" s="43" t="str" cm="1">
        <f t="array" ref="AI90">IF(OR(AG90="",O90=""),"",_xlfn.IFS(
ROUND(IFERROR(VALUE(TRIM(SUBSTITUTE(AG90,CHAR(160),""))),0),2)&gt;
ROUND(IFERROR(VALUE(TRIM(SUBSTITUTE(O90,CHAR(160),""))),0),2),
"KO : Le montant retenu est supérieur au montant présenté. Merci de revoir la ligne de contributions ou plafonner son montant.",
ROUND(IFERROR(VALUE(TRIM(SUBSTITUTE(O90,CHAR(160),""))),0),2)=0,
"",
ROUND(IFERROR(VALUE(TRIM(SUBSTITUTE(AG90,CHAR(160),""))),0),2)=
ROUND(IFERROR(VALUE(TRIM(SUBSTITUTE(O90,CHAR(160),""))),0),2),
"OK",
ROUND(IFERROR(VALUE(TRIM(SUBSTITUTE(AG90,CHAR(160),""))),0),2)=0,
"Attention : Montant présenté entièrement rejeté.",
ROUND(IFERROR(VALUE(TRIM(SUBSTITUTE(AG90,CHAR(160),""))),0),2)&lt;
ROUND(IFERROR(VALUE(TRIM(SUBSTITUTE(O90,CHAR(160),""))),0),2),
"Attention : Montant présenté partiellement rejeté.",
TRUE,""
))</f>
        <v/>
      </c>
      <c r="AJ90" s="853" t="str">
        <f t="shared" si="43"/>
        <v/>
      </c>
    </row>
    <row r="91" spans="1:36" s="25" customFormat="1">
      <c r="A91" s="867">
        <v>83</v>
      </c>
      <c r="B91" s="886"/>
      <c r="C91" s="83"/>
      <c r="D91" s="83"/>
      <c r="E91" s="124"/>
      <c r="F91" s="83"/>
      <c r="G91" s="131"/>
      <c r="H91" s="83"/>
      <c r="I91" s="125"/>
      <c r="J91" s="126"/>
      <c r="K91" s="125"/>
      <c r="L91" s="125"/>
      <c r="M91" s="762" t="str">
        <f t="shared" si="37"/>
        <v/>
      </c>
      <c r="N91" s="127"/>
      <c r="O91" s="165" t="str">
        <f t="shared" si="36"/>
        <v/>
      </c>
      <c r="P91" s="83"/>
      <c r="Q91" s="885"/>
      <c r="R91" s="852" t="str">
        <f t="shared" si="44"/>
        <v/>
      </c>
      <c r="S91" s="833" t="str">
        <f t="shared" si="45"/>
        <v/>
      </c>
      <c r="T91" s="833" t="str">
        <f t="shared" si="46"/>
        <v/>
      </c>
      <c r="U91" s="833" t="str">
        <f t="shared" si="47"/>
        <v/>
      </c>
      <c r="V91" s="833" t="str">
        <f t="shared" si="48"/>
        <v/>
      </c>
      <c r="W91" s="833" t="str">
        <f t="shared" si="49"/>
        <v/>
      </c>
      <c r="X91" s="829" t="str">
        <f t="shared" si="50"/>
        <v/>
      </c>
      <c r="Y91" s="164" t="str">
        <f t="shared" si="51"/>
        <v/>
      </c>
      <c r="Z91" s="162" t="str">
        <f t="shared" si="52"/>
        <v/>
      </c>
      <c r="AA91" s="164" t="str">
        <f t="shared" si="53"/>
        <v/>
      </c>
      <c r="AB91" s="164" t="str">
        <f t="shared" si="38"/>
        <v/>
      </c>
      <c r="AC91" s="762" t="str">
        <f t="shared" si="39"/>
        <v/>
      </c>
      <c r="AD91" s="163" t="str">
        <f t="shared" si="40"/>
        <v/>
      </c>
      <c r="AE91" s="162" t="str">
        <f t="shared" si="41"/>
        <v/>
      </c>
      <c r="AF91" s="129"/>
      <c r="AG91" s="105" t="str">
        <f t="shared" si="42"/>
        <v/>
      </c>
      <c r="AH91" s="130"/>
      <c r="AI91" s="43" t="str" cm="1">
        <f t="array" ref="AI91">IF(OR(AG91="",O91=""),"",_xlfn.IFS(
ROUND(IFERROR(VALUE(TRIM(SUBSTITUTE(AG91,CHAR(160),""))),0),2)&gt;
ROUND(IFERROR(VALUE(TRIM(SUBSTITUTE(O91,CHAR(160),""))),0),2),
"KO : Le montant retenu est supérieur au montant présenté. Merci de revoir la ligne de contributions ou plafonner son montant.",
ROUND(IFERROR(VALUE(TRIM(SUBSTITUTE(O91,CHAR(160),""))),0),2)=0,
"",
ROUND(IFERROR(VALUE(TRIM(SUBSTITUTE(AG91,CHAR(160),""))),0),2)=
ROUND(IFERROR(VALUE(TRIM(SUBSTITUTE(O91,CHAR(160),""))),0),2),
"OK",
ROUND(IFERROR(VALUE(TRIM(SUBSTITUTE(AG91,CHAR(160),""))),0),2)=0,
"Attention : Montant présenté entièrement rejeté.",
ROUND(IFERROR(VALUE(TRIM(SUBSTITUTE(AG91,CHAR(160),""))),0),2)&lt;
ROUND(IFERROR(VALUE(TRIM(SUBSTITUTE(O91,CHAR(160),""))),0),2),
"Attention : Montant présenté partiellement rejeté.",
TRUE,""
))</f>
        <v/>
      </c>
      <c r="AJ91" s="853" t="str">
        <f t="shared" si="43"/>
        <v/>
      </c>
    </row>
    <row r="92" spans="1:36" s="25" customFormat="1">
      <c r="A92" s="867">
        <v>84</v>
      </c>
      <c r="B92" s="886"/>
      <c r="C92" s="83"/>
      <c r="D92" s="83"/>
      <c r="E92" s="124"/>
      <c r="F92" s="83"/>
      <c r="G92" s="131"/>
      <c r="H92" s="83"/>
      <c r="I92" s="125"/>
      <c r="J92" s="126"/>
      <c r="K92" s="125"/>
      <c r="L92" s="125"/>
      <c r="M92" s="762" t="str">
        <f t="shared" si="37"/>
        <v/>
      </c>
      <c r="N92" s="127"/>
      <c r="O92" s="165" t="str">
        <f t="shared" si="36"/>
        <v/>
      </c>
      <c r="P92" s="83"/>
      <c r="Q92" s="885"/>
      <c r="R92" s="852" t="str">
        <f t="shared" si="44"/>
        <v/>
      </c>
      <c r="S92" s="833" t="str">
        <f t="shared" si="45"/>
        <v/>
      </c>
      <c r="T92" s="833" t="str">
        <f t="shared" si="46"/>
        <v/>
      </c>
      <c r="U92" s="833" t="str">
        <f t="shared" si="47"/>
        <v/>
      </c>
      <c r="V92" s="833" t="str">
        <f t="shared" si="48"/>
        <v/>
      </c>
      <c r="W92" s="833" t="str">
        <f t="shared" si="49"/>
        <v/>
      </c>
      <c r="X92" s="829" t="str">
        <f t="shared" si="50"/>
        <v/>
      </c>
      <c r="Y92" s="164" t="str">
        <f t="shared" si="51"/>
        <v/>
      </c>
      <c r="Z92" s="162" t="str">
        <f t="shared" si="52"/>
        <v/>
      </c>
      <c r="AA92" s="164" t="str">
        <f t="shared" si="53"/>
        <v/>
      </c>
      <c r="AB92" s="164" t="str">
        <f t="shared" si="38"/>
        <v/>
      </c>
      <c r="AC92" s="762" t="str">
        <f t="shared" si="39"/>
        <v/>
      </c>
      <c r="AD92" s="163" t="str">
        <f t="shared" si="40"/>
        <v/>
      </c>
      <c r="AE92" s="162" t="str">
        <f t="shared" si="41"/>
        <v/>
      </c>
      <c r="AF92" s="129"/>
      <c r="AG92" s="105" t="str">
        <f t="shared" si="42"/>
        <v/>
      </c>
      <c r="AH92" s="130"/>
      <c r="AI92" s="43" t="str" cm="1">
        <f t="array" ref="AI92">IF(OR(AG92="",O92=""),"",_xlfn.IFS(
ROUND(IFERROR(VALUE(TRIM(SUBSTITUTE(AG92,CHAR(160),""))),0),2)&gt;
ROUND(IFERROR(VALUE(TRIM(SUBSTITUTE(O92,CHAR(160),""))),0),2),
"KO : Le montant retenu est supérieur au montant présenté. Merci de revoir la ligne de contributions ou plafonner son montant.",
ROUND(IFERROR(VALUE(TRIM(SUBSTITUTE(O92,CHAR(160),""))),0),2)=0,
"",
ROUND(IFERROR(VALUE(TRIM(SUBSTITUTE(AG92,CHAR(160),""))),0),2)=
ROUND(IFERROR(VALUE(TRIM(SUBSTITUTE(O92,CHAR(160),""))),0),2),
"OK",
ROUND(IFERROR(VALUE(TRIM(SUBSTITUTE(AG92,CHAR(160),""))),0),2)=0,
"Attention : Montant présenté entièrement rejeté.",
ROUND(IFERROR(VALUE(TRIM(SUBSTITUTE(AG92,CHAR(160),""))),0),2)&lt;
ROUND(IFERROR(VALUE(TRIM(SUBSTITUTE(O92,CHAR(160),""))),0),2),
"Attention : Montant présenté partiellement rejeté.",
TRUE,""
))</f>
        <v/>
      </c>
      <c r="AJ92" s="853" t="str">
        <f t="shared" si="43"/>
        <v/>
      </c>
    </row>
    <row r="93" spans="1:36" s="25" customFormat="1">
      <c r="A93" s="867">
        <v>85</v>
      </c>
      <c r="B93" s="886"/>
      <c r="C93" s="83"/>
      <c r="D93" s="83"/>
      <c r="E93" s="124"/>
      <c r="F93" s="83"/>
      <c r="G93" s="131"/>
      <c r="H93" s="83"/>
      <c r="I93" s="125"/>
      <c r="J93" s="126"/>
      <c r="K93" s="125"/>
      <c r="L93" s="125"/>
      <c r="M93" s="762" t="str">
        <f t="shared" si="37"/>
        <v/>
      </c>
      <c r="N93" s="127"/>
      <c r="O93" s="165" t="str">
        <f t="shared" si="36"/>
        <v/>
      </c>
      <c r="P93" s="83"/>
      <c r="Q93" s="885"/>
      <c r="R93" s="852" t="str">
        <f t="shared" si="44"/>
        <v/>
      </c>
      <c r="S93" s="833" t="str">
        <f t="shared" si="45"/>
        <v/>
      </c>
      <c r="T93" s="833" t="str">
        <f t="shared" si="46"/>
        <v/>
      </c>
      <c r="U93" s="833" t="str">
        <f t="shared" si="47"/>
        <v/>
      </c>
      <c r="V93" s="833" t="str">
        <f t="shared" si="48"/>
        <v/>
      </c>
      <c r="W93" s="833" t="str">
        <f t="shared" si="49"/>
        <v/>
      </c>
      <c r="X93" s="829" t="str">
        <f t="shared" si="50"/>
        <v/>
      </c>
      <c r="Y93" s="164" t="str">
        <f t="shared" si="51"/>
        <v/>
      </c>
      <c r="Z93" s="162" t="str">
        <f t="shared" si="52"/>
        <v/>
      </c>
      <c r="AA93" s="164" t="str">
        <f t="shared" si="53"/>
        <v/>
      </c>
      <c r="AB93" s="164" t="str">
        <f t="shared" si="38"/>
        <v/>
      </c>
      <c r="AC93" s="762" t="str">
        <f t="shared" si="39"/>
        <v/>
      </c>
      <c r="AD93" s="163" t="str">
        <f t="shared" si="40"/>
        <v/>
      </c>
      <c r="AE93" s="162" t="str">
        <f t="shared" si="41"/>
        <v/>
      </c>
      <c r="AF93" s="129"/>
      <c r="AG93" s="105" t="str">
        <f t="shared" si="42"/>
        <v/>
      </c>
      <c r="AH93" s="130"/>
      <c r="AI93" s="43" t="str" cm="1">
        <f t="array" ref="AI93">IF(OR(AG93="",O93=""),"",_xlfn.IFS(
ROUND(IFERROR(VALUE(TRIM(SUBSTITUTE(AG93,CHAR(160),""))),0),2)&gt;
ROUND(IFERROR(VALUE(TRIM(SUBSTITUTE(O93,CHAR(160),""))),0),2),
"KO : Le montant retenu est supérieur au montant présenté. Merci de revoir la ligne de contributions ou plafonner son montant.",
ROUND(IFERROR(VALUE(TRIM(SUBSTITUTE(O93,CHAR(160),""))),0),2)=0,
"",
ROUND(IFERROR(VALUE(TRIM(SUBSTITUTE(AG93,CHAR(160),""))),0),2)=
ROUND(IFERROR(VALUE(TRIM(SUBSTITUTE(O93,CHAR(160),""))),0),2),
"OK",
ROUND(IFERROR(VALUE(TRIM(SUBSTITUTE(AG93,CHAR(160),""))),0),2)=0,
"Attention : Montant présenté entièrement rejeté.",
ROUND(IFERROR(VALUE(TRIM(SUBSTITUTE(AG93,CHAR(160),""))),0),2)&lt;
ROUND(IFERROR(VALUE(TRIM(SUBSTITUTE(O93,CHAR(160),""))),0),2),
"Attention : Montant présenté partiellement rejeté.",
TRUE,""
))</f>
        <v/>
      </c>
      <c r="AJ93" s="853" t="str">
        <f t="shared" si="43"/>
        <v/>
      </c>
    </row>
    <row r="94" spans="1:36" s="25" customFormat="1">
      <c r="A94" s="867">
        <v>86</v>
      </c>
      <c r="B94" s="886"/>
      <c r="C94" s="83"/>
      <c r="D94" s="83"/>
      <c r="E94" s="124"/>
      <c r="F94" s="83"/>
      <c r="G94" s="131"/>
      <c r="H94" s="83"/>
      <c r="I94" s="125"/>
      <c r="J94" s="126"/>
      <c r="K94" s="125"/>
      <c r="L94" s="125"/>
      <c r="M94" s="762" t="str">
        <f t="shared" si="37"/>
        <v/>
      </c>
      <c r="N94" s="127"/>
      <c r="O94" s="165" t="str">
        <f t="shared" si="36"/>
        <v/>
      </c>
      <c r="P94" s="83"/>
      <c r="Q94" s="885"/>
      <c r="R94" s="852" t="str">
        <f t="shared" si="44"/>
        <v/>
      </c>
      <c r="S94" s="833" t="str">
        <f t="shared" si="45"/>
        <v/>
      </c>
      <c r="T94" s="833" t="str">
        <f t="shared" si="46"/>
        <v/>
      </c>
      <c r="U94" s="833" t="str">
        <f t="shared" si="47"/>
        <v/>
      </c>
      <c r="V94" s="833" t="str">
        <f t="shared" si="48"/>
        <v/>
      </c>
      <c r="W94" s="833" t="str">
        <f t="shared" si="49"/>
        <v/>
      </c>
      <c r="X94" s="829" t="str">
        <f t="shared" si="50"/>
        <v/>
      </c>
      <c r="Y94" s="164" t="str">
        <f t="shared" si="51"/>
        <v/>
      </c>
      <c r="Z94" s="162" t="str">
        <f t="shared" si="52"/>
        <v/>
      </c>
      <c r="AA94" s="164" t="str">
        <f t="shared" si="53"/>
        <v/>
      </c>
      <c r="AB94" s="164" t="str">
        <f t="shared" si="38"/>
        <v/>
      </c>
      <c r="AC94" s="762" t="str">
        <f t="shared" si="39"/>
        <v/>
      </c>
      <c r="AD94" s="163" t="str">
        <f t="shared" si="40"/>
        <v/>
      </c>
      <c r="AE94" s="162" t="str">
        <f t="shared" si="41"/>
        <v/>
      </c>
      <c r="AF94" s="129"/>
      <c r="AG94" s="105" t="str">
        <f t="shared" si="42"/>
        <v/>
      </c>
      <c r="AH94" s="130"/>
      <c r="AI94" s="43" t="str" cm="1">
        <f t="array" ref="AI94">IF(OR(AG94="",O94=""),"",_xlfn.IFS(
ROUND(IFERROR(VALUE(TRIM(SUBSTITUTE(AG94,CHAR(160),""))),0),2)&gt;
ROUND(IFERROR(VALUE(TRIM(SUBSTITUTE(O94,CHAR(160),""))),0),2),
"KO : Le montant retenu est supérieur au montant présenté. Merci de revoir la ligne de contributions ou plafonner son montant.",
ROUND(IFERROR(VALUE(TRIM(SUBSTITUTE(O94,CHAR(160),""))),0),2)=0,
"",
ROUND(IFERROR(VALUE(TRIM(SUBSTITUTE(AG94,CHAR(160),""))),0),2)=
ROUND(IFERROR(VALUE(TRIM(SUBSTITUTE(O94,CHAR(160),""))),0),2),
"OK",
ROUND(IFERROR(VALUE(TRIM(SUBSTITUTE(AG94,CHAR(160),""))),0),2)=0,
"Attention : Montant présenté entièrement rejeté.",
ROUND(IFERROR(VALUE(TRIM(SUBSTITUTE(AG94,CHAR(160),""))),0),2)&lt;
ROUND(IFERROR(VALUE(TRIM(SUBSTITUTE(O94,CHAR(160),""))),0),2),
"Attention : Montant présenté partiellement rejeté.",
TRUE,""
))</f>
        <v/>
      </c>
      <c r="AJ94" s="853" t="str">
        <f t="shared" si="43"/>
        <v/>
      </c>
    </row>
    <row r="95" spans="1:36" s="25" customFormat="1">
      <c r="A95" s="867">
        <v>87</v>
      </c>
      <c r="B95" s="886"/>
      <c r="C95" s="83"/>
      <c r="D95" s="83"/>
      <c r="E95" s="124"/>
      <c r="F95" s="83"/>
      <c r="G95" s="131"/>
      <c r="H95" s="83"/>
      <c r="I95" s="125"/>
      <c r="J95" s="126"/>
      <c r="K95" s="125"/>
      <c r="L95" s="125"/>
      <c r="M95" s="762" t="str">
        <f t="shared" si="37"/>
        <v/>
      </c>
      <c r="N95" s="127"/>
      <c r="O95" s="165" t="str">
        <f t="shared" si="36"/>
        <v/>
      </c>
      <c r="P95" s="83"/>
      <c r="Q95" s="885"/>
      <c r="R95" s="852" t="str">
        <f t="shared" si="44"/>
        <v/>
      </c>
      <c r="S95" s="833" t="str">
        <f t="shared" si="45"/>
        <v/>
      </c>
      <c r="T95" s="833" t="str">
        <f t="shared" si="46"/>
        <v/>
      </c>
      <c r="U95" s="833" t="str">
        <f t="shared" si="47"/>
        <v/>
      </c>
      <c r="V95" s="833" t="str">
        <f t="shared" si="48"/>
        <v/>
      </c>
      <c r="W95" s="833" t="str">
        <f t="shared" si="49"/>
        <v/>
      </c>
      <c r="X95" s="829" t="str">
        <f t="shared" si="50"/>
        <v/>
      </c>
      <c r="Y95" s="164" t="str">
        <f t="shared" si="51"/>
        <v/>
      </c>
      <c r="Z95" s="162" t="str">
        <f t="shared" si="52"/>
        <v/>
      </c>
      <c r="AA95" s="164" t="str">
        <f t="shared" si="53"/>
        <v/>
      </c>
      <c r="AB95" s="164" t="str">
        <f t="shared" si="38"/>
        <v/>
      </c>
      <c r="AC95" s="762" t="str">
        <f t="shared" si="39"/>
        <v/>
      </c>
      <c r="AD95" s="163" t="str">
        <f t="shared" si="40"/>
        <v/>
      </c>
      <c r="AE95" s="162" t="str">
        <f t="shared" si="41"/>
        <v/>
      </c>
      <c r="AF95" s="129"/>
      <c r="AG95" s="105" t="str">
        <f t="shared" si="42"/>
        <v/>
      </c>
      <c r="AH95" s="130"/>
      <c r="AI95" s="43" t="str" cm="1">
        <f t="array" ref="AI95">IF(OR(AG95="",O95=""),"",_xlfn.IFS(
ROUND(IFERROR(VALUE(TRIM(SUBSTITUTE(AG95,CHAR(160),""))),0),2)&gt;
ROUND(IFERROR(VALUE(TRIM(SUBSTITUTE(O95,CHAR(160),""))),0),2),
"KO : Le montant retenu est supérieur au montant présenté. Merci de revoir la ligne de contributions ou plafonner son montant.",
ROUND(IFERROR(VALUE(TRIM(SUBSTITUTE(O95,CHAR(160),""))),0),2)=0,
"",
ROUND(IFERROR(VALUE(TRIM(SUBSTITUTE(AG95,CHAR(160),""))),0),2)=
ROUND(IFERROR(VALUE(TRIM(SUBSTITUTE(O95,CHAR(160),""))),0),2),
"OK",
ROUND(IFERROR(VALUE(TRIM(SUBSTITUTE(AG95,CHAR(160),""))),0),2)=0,
"Attention : Montant présenté entièrement rejeté.",
ROUND(IFERROR(VALUE(TRIM(SUBSTITUTE(AG95,CHAR(160),""))),0),2)&lt;
ROUND(IFERROR(VALUE(TRIM(SUBSTITUTE(O95,CHAR(160),""))),0),2),
"Attention : Montant présenté partiellement rejeté.",
TRUE,""
))</f>
        <v/>
      </c>
      <c r="AJ95" s="853" t="str">
        <f t="shared" si="43"/>
        <v/>
      </c>
    </row>
    <row r="96" spans="1:36" s="25" customFormat="1">
      <c r="A96" s="867">
        <v>88</v>
      </c>
      <c r="B96" s="886"/>
      <c r="C96" s="83"/>
      <c r="D96" s="83"/>
      <c r="E96" s="124"/>
      <c r="F96" s="83"/>
      <c r="G96" s="131"/>
      <c r="H96" s="83"/>
      <c r="I96" s="125"/>
      <c r="J96" s="126"/>
      <c r="K96" s="125"/>
      <c r="L96" s="125"/>
      <c r="M96" s="762" t="str">
        <f t="shared" si="37"/>
        <v/>
      </c>
      <c r="N96" s="127"/>
      <c r="O96" s="165" t="str">
        <f t="shared" si="36"/>
        <v/>
      </c>
      <c r="P96" s="83"/>
      <c r="Q96" s="885"/>
      <c r="R96" s="852" t="str">
        <f t="shared" si="44"/>
        <v/>
      </c>
      <c r="S96" s="833" t="str">
        <f t="shared" si="45"/>
        <v/>
      </c>
      <c r="T96" s="833" t="str">
        <f t="shared" si="46"/>
        <v/>
      </c>
      <c r="U96" s="833" t="str">
        <f t="shared" si="47"/>
        <v/>
      </c>
      <c r="V96" s="833" t="str">
        <f t="shared" si="48"/>
        <v/>
      </c>
      <c r="W96" s="833" t="str">
        <f t="shared" si="49"/>
        <v/>
      </c>
      <c r="X96" s="829" t="str">
        <f t="shared" si="50"/>
        <v/>
      </c>
      <c r="Y96" s="164" t="str">
        <f t="shared" si="51"/>
        <v/>
      </c>
      <c r="Z96" s="162" t="str">
        <f t="shared" si="52"/>
        <v/>
      </c>
      <c r="AA96" s="164" t="str">
        <f t="shared" si="53"/>
        <v/>
      </c>
      <c r="AB96" s="164" t="str">
        <f t="shared" si="38"/>
        <v/>
      </c>
      <c r="AC96" s="762" t="str">
        <f t="shared" si="39"/>
        <v/>
      </c>
      <c r="AD96" s="163" t="str">
        <f t="shared" si="40"/>
        <v/>
      </c>
      <c r="AE96" s="162" t="str">
        <f t="shared" si="41"/>
        <v/>
      </c>
      <c r="AF96" s="129"/>
      <c r="AG96" s="105" t="str">
        <f t="shared" si="42"/>
        <v/>
      </c>
      <c r="AH96" s="130"/>
      <c r="AI96" s="43" t="str" cm="1">
        <f t="array" ref="AI96">IF(OR(AG96="",O96=""),"",_xlfn.IFS(
ROUND(IFERROR(VALUE(TRIM(SUBSTITUTE(AG96,CHAR(160),""))),0),2)&gt;
ROUND(IFERROR(VALUE(TRIM(SUBSTITUTE(O96,CHAR(160),""))),0),2),
"KO : Le montant retenu est supérieur au montant présenté. Merci de revoir la ligne de contributions ou plafonner son montant.",
ROUND(IFERROR(VALUE(TRIM(SUBSTITUTE(O96,CHAR(160),""))),0),2)=0,
"",
ROUND(IFERROR(VALUE(TRIM(SUBSTITUTE(AG96,CHAR(160),""))),0),2)=
ROUND(IFERROR(VALUE(TRIM(SUBSTITUTE(O96,CHAR(160),""))),0),2),
"OK",
ROUND(IFERROR(VALUE(TRIM(SUBSTITUTE(AG96,CHAR(160),""))),0),2)=0,
"Attention : Montant présenté entièrement rejeté.",
ROUND(IFERROR(VALUE(TRIM(SUBSTITUTE(AG96,CHAR(160),""))),0),2)&lt;
ROUND(IFERROR(VALUE(TRIM(SUBSTITUTE(O96,CHAR(160),""))),0),2),
"Attention : Montant présenté partiellement rejeté.",
TRUE,""
))</f>
        <v/>
      </c>
      <c r="AJ96" s="853" t="str">
        <f t="shared" si="43"/>
        <v/>
      </c>
    </row>
    <row r="97" spans="1:36" s="25" customFormat="1">
      <c r="A97" s="867">
        <v>89</v>
      </c>
      <c r="B97" s="886"/>
      <c r="C97" s="83"/>
      <c r="D97" s="83"/>
      <c r="E97" s="124"/>
      <c r="F97" s="83"/>
      <c r="G97" s="131"/>
      <c r="H97" s="83"/>
      <c r="I97" s="125"/>
      <c r="J97" s="126"/>
      <c r="K97" s="125"/>
      <c r="L97" s="125"/>
      <c r="M97" s="762" t="str">
        <f t="shared" si="37"/>
        <v/>
      </c>
      <c r="N97" s="127"/>
      <c r="O97" s="165" t="str">
        <f t="shared" si="36"/>
        <v/>
      </c>
      <c r="P97" s="83"/>
      <c r="Q97" s="885"/>
      <c r="R97" s="852" t="str">
        <f t="shared" si="44"/>
        <v/>
      </c>
      <c r="S97" s="833" t="str">
        <f t="shared" si="45"/>
        <v/>
      </c>
      <c r="T97" s="833" t="str">
        <f t="shared" si="46"/>
        <v/>
      </c>
      <c r="U97" s="833" t="str">
        <f t="shared" si="47"/>
        <v/>
      </c>
      <c r="V97" s="833" t="str">
        <f t="shared" si="48"/>
        <v/>
      </c>
      <c r="W97" s="833" t="str">
        <f t="shared" si="49"/>
        <v/>
      </c>
      <c r="X97" s="829" t="str">
        <f t="shared" si="50"/>
        <v/>
      </c>
      <c r="Y97" s="164" t="str">
        <f t="shared" si="51"/>
        <v/>
      </c>
      <c r="Z97" s="162" t="str">
        <f t="shared" si="52"/>
        <v/>
      </c>
      <c r="AA97" s="164" t="str">
        <f t="shared" si="53"/>
        <v/>
      </c>
      <c r="AB97" s="164" t="str">
        <f t="shared" si="38"/>
        <v/>
      </c>
      <c r="AC97" s="762" t="str">
        <f t="shared" si="39"/>
        <v/>
      </c>
      <c r="AD97" s="163" t="str">
        <f t="shared" si="40"/>
        <v/>
      </c>
      <c r="AE97" s="162" t="str">
        <f t="shared" si="41"/>
        <v/>
      </c>
      <c r="AF97" s="129"/>
      <c r="AG97" s="105" t="str">
        <f t="shared" si="42"/>
        <v/>
      </c>
      <c r="AH97" s="130"/>
      <c r="AI97" s="43" t="str" cm="1">
        <f t="array" ref="AI97">IF(OR(AG97="",O97=""),"",_xlfn.IFS(
ROUND(IFERROR(VALUE(TRIM(SUBSTITUTE(AG97,CHAR(160),""))),0),2)&gt;
ROUND(IFERROR(VALUE(TRIM(SUBSTITUTE(O97,CHAR(160),""))),0),2),
"KO : Le montant retenu est supérieur au montant présenté. Merci de revoir la ligne de contributions ou plafonner son montant.",
ROUND(IFERROR(VALUE(TRIM(SUBSTITUTE(O97,CHAR(160),""))),0),2)=0,
"",
ROUND(IFERROR(VALUE(TRIM(SUBSTITUTE(AG97,CHAR(160),""))),0),2)=
ROUND(IFERROR(VALUE(TRIM(SUBSTITUTE(O97,CHAR(160),""))),0),2),
"OK",
ROUND(IFERROR(VALUE(TRIM(SUBSTITUTE(AG97,CHAR(160),""))),0),2)=0,
"Attention : Montant présenté entièrement rejeté.",
ROUND(IFERROR(VALUE(TRIM(SUBSTITUTE(AG97,CHAR(160),""))),0),2)&lt;
ROUND(IFERROR(VALUE(TRIM(SUBSTITUTE(O97,CHAR(160),""))),0),2),
"Attention : Montant présenté partiellement rejeté.",
TRUE,""
))</f>
        <v/>
      </c>
      <c r="AJ97" s="853" t="str">
        <f t="shared" si="43"/>
        <v/>
      </c>
    </row>
    <row r="98" spans="1:36" s="25" customFormat="1">
      <c r="A98" s="867">
        <v>90</v>
      </c>
      <c r="B98" s="886"/>
      <c r="C98" s="83"/>
      <c r="D98" s="83"/>
      <c r="E98" s="124"/>
      <c r="F98" s="83"/>
      <c r="G98" s="131"/>
      <c r="H98" s="83"/>
      <c r="I98" s="125"/>
      <c r="J98" s="126"/>
      <c r="K98" s="125"/>
      <c r="L98" s="125"/>
      <c r="M98" s="762" t="str">
        <f t="shared" si="37"/>
        <v/>
      </c>
      <c r="N98" s="127"/>
      <c r="O98" s="165" t="str">
        <f t="shared" si="36"/>
        <v/>
      </c>
      <c r="P98" s="83"/>
      <c r="Q98" s="885"/>
      <c r="R98" s="852" t="str">
        <f t="shared" si="44"/>
        <v/>
      </c>
      <c r="S98" s="833" t="str">
        <f t="shared" si="45"/>
        <v/>
      </c>
      <c r="T98" s="833" t="str">
        <f t="shared" si="46"/>
        <v/>
      </c>
      <c r="U98" s="833" t="str">
        <f t="shared" si="47"/>
        <v/>
      </c>
      <c r="V98" s="833" t="str">
        <f t="shared" si="48"/>
        <v/>
      </c>
      <c r="W98" s="833" t="str">
        <f t="shared" si="49"/>
        <v/>
      </c>
      <c r="X98" s="829" t="str">
        <f t="shared" si="50"/>
        <v/>
      </c>
      <c r="Y98" s="164" t="str">
        <f t="shared" si="51"/>
        <v/>
      </c>
      <c r="Z98" s="162" t="str">
        <f t="shared" si="52"/>
        <v/>
      </c>
      <c r="AA98" s="164" t="str">
        <f t="shared" si="53"/>
        <v/>
      </c>
      <c r="AB98" s="164" t="str">
        <f t="shared" si="38"/>
        <v/>
      </c>
      <c r="AC98" s="762" t="str">
        <f t="shared" si="39"/>
        <v/>
      </c>
      <c r="AD98" s="163" t="str">
        <f t="shared" si="40"/>
        <v/>
      </c>
      <c r="AE98" s="162" t="str">
        <f t="shared" si="41"/>
        <v/>
      </c>
      <c r="AF98" s="129"/>
      <c r="AG98" s="105" t="str">
        <f t="shared" si="42"/>
        <v/>
      </c>
      <c r="AH98" s="130"/>
      <c r="AI98" s="43" t="str" cm="1">
        <f t="array" ref="AI98">IF(OR(AG98="",O98=""),"",_xlfn.IFS(
ROUND(IFERROR(VALUE(TRIM(SUBSTITUTE(AG98,CHAR(160),""))),0),2)&gt;
ROUND(IFERROR(VALUE(TRIM(SUBSTITUTE(O98,CHAR(160),""))),0),2),
"KO : Le montant retenu est supérieur au montant présenté. Merci de revoir la ligne de contributions ou plafonner son montant.",
ROUND(IFERROR(VALUE(TRIM(SUBSTITUTE(O98,CHAR(160),""))),0),2)=0,
"",
ROUND(IFERROR(VALUE(TRIM(SUBSTITUTE(AG98,CHAR(160),""))),0),2)=
ROUND(IFERROR(VALUE(TRIM(SUBSTITUTE(O98,CHAR(160),""))),0),2),
"OK",
ROUND(IFERROR(VALUE(TRIM(SUBSTITUTE(AG98,CHAR(160),""))),0),2)=0,
"Attention : Montant présenté entièrement rejeté.",
ROUND(IFERROR(VALUE(TRIM(SUBSTITUTE(AG98,CHAR(160),""))),0),2)&lt;
ROUND(IFERROR(VALUE(TRIM(SUBSTITUTE(O98,CHAR(160),""))),0),2),
"Attention : Montant présenté partiellement rejeté.",
TRUE,""
))</f>
        <v/>
      </c>
      <c r="AJ98" s="853" t="str">
        <f t="shared" si="43"/>
        <v/>
      </c>
    </row>
    <row r="99" spans="1:36" s="25" customFormat="1">
      <c r="A99" s="867">
        <v>91</v>
      </c>
      <c r="B99" s="886"/>
      <c r="C99" s="83"/>
      <c r="D99" s="83"/>
      <c r="E99" s="124"/>
      <c r="F99" s="83"/>
      <c r="G99" s="131"/>
      <c r="H99" s="83"/>
      <c r="I99" s="125"/>
      <c r="J99" s="126"/>
      <c r="K99" s="125"/>
      <c r="L99" s="125"/>
      <c r="M99" s="762" t="str">
        <f t="shared" si="37"/>
        <v/>
      </c>
      <c r="N99" s="127"/>
      <c r="O99" s="165" t="str">
        <f t="shared" si="36"/>
        <v/>
      </c>
      <c r="P99" s="83"/>
      <c r="Q99" s="885"/>
      <c r="R99" s="852" t="str">
        <f t="shared" si="44"/>
        <v/>
      </c>
      <c r="S99" s="833" t="str">
        <f t="shared" si="45"/>
        <v/>
      </c>
      <c r="T99" s="833" t="str">
        <f t="shared" si="46"/>
        <v/>
      </c>
      <c r="U99" s="833" t="str">
        <f t="shared" si="47"/>
        <v/>
      </c>
      <c r="V99" s="833" t="str">
        <f t="shared" si="48"/>
        <v/>
      </c>
      <c r="W99" s="833" t="str">
        <f t="shared" si="49"/>
        <v/>
      </c>
      <c r="X99" s="829" t="str">
        <f t="shared" si="50"/>
        <v/>
      </c>
      <c r="Y99" s="164" t="str">
        <f t="shared" si="51"/>
        <v/>
      </c>
      <c r="Z99" s="162" t="str">
        <f t="shared" si="52"/>
        <v/>
      </c>
      <c r="AA99" s="164" t="str">
        <f t="shared" si="53"/>
        <v/>
      </c>
      <c r="AB99" s="164" t="str">
        <f t="shared" si="38"/>
        <v/>
      </c>
      <c r="AC99" s="762" t="str">
        <f t="shared" si="39"/>
        <v/>
      </c>
      <c r="AD99" s="163" t="str">
        <f t="shared" si="40"/>
        <v/>
      </c>
      <c r="AE99" s="162" t="str">
        <f t="shared" si="41"/>
        <v/>
      </c>
      <c r="AF99" s="129"/>
      <c r="AG99" s="105" t="str">
        <f t="shared" si="42"/>
        <v/>
      </c>
      <c r="AH99" s="130"/>
      <c r="AI99" s="43" t="str" cm="1">
        <f t="array" ref="AI99">IF(OR(AG99="",O99=""),"",_xlfn.IFS(
ROUND(IFERROR(VALUE(TRIM(SUBSTITUTE(AG99,CHAR(160),""))),0),2)&gt;
ROUND(IFERROR(VALUE(TRIM(SUBSTITUTE(O99,CHAR(160),""))),0),2),
"KO : Le montant retenu est supérieur au montant présenté. Merci de revoir la ligne de contributions ou plafonner son montant.",
ROUND(IFERROR(VALUE(TRIM(SUBSTITUTE(O99,CHAR(160),""))),0),2)=0,
"",
ROUND(IFERROR(VALUE(TRIM(SUBSTITUTE(AG99,CHAR(160),""))),0),2)=
ROUND(IFERROR(VALUE(TRIM(SUBSTITUTE(O99,CHAR(160),""))),0),2),
"OK",
ROUND(IFERROR(VALUE(TRIM(SUBSTITUTE(AG99,CHAR(160),""))),0),2)=0,
"Attention : Montant présenté entièrement rejeté.",
ROUND(IFERROR(VALUE(TRIM(SUBSTITUTE(AG99,CHAR(160),""))),0),2)&lt;
ROUND(IFERROR(VALUE(TRIM(SUBSTITUTE(O99,CHAR(160),""))),0),2),
"Attention : Montant présenté partiellement rejeté.",
TRUE,""
))</f>
        <v/>
      </c>
      <c r="AJ99" s="853" t="str">
        <f t="shared" si="43"/>
        <v/>
      </c>
    </row>
    <row r="100" spans="1:36" s="25" customFormat="1">
      <c r="A100" s="867">
        <v>92</v>
      </c>
      <c r="B100" s="886"/>
      <c r="C100" s="83"/>
      <c r="D100" s="83"/>
      <c r="E100" s="124"/>
      <c r="F100" s="83"/>
      <c r="G100" s="131"/>
      <c r="H100" s="83"/>
      <c r="I100" s="125"/>
      <c r="J100" s="126"/>
      <c r="K100" s="125"/>
      <c r="L100" s="125"/>
      <c r="M100" s="762" t="str">
        <f t="shared" si="37"/>
        <v/>
      </c>
      <c r="N100" s="127"/>
      <c r="O100" s="165" t="str">
        <f t="shared" si="36"/>
        <v/>
      </c>
      <c r="P100" s="83"/>
      <c r="Q100" s="885"/>
      <c r="R100" s="852" t="str">
        <f t="shared" si="44"/>
        <v/>
      </c>
      <c r="S100" s="833" t="str">
        <f t="shared" si="45"/>
        <v/>
      </c>
      <c r="T100" s="833" t="str">
        <f t="shared" si="46"/>
        <v/>
      </c>
      <c r="U100" s="833" t="str">
        <f t="shared" si="47"/>
        <v/>
      </c>
      <c r="V100" s="833" t="str">
        <f t="shared" si="48"/>
        <v/>
      </c>
      <c r="W100" s="833" t="str">
        <f t="shared" si="49"/>
        <v/>
      </c>
      <c r="X100" s="829" t="str">
        <f t="shared" si="50"/>
        <v/>
      </c>
      <c r="Y100" s="164" t="str">
        <f t="shared" si="51"/>
        <v/>
      </c>
      <c r="Z100" s="162" t="str">
        <f t="shared" si="52"/>
        <v/>
      </c>
      <c r="AA100" s="164" t="str">
        <f t="shared" si="53"/>
        <v/>
      </c>
      <c r="AB100" s="164" t="str">
        <f t="shared" si="38"/>
        <v/>
      </c>
      <c r="AC100" s="762" t="str">
        <f t="shared" si="39"/>
        <v/>
      </c>
      <c r="AD100" s="163" t="str">
        <f t="shared" si="40"/>
        <v/>
      </c>
      <c r="AE100" s="162" t="str">
        <f t="shared" si="41"/>
        <v/>
      </c>
      <c r="AF100" s="129"/>
      <c r="AG100" s="105" t="str">
        <f t="shared" si="42"/>
        <v/>
      </c>
      <c r="AH100" s="130"/>
      <c r="AI100" s="43" t="str" cm="1">
        <f t="array" ref="AI100">IF(OR(AG100="",O100=""),"",_xlfn.IFS(
ROUND(IFERROR(VALUE(TRIM(SUBSTITUTE(AG100,CHAR(160),""))),0),2)&gt;
ROUND(IFERROR(VALUE(TRIM(SUBSTITUTE(O100,CHAR(160),""))),0),2),
"KO : Le montant retenu est supérieur au montant présenté. Merci de revoir la ligne de contributions ou plafonner son montant.",
ROUND(IFERROR(VALUE(TRIM(SUBSTITUTE(O100,CHAR(160),""))),0),2)=0,
"",
ROUND(IFERROR(VALUE(TRIM(SUBSTITUTE(AG100,CHAR(160),""))),0),2)=
ROUND(IFERROR(VALUE(TRIM(SUBSTITUTE(O100,CHAR(160),""))),0),2),
"OK",
ROUND(IFERROR(VALUE(TRIM(SUBSTITUTE(AG100,CHAR(160),""))),0),2)=0,
"Attention : Montant présenté entièrement rejeté.",
ROUND(IFERROR(VALUE(TRIM(SUBSTITUTE(AG100,CHAR(160),""))),0),2)&lt;
ROUND(IFERROR(VALUE(TRIM(SUBSTITUTE(O100,CHAR(160),""))),0),2),
"Attention : Montant présenté partiellement rejeté.",
TRUE,""
))</f>
        <v/>
      </c>
      <c r="AJ100" s="853" t="str">
        <f t="shared" si="43"/>
        <v/>
      </c>
    </row>
    <row r="101" spans="1:36" s="25" customFormat="1">
      <c r="A101" s="867">
        <v>93</v>
      </c>
      <c r="B101" s="886"/>
      <c r="C101" s="83"/>
      <c r="D101" s="83"/>
      <c r="E101" s="124"/>
      <c r="F101" s="83"/>
      <c r="G101" s="131"/>
      <c r="H101" s="83"/>
      <c r="I101" s="125"/>
      <c r="J101" s="126"/>
      <c r="K101" s="125"/>
      <c r="L101" s="125"/>
      <c r="M101" s="762" t="str">
        <f t="shared" si="37"/>
        <v/>
      </c>
      <c r="N101" s="127"/>
      <c r="O101" s="165" t="str">
        <f t="shared" si="36"/>
        <v/>
      </c>
      <c r="P101" s="83"/>
      <c r="Q101" s="885"/>
      <c r="R101" s="852" t="str">
        <f t="shared" si="44"/>
        <v/>
      </c>
      <c r="S101" s="833" t="str">
        <f t="shared" si="45"/>
        <v/>
      </c>
      <c r="T101" s="833" t="str">
        <f t="shared" si="46"/>
        <v/>
      </c>
      <c r="U101" s="833" t="str">
        <f t="shared" si="47"/>
        <v/>
      </c>
      <c r="V101" s="833" t="str">
        <f t="shared" si="48"/>
        <v/>
      </c>
      <c r="W101" s="833" t="str">
        <f t="shared" si="49"/>
        <v/>
      </c>
      <c r="X101" s="829" t="str">
        <f t="shared" si="50"/>
        <v/>
      </c>
      <c r="Y101" s="164" t="str">
        <f t="shared" si="51"/>
        <v/>
      </c>
      <c r="Z101" s="162" t="str">
        <f t="shared" si="52"/>
        <v/>
      </c>
      <c r="AA101" s="164" t="str">
        <f t="shared" si="53"/>
        <v/>
      </c>
      <c r="AB101" s="164" t="str">
        <f t="shared" si="38"/>
        <v/>
      </c>
      <c r="AC101" s="762" t="str">
        <f t="shared" si="39"/>
        <v/>
      </c>
      <c r="AD101" s="163" t="str">
        <f t="shared" si="40"/>
        <v/>
      </c>
      <c r="AE101" s="162" t="str">
        <f t="shared" si="41"/>
        <v/>
      </c>
      <c r="AF101" s="129"/>
      <c r="AG101" s="105" t="str">
        <f t="shared" si="42"/>
        <v/>
      </c>
      <c r="AH101" s="130"/>
      <c r="AI101" s="43" t="str" cm="1">
        <f t="array" ref="AI101">IF(OR(AG101="",O101=""),"",_xlfn.IFS(
ROUND(IFERROR(VALUE(TRIM(SUBSTITUTE(AG101,CHAR(160),""))),0),2)&gt;
ROUND(IFERROR(VALUE(TRIM(SUBSTITUTE(O101,CHAR(160),""))),0),2),
"KO : Le montant retenu est supérieur au montant présenté. Merci de revoir la ligne de contributions ou plafonner son montant.",
ROUND(IFERROR(VALUE(TRIM(SUBSTITUTE(O101,CHAR(160),""))),0),2)=0,
"",
ROUND(IFERROR(VALUE(TRIM(SUBSTITUTE(AG101,CHAR(160),""))),0),2)=
ROUND(IFERROR(VALUE(TRIM(SUBSTITUTE(O101,CHAR(160),""))),0),2),
"OK",
ROUND(IFERROR(VALUE(TRIM(SUBSTITUTE(AG101,CHAR(160),""))),0),2)=0,
"Attention : Montant présenté entièrement rejeté.",
ROUND(IFERROR(VALUE(TRIM(SUBSTITUTE(AG101,CHAR(160),""))),0),2)&lt;
ROUND(IFERROR(VALUE(TRIM(SUBSTITUTE(O101,CHAR(160),""))),0),2),
"Attention : Montant présenté partiellement rejeté.",
TRUE,""
))</f>
        <v/>
      </c>
      <c r="AJ101" s="853" t="str">
        <f t="shared" si="43"/>
        <v/>
      </c>
    </row>
    <row r="102" spans="1:36" s="25" customFormat="1">
      <c r="A102" s="867">
        <v>94</v>
      </c>
      <c r="B102" s="886"/>
      <c r="C102" s="83"/>
      <c r="D102" s="83"/>
      <c r="E102" s="124"/>
      <c r="F102" s="83"/>
      <c r="G102" s="131"/>
      <c r="H102" s="83"/>
      <c r="I102" s="125"/>
      <c r="J102" s="126"/>
      <c r="K102" s="125"/>
      <c r="L102" s="125"/>
      <c r="M102" s="762" t="str">
        <f t="shared" si="37"/>
        <v/>
      </c>
      <c r="N102" s="127"/>
      <c r="O102" s="165" t="str">
        <f t="shared" si="36"/>
        <v/>
      </c>
      <c r="P102" s="83"/>
      <c r="Q102" s="885"/>
      <c r="R102" s="852" t="str">
        <f t="shared" si="44"/>
        <v/>
      </c>
      <c r="S102" s="833" t="str">
        <f t="shared" si="45"/>
        <v/>
      </c>
      <c r="T102" s="833" t="str">
        <f t="shared" si="46"/>
        <v/>
      </c>
      <c r="U102" s="833" t="str">
        <f t="shared" si="47"/>
        <v/>
      </c>
      <c r="V102" s="833" t="str">
        <f t="shared" si="48"/>
        <v/>
      </c>
      <c r="W102" s="833" t="str">
        <f t="shared" si="49"/>
        <v/>
      </c>
      <c r="X102" s="829" t="str">
        <f t="shared" si="50"/>
        <v/>
      </c>
      <c r="Y102" s="164" t="str">
        <f t="shared" si="51"/>
        <v/>
      </c>
      <c r="Z102" s="162" t="str">
        <f t="shared" si="52"/>
        <v/>
      </c>
      <c r="AA102" s="164" t="str">
        <f t="shared" si="53"/>
        <v/>
      </c>
      <c r="AB102" s="164" t="str">
        <f t="shared" si="38"/>
        <v/>
      </c>
      <c r="AC102" s="762" t="str">
        <f t="shared" si="39"/>
        <v/>
      </c>
      <c r="AD102" s="163" t="str">
        <f t="shared" si="40"/>
        <v/>
      </c>
      <c r="AE102" s="162" t="str">
        <f t="shared" si="41"/>
        <v/>
      </c>
      <c r="AF102" s="129"/>
      <c r="AG102" s="105" t="str">
        <f t="shared" si="42"/>
        <v/>
      </c>
      <c r="AH102" s="130"/>
      <c r="AI102" s="43" t="str" cm="1">
        <f t="array" ref="AI102">IF(OR(AG102="",O102=""),"",_xlfn.IFS(
ROUND(IFERROR(VALUE(TRIM(SUBSTITUTE(AG102,CHAR(160),""))),0),2)&gt;
ROUND(IFERROR(VALUE(TRIM(SUBSTITUTE(O102,CHAR(160),""))),0),2),
"KO : Le montant retenu est supérieur au montant présenté. Merci de revoir la ligne de contributions ou plafonner son montant.",
ROUND(IFERROR(VALUE(TRIM(SUBSTITUTE(O102,CHAR(160),""))),0),2)=0,
"",
ROUND(IFERROR(VALUE(TRIM(SUBSTITUTE(AG102,CHAR(160),""))),0),2)=
ROUND(IFERROR(VALUE(TRIM(SUBSTITUTE(O102,CHAR(160),""))),0),2),
"OK",
ROUND(IFERROR(VALUE(TRIM(SUBSTITUTE(AG102,CHAR(160),""))),0),2)=0,
"Attention : Montant présenté entièrement rejeté.",
ROUND(IFERROR(VALUE(TRIM(SUBSTITUTE(AG102,CHAR(160),""))),0),2)&lt;
ROUND(IFERROR(VALUE(TRIM(SUBSTITUTE(O102,CHAR(160),""))),0),2),
"Attention : Montant présenté partiellement rejeté.",
TRUE,""
))</f>
        <v/>
      </c>
      <c r="AJ102" s="853" t="str">
        <f t="shared" si="43"/>
        <v/>
      </c>
    </row>
    <row r="103" spans="1:36" s="25" customFormat="1">
      <c r="A103" s="867">
        <v>95</v>
      </c>
      <c r="B103" s="886"/>
      <c r="C103" s="83"/>
      <c r="D103" s="83"/>
      <c r="E103" s="124"/>
      <c r="F103" s="83"/>
      <c r="G103" s="131"/>
      <c r="H103" s="83"/>
      <c r="I103" s="125"/>
      <c r="J103" s="126"/>
      <c r="K103" s="125"/>
      <c r="L103" s="125"/>
      <c r="M103" s="762" t="str">
        <f t="shared" si="37"/>
        <v/>
      </c>
      <c r="N103" s="127"/>
      <c r="O103" s="165" t="str">
        <f t="shared" si="36"/>
        <v/>
      </c>
      <c r="P103" s="83"/>
      <c r="Q103" s="885"/>
      <c r="R103" s="852" t="str">
        <f t="shared" si="44"/>
        <v/>
      </c>
      <c r="S103" s="833" t="str">
        <f t="shared" si="45"/>
        <v/>
      </c>
      <c r="T103" s="833" t="str">
        <f t="shared" si="46"/>
        <v/>
      </c>
      <c r="U103" s="833" t="str">
        <f t="shared" si="47"/>
        <v/>
      </c>
      <c r="V103" s="833" t="str">
        <f t="shared" si="48"/>
        <v/>
      </c>
      <c r="W103" s="833" t="str">
        <f t="shared" si="49"/>
        <v/>
      </c>
      <c r="X103" s="829" t="str">
        <f t="shared" si="50"/>
        <v/>
      </c>
      <c r="Y103" s="164" t="str">
        <f t="shared" si="51"/>
        <v/>
      </c>
      <c r="Z103" s="162" t="str">
        <f t="shared" si="52"/>
        <v/>
      </c>
      <c r="AA103" s="164" t="str">
        <f t="shared" si="53"/>
        <v/>
      </c>
      <c r="AB103" s="164" t="str">
        <f t="shared" si="38"/>
        <v/>
      </c>
      <c r="AC103" s="762" t="str">
        <f t="shared" si="39"/>
        <v/>
      </c>
      <c r="AD103" s="163" t="str">
        <f t="shared" si="40"/>
        <v/>
      </c>
      <c r="AE103" s="162" t="str">
        <f t="shared" si="41"/>
        <v/>
      </c>
      <c r="AF103" s="129"/>
      <c r="AG103" s="105" t="str">
        <f t="shared" si="42"/>
        <v/>
      </c>
      <c r="AH103" s="130"/>
      <c r="AI103" s="43" t="str" cm="1">
        <f t="array" ref="AI103">IF(OR(AG103="",O103=""),"",_xlfn.IFS(
ROUND(IFERROR(VALUE(TRIM(SUBSTITUTE(AG103,CHAR(160),""))),0),2)&gt;
ROUND(IFERROR(VALUE(TRIM(SUBSTITUTE(O103,CHAR(160),""))),0),2),
"KO : Le montant retenu est supérieur au montant présenté. Merci de revoir la ligne de contributions ou plafonner son montant.",
ROUND(IFERROR(VALUE(TRIM(SUBSTITUTE(O103,CHAR(160),""))),0),2)=0,
"",
ROUND(IFERROR(VALUE(TRIM(SUBSTITUTE(AG103,CHAR(160),""))),0),2)=
ROUND(IFERROR(VALUE(TRIM(SUBSTITUTE(O103,CHAR(160),""))),0),2),
"OK",
ROUND(IFERROR(VALUE(TRIM(SUBSTITUTE(AG103,CHAR(160),""))),0),2)=0,
"Attention : Montant présenté entièrement rejeté.",
ROUND(IFERROR(VALUE(TRIM(SUBSTITUTE(AG103,CHAR(160),""))),0),2)&lt;
ROUND(IFERROR(VALUE(TRIM(SUBSTITUTE(O103,CHAR(160),""))),0),2),
"Attention : Montant présenté partiellement rejeté.",
TRUE,""
))</f>
        <v/>
      </c>
      <c r="AJ103" s="853" t="str">
        <f t="shared" si="43"/>
        <v/>
      </c>
    </row>
    <row r="104" spans="1:36" s="25" customFormat="1">
      <c r="A104" s="867">
        <v>96</v>
      </c>
      <c r="B104" s="886"/>
      <c r="C104" s="83"/>
      <c r="D104" s="83"/>
      <c r="E104" s="124"/>
      <c r="F104" s="83"/>
      <c r="G104" s="131"/>
      <c r="H104" s="83"/>
      <c r="I104" s="125"/>
      <c r="J104" s="126"/>
      <c r="K104" s="125"/>
      <c r="L104" s="125"/>
      <c r="M104" s="762" t="str">
        <f t="shared" si="37"/>
        <v/>
      </c>
      <c r="N104" s="127"/>
      <c r="O104" s="165" t="str">
        <f t="shared" ref="O104:O108" si="54">IF(K104=0,"",((N104/K104)*M104)*G104)</f>
        <v/>
      </c>
      <c r="P104" s="83"/>
      <c r="Q104" s="885"/>
      <c r="R104" s="852" t="str">
        <f t="shared" si="44"/>
        <v/>
      </c>
      <c r="S104" s="833" t="str">
        <f t="shared" si="45"/>
        <v/>
      </c>
      <c r="T104" s="833" t="str">
        <f t="shared" si="46"/>
        <v/>
      </c>
      <c r="U104" s="833" t="str">
        <f t="shared" si="47"/>
        <v/>
      </c>
      <c r="V104" s="833" t="str">
        <f t="shared" si="48"/>
        <v/>
      </c>
      <c r="W104" s="833" t="str">
        <f t="shared" si="49"/>
        <v/>
      </c>
      <c r="X104" s="829" t="str">
        <f t="shared" si="50"/>
        <v/>
      </c>
      <c r="Y104" s="164" t="str">
        <f t="shared" si="51"/>
        <v/>
      </c>
      <c r="Z104" s="162" t="str">
        <f t="shared" si="52"/>
        <v/>
      </c>
      <c r="AA104" s="164" t="str">
        <f t="shared" si="53"/>
        <v/>
      </c>
      <c r="AB104" s="164" t="str">
        <f t="shared" si="38"/>
        <v/>
      </c>
      <c r="AC104" s="762" t="str">
        <f t="shared" si="39"/>
        <v/>
      </c>
      <c r="AD104" s="163" t="str">
        <f t="shared" si="40"/>
        <v/>
      </c>
      <c r="AE104" s="162" t="str">
        <f t="shared" si="41"/>
        <v/>
      </c>
      <c r="AF104" s="129"/>
      <c r="AG104" s="105" t="str">
        <f t="shared" si="42"/>
        <v/>
      </c>
      <c r="AH104" s="130"/>
      <c r="AI104" s="43" t="str" cm="1">
        <f t="array" ref="AI104">IF(OR(AG104="",O104=""),"",_xlfn.IFS(
ROUND(IFERROR(VALUE(TRIM(SUBSTITUTE(AG104,CHAR(160),""))),0),2)&gt;
ROUND(IFERROR(VALUE(TRIM(SUBSTITUTE(O104,CHAR(160),""))),0),2),
"KO : Le montant retenu est supérieur au montant présenté. Merci de revoir la ligne de contributions ou plafonner son montant.",
ROUND(IFERROR(VALUE(TRIM(SUBSTITUTE(O104,CHAR(160),""))),0),2)=0,
"",
ROUND(IFERROR(VALUE(TRIM(SUBSTITUTE(AG104,CHAR(160),""))),0),2)=
ROUND(IFERROR(VALUE(TRIM(SUBSTITUTE(O104,CHAR(160),""))),0),2),
"OK",
ROUND(IFERROR(VALUE(TRIM(SUBSTITUTE(AG104,CHAR(160),""))),0),2)=0,
"Attention : Montant présenté entièrement rejeté.",
ROUND(IFERROR(VALUE(TRIM(SUBSTITUTE(AG104,CHAR(160),""))),0),2)&lt;
ROUND(IFERROR(VALUE(TRIM(SUBSTITUTE(O104,CHAR(160),""))),0),2),
"Attention : Montant présenté partiellement rejeté.",
TRUE,""
))</f>
        <v/>
      </c>
      <c r="AJ104" s="853" t="str">
        <f t="shared" si="43"/>
        <v/>
      </c>
    </row>
    <row r="105" spans="1:36" s="25" customFormat="1">
      <c r="A105" s="867">
        <v>97</v>
      </c>
      <c r="B105" s="886"/>
      <c r="C105" s="83"/>
      <c r="D105" s="83"/>
      <c r="E105" s="124"/>
      <c r="F105" s="83"/>
      <c r="G105" s="131"/>
      <c r="H105" s="83"/>
      <c r="I105" s="125"/>
      <c r="J105" s="126"/>
      <c r="K105" s="125"/>
      <c r="L105" s="125"/>
      <c r="M105" s="762" t="str">
        <f t="shared" ref="M105:M108" si="55">IF(K105="","",L105/365)</f>
        <v/>
      </c>
      <c r="N105" s="127"/>
      <c r="O105" s="165" t="str">
        <f t="shared" si="54"/>
        <v/>
      </c>
      <c r="P105" s="83"/>
      <c r="Q105" s="885"/>
      <c r="R105" s="852" t="str">
        <f t="shared" si="44"/>
        <v/>
      </c>
      <c r="S105" s="833" t="str">
        <f t="shared" si="45"/>
        <v/>
      </c>
      <c r="T105" s="833" t="str">
        <f t="shared" si="46"/>
        <v/>
      </c>
      <c r="U105" s="833" t="str">
        <f t="shared" si="47"/>
        <v/>
      </c>
      <c r="V105" s="833" t="str">
        <f t="shared" si="48"/>
        <v/>
      </c>
      <c r="W105" s="833" t="str">
        <f t="shared" si="49"/>
        <v/>
      </c>
      <c r="X105" s="829" t="str">
        <f t="shared" si="50"/>
        <v/>
      </c>
      <c r="Y105" s="164" t="str">
        <f t="shared" si="51"/>
        <v/>
      </c>
      <c r="Z105" s="162" t="str">
        <f t="shared" si="52"/>
        <v/>
      </c>
      <c r="AA105" s="164" t="str">
        <f t="shared" si="53"/>
        <v/>
      </c>
      <c r="AB105" s="164" t="str">
        <f t="shared" si="38"/>
        <v/>
      </c>
      <c r="AC105" s="762" t="str">
        <f t="shared" ref="AC105:AC108" si="56">IF(AA105="","",AB105/365)</f>
        <v/>
      </c>
      <c r="AD105" s="163" t="str">
        <f t="shared" si="40"/>
        <v/>
      </c>
      <c r="AE105" s="162" t="str">
        <f t="shared" si="41"/>
        <v/>
      </c>
      <c r="AF105" s="129"/>
      <c r="AG105" s="105" t="str">
        <f t="shared" si="42"/>
        <v/>
      </c>
      <c r="AH105" s="130"/>
      <c r="AI105" s="43" t="str" cm="1">
        <f t="array" ref="AI105">IF(OR(AG105="",O105=""),"",_xlfn.IFS(
ROUND(IFERROR(VALUE(TRIM(SUBSTITUTE(AG105,CHAR(160),""))),0),2)&gt;
ROUND(IFERROR(VALUE(TRIM(SUBSTITUTE(O105,CHAR(160),""))),0),2),
"KO : Le montant retenu est supérieur au montant présenté. Merci de revoir la ligne de contributions ou plafonner son montant.",
ROUND(IFERROR(VALUE(TRIM(SUBSTITUTE(O105,CHAR(160),""))),0),2)=0,
"",
ROUND(IFERROR(VALUE(TRIM(SUBSTITUTE(AG105,CHAR(160),""))),0),2)=
ROUND(IFERROR(VALUE(TRIM(SUBSTITUTE(O105,CHAR(160),""))),0),2),
"OK",
ROUND(IFERROR(VALUE(TRIM(SUBSTITUTE(AG105,CHAR(160),""))),0),2)=0,
"Attention : Montant présenté entièrement rejeté.",
ROUND(IFERROR(VALUE(TRIM(SUBSTITUTE(AG105,CHAR(160),""))),0),2)&lt;
ROUND(IFERROR(VALUE(TRIM(SUBSTITUTE(O105,CHAR(160),""))),0),2),
"Attention : Montant présenté partiellement rejeté.",
TRUE,""
))</f>
        <v/>
      </c>
      <c r="AJ105" s="853" t="str">
        <f t="shared" si="43"/>
        <v/>
      </c>
    </row>
    <row r="106" spans="1:36" s="25" customFormat="1">
      <c r="A106" s="867">
        <v>98</v>
      </c>
      <c r="B106" s="886"/>
      <c r="C106" s="83"/>
      <c r="D106" s="83"/>
      <c r="E106" s="124"/>
      <c r="F106" s="83"/>
      <c r="G106" s="131"/>
      <c r="H106" s="83"/>
      <c r="I106" s="125"/>
      <c r="J106" s="126"/>
      <c r="K106" s="125"/>
      <c r="L106" s="125"/>
      <c r="M106" s="762" t="str">
        <f t="shared" si="55"/>
        <v/>
      </c>
      <c r="N106" s="127"/>
      <c r="O106" s="165" t="str">
        <f t="shared" si="54"/>
        <v/>
      </c>
      <c r="P106" s="83"/>
      <c r="Q106" s="885"/>
      <c r="R106" s="852" t="str">
        <f t="shared" si="44"/>
        <v/>
      </c>
      <c r="S106" s="833" t="str">
        <f t="shared" si="45"/>
        <v/>
      </c>
      <c r="T106" s="833" t="str">
        <f t="shared" si="46"/>
        <v/>
      </c>
      <c r="U106" s="833" t="str">
        <f t="shared" si="47"/>
        <v/>
      </c>
      <c r="V106" s="833" t="str">
        <f t="shared" si="48"/>
        <v/>
      </c>
      <c r="W106" s="833" t="str">
        <f t="shared" si="49"/>
        <v/>
      </c>
      <c r="X106" s="829" t="str">
        <f t="shared" si="50"/>
        <v/>
      </c>
      <c r="Y106" s="164" t="str">
        <f t="shared" si="51"/>
        <v/>
      </c>
      <c r="Z106" s="162" t="str">
        <f t="shared" si="52"/>
        <v/>
      </c>
      <c r="AA106" s="164" t="str">
        <f t="shared" si="53"/>
        <v/>
      </c>
      <c r="AB106" s="164" t="str">
        <f t="shared" si="38"/>
        <v/>
      </c>
      <c r="AC106" s="762" t="str">
        <f t="shared" si="56"/>
        <v/>
      </c>
      <c r="AD106" s="163" t="str">
        <f t="shared" si="40"/>
        <v/>
      </c>
      <c r="AE106" s="162" t="str">
        <f t="shared" si="41"/>
        <v/>
      </c>
      <c r="AF106" s="129"/>
      <c r="AG106" s="105" t="str">
        <f t="shared" si="42"/>
        <v/>
      </c>
      <c r="AH106" s="130"/>
      <c r="AI106" s="43" t="str" cm="1">
        <f t="array" ref="AI106">IF(OR(AG106="",O106=""),"",_xlfn.IFS(
ROUND(IFERROR(VALUE(TRIM(SUBSTITUTE(AG106,CHAR(160),""))),0),2)&gt;
ROUND(IFERROR(VALUE(TRIM(SUBSTITUTE(O106,CHAR(160),""))),0),2),
"KO : Le montant retenu est supérieur au montant présenté. Merci de revoir la ligne de contributions ou plafonner son montant.",
ROUND(IFERROR(VALUE(TRIM(SUBSTITUTE(O106,CHAR(160),""))),0),2)=0,
"",
ROUND(IFERROR(VALUE(TRIM(SUBSTITUTE(AG106,CHAR(160),""))),0),2)=
ROUND(IFERROR(VALUE(TRIM(SUBSTITUTE(O106,CHAR(160),""))),0),2),
"OK",
ROUND(IFERROR(VALUE(TRIM(SUBSTITUTE(AG106,CHAR(160),""))),0),2)=0,
"Attention : Montant présenté entièrement rejeté.",
ROUND(IFERROR(VALUE(TRIM(SUBSTITUTE(AG106,CHAR(160),""))),0),2)&lt;
ROUND(IFERROR(VALUE(TRIM(SUBSTITUTE(O106,CHAR(160),""))),0),2),
"Attention : Montant présenté partiellement rejeté.",
TRUE,""
))</f>
        <v/>
      </c>
      <c r="AJ106" s="853" t="str">
        <f t="shared" si="43"/>
        <v/>
      </c>
    </row>
    <row r="107" spans="1:36" s="25" customFormat="1">
      <c r="A107" s="867">
        <v>99</v>
      </c>
      <c r="B107" s="886"/>
      <c r="C107" s="83"/>
      <c r="D107" s="83"/>
      <c r="E107" s="124"/>
      <c r="F107" s="83"/>
      <c r="G107" s="131"/>
      <c r="H107" s="83"/>
      <c r="I107" s="125"/>
      <c r="J107" s="126"/>
      <c r="K107" s="125"/>
      <c r="L107" s="125"/>
      <c r="M107" s="762" t="str">
        <f t="shared" si="55"/>
        <v/>
      </c>
      <c r="N107" s="127"/>
      <c r="O107" s="165" t="str">
        <f t="shared" si="54"/>
        <v/>
      </c>
      <c r="P107" s="83"/>
      <c r="Q107" s="885"/>
      <c r="R107" s="852" t="str">
        <f t="shared" si="44"/>
        <v/>
      </c>
      <c r="S107" s="833" t="str">
        <f t="shared" si="45"/>
        <v/>
      </c>
      <c r="T107" s="833" t="str">
        <f t="shared" si="46"/>
        <v/>
      </c>
      <c r="U107" s="833" t="str">
        <f t="shared" si="47"/>
        <v/>
      </c>
      <c r="V107" s="833" t="str">
        <f t="shared" si="48"/>
        <v/>
      </c>
      <c r="W107" s="833" t="str">
        <f t="shared" si="49"/>
        <v/>
      </c>
      <c r="X107" s="829" t="str">
        <f t="shared" si="50"/>
        <v/>
      </c>
      <c r="Y107" s="164" t="str">
        <f t="shared" si="51"/>
        <v/>
      </c>
      <c r="Z107" s="162" t="str">
        <f t="shared" si="52"/>
        <v/>
      </c>
      <c r="AA107" s="164" t="str">
        <f t="shared" si="53"/>
        <v/>
      </c>
      <c r="AB107" s="164" t="str">
        <f t="shared" si="38"/>
        <v/>
      </c>
      <c r="AC107" s="762" t="str">
        <f t="shared" si="56"/>
        <v/>
      </c>
      <c r="AD107" s="163" t="str">
        <f t="shared" si="40"/>
        <v/>
      </c>
      <c r="AE107" s="162" t="str">
        <f t="shared" si="41"/>
        <v/>
      </c>
      <c r="AF107" s="129"/>
      <c r="AG107" s="105" t="str">
        <f t="shared" si="42"/>
        <v/>
      </c>
      <c r="AH107" s="130"/>
      <c r="AI107" s="43" t="str" cm="1">
        <f t="array" ref="AI107">IF(OR(AG107="",O107=""),"",_xlfn.IFS(
ROUND(IFERROR(VALUE(TRIM(SUBSTITUTE(AG107,CHAR(160),""))),0),2)&gt;
ROUND(IFERROR(VALUE(TRIM(SUBSTITUTE(O107,CHAR(160),""))),0),2),
"KO : Le montant retenu est supérieur au montant présenté. Merci de revoir la ligne de contributions ou plafonner son montant.",
ROUND(IFERROR(VALUE(TRIM(SUBSTITUTE(O107,CHAR(160),""))),0),2)=0,
"",
ROUND(IFERROR(VALUE(TRIM(SUBSTITUTE(AG107,CHAR(160),""))),0),2)=
ROUND(IFERROR(VALUE(TRIM(SUBSTITUTE(O107,CHAR(160),""))),0),2),
"OK",
ROUND(IFERROR(VALUE(TRIM(SUBSTITUTE(AG107,CHAR(160),""))),0),2)=0,
"Attention : Montant présenté entièrement rejeté.",
ROUND(IFERROR(VALUE(TRIM(SUBSTITUTE(AG107,CHAR(160),""))),0),2)&lt;
ROUND(IFERROR(VALUE(TRIM(SUBSTITUTE(O107,CHAR(160),""))),0),2),
"Attention : Montant présenté partiellement rejeté.",
TRUE,""
))</f>
        <v/>
      </c>
      <c r="AJ107" s="853" t="str">
        <f t="shared" si="43"/>
        <v/>
      </c>
    </row>
    <row r="108" spans="1:36" s="25" customFormat="1" ht="15.75" thickBot="1">
      <c r="A108" s="867">
        <v>100</v>
      </c>
      <c r="B108" s="887"/>
      <c r="C108" s="888"/>
      <c r="D108" s="888"/>
      <c r="E108" s="889"/>
      <c r="F108" s="888"/>
      <c r="G108" s="890"/>
      <c r="H108" s="888"/>
      <c r="I108" s="891"/>
      <c r="J108" s="892"/>
      <c r="K108" s="891"/>
      <c r="L108" s="891"/>
      <c r="M108" s="859" t="str">
        <f t="shared" si="55"/>
        <v/>
      </c>
      <c r="N108" s="893"/>
      <c r="O108" s="894" t="str">
        <f t="shared" si="54"/>
        <v/>
      </c>
      <c r="P108" s="888"/>
      <c r="Q108" s="895"/>
      <c r="R108" s="854" t="str">
        <f t="shared" si="44"/>
        <v/>
      </c>
      <c r="S108" s="855" t="str">
        <f t="shared" si="45"/>
        <v/>
      </c>
      <c r="T108" s="855" t="str">
        <f t="shared" si="46"/>
        <v/>
      </c>
      <c r="U108" s="855" t="str">
        <f t="shared" si="47"/>
        <v/>
      </c>
      <c r="V108" s="855" t="str">
        <f t="shared" si="48"/>
        <v/>
      </c>
      <c r="W108" s="855" t="str">
        <f t="shared" si="49"/>
        <v/>
      </c>
      <c r="X108" s="856" t="str">
        <f t="shared" si="50"/>
        <v/>
      </c>
      <c r="Y108" s="857" t="str">
        <f t="shared" si="51"/>
        <v/>
      </c>
      <c r="Z108" s="858" t="str">
        <f t="shared" si="52"/>
        <v/>
      </c>
      <c r="AA108" s="857" t="str">
        <f t="shared" si="53"/>
        <v/>
      </c>
      <c r="AB108" s="857" t="str">
        <f t="shared" si="38"/>
        <v/>
      </c>
      <c r="AC108" s="859" t="str">
        <f t="shared" si="56"/>
        <v/>
      </c>
      <c r="AD108" s="860" t="str">
        <f t="shared" si="40"/>
        <v/>
      </c>
      <c r="AE108" s="858" t="str">
        <f t="shared" si="41"/>
        <v/>
      </c>
      <c r="AF108" s="861"/>
      <c r="AG108" s="862" t="str">
        <f t="shared" si="42"/>
        <v/>
      </c>
      <c r="AH108" s="863"/>
      <c r="AI108" s="864" t="str" cm="1">
        <f t="array" ref="AI108">IF(OR(AG108="",O108=""),"",_xlfn.IFS(
ROUND(IFERROR(VALUE(TRIM(SUBSTITUTE(AG108,CHAR(160),""))),0),2)&gt;
ROUND(IFERROR(VALUE(TRIM(SUBSTITUTE(O108,CHAR(160),""))),0),2),
"KO : Le montant retenu est supérieur au montant présenté. Merci de revoir la ligne de contributions ou plafonner son montant.",
ROUND(IFERROR(VALUE(TRIM(SUBSTITUTE(O108,CHAR(160),""))),0),2)=0,
"",
ROUND(IFERROR(VALUE(TRIM(SUBSTITUTE(AG108,CHAR(160),""))),0),2)=
ROUND(IFERROR(VALUE(TRIM(SUBSTITUTE(O108,CHAR(160),""))),0),2),
"OK",
ROUND(IFERROR(VALUE(TRIM(SUBSTITUTE(AG108,CHAR(160),""))),0),2)=0,
"Attention : Montant présenté entièrement rejeté.",
ROUND(IFERROR(VALUE(TRIM(SUBSTITUTE(AG108,CHAR(160),""))),0),2)&lt;
ROUND(IFERROR(VALUE(TRIM(SUBSTITUTE(O108,CHAR(160),""))),0),2),
"Attention : Montant présenté partiellement rejeté.",
TRUE,""
))</f>
        <v/>
      </c>
      <c r="AJ108" s="865" t="str">
        <f t="shared" si="43"/>
        <v/>
      </c>
    </row>
    <row r="109" spans="1:36" ht="15" customHeight="1">
      <c r="A109" s="1057" t="s">
        <v>124</v>
      </c>
      <c r="B109" s="1043"/>
      <c r="C109" s="1043"/>
      <c r="D109" s="1043"/>
      <c r="E109" s="1043"/>
      <c r="F109" s="1043"/>
      <c r="G109" s="1043"/>
      <c r="H109" s="1043"/>
      <c r="I109" s="1043"/>
      <c r="J109" s="1043"/>
      <c r="K109" s="1043"/>
      <c r="L109" s="1043"/>
      <c r="M109" s="1043"/>
      <c r="N109" s="1043"/>
      <c r="O109" s="133">
        <f>SUM(O9:O108)</f>
        <v>0</v>
      </c>
      <c r="P109" s="134"/>
      <c r="Q109" s="134"/>
      <c r="R109" s="134"/>
      <c r="S109" s="134"/>
      <c r="T109" s="134"/>
      <c r="U109" s="134"/>
      <c r="V109" s="134"/>
      <c r="W109" s="134"/>
      <c r="X109" s="134"/>
      <c r="Y109" s="134"/>
      <c r="Z109" s="134"/>
      <c r="AA109" s="134"/>
      <c r="AB109" s="134"/>
      <c r="AC109" s="134"/>
      <c r="AD109" s="134"/>
      <c r="AE109" s="134"/>
      <c r="AF109" s="135" t="s">
        <v>125</v>
      </c>
      <c r="AG109" s="133">
        <f>SUM(AG9:AG108)</f>
        <v>0</v>
      </c>
      <c r="AH109" s="134"/>
      <c r="AI109" s="134"/>
      <c r="AJ109" s="133">
        <f>SUM(AJ9:AJ108)</f>
        <v>0</v>
      </c>
    </row>
  </sheetData>
  <sheetProtection algorithmName="SHA-512" hashValue="VA4gmjP5ht8Tl2cU+DiSCVOEy1e6tFmldkkA0u8F8fOI2SY3QtbvdZFiI1W0gx5wPe/haTy3fUZBOdjrU8zlGg==" saltValue="3Ipnlh9ueC/dde+wMwqlrA==" spinCount="100000" sheet="1" formatCells="0" formatColumns="0" insertRows="0"/>
  <mergeCells count="6">
    <mergeCell ref="A109:N109"/>
    <mergeCell ref="D2:I2"/>
    <mergeCell ref="D3:I3"/>
    <mergeCell ref="A5:Q5"/>
    <mergeCell ref="R5:AJ5"/>
    <mergeCell ref="A6:A7"/>
  </mergeCells>
  <conditionalFormatting sqref="M9:M108">
    <cfRule type="expression" dxfId="63" priority="2">
      <formula>M9&gt;I9</formula>
    </cfRule>
  </conditionalFormatting>
  <conditionalFormatting sqref="R9:AD108">
    <cfRule type="expression" dxfId="62" priority="305">
      <formula>R9&lt;&gt;B9</formula>
    </cfRule>
  </conditionalFormatting>
  <conditionalFormatting sqref="AC9:AC108">
    <cfRule type="expression" dxfId="61" priority="1">
      <formula>AC9&gt;Y9</formula>
    </cfRule>
  </conditionalFormatting>
  <conditionalFormatting sqref="AF9:AF108">
    <cfRule type="containsText" dxfId="60" priority="7" operator="containsText" text="Non">
      <formula>NOT(ISERROR(SEARCH("Non",AF9)))</formula>
    </cfRule>
  </conditionalFormatting>
  <conditionalFormatting sqref="AI9:AI108">
    <cfRule type="containsText" dxfId="59" priority="10" operator="containsText" text="OK">
      <formula>NOT(ISERROR(SEARCH("OK",AI9)))</formula>
    </cfRule>
    <cfRule type="containsText" dxfId="58" priority="11" operator="containsText" text="KO">
      <formula>NOT(ISERROR(SEARCH("KO",AI9)))</formula>
    </cfRule>
    <cfRule type="containsText" dxfId="57" priority="12" operator="containsText" text="Attention">
      <formula>NOT(ISERROR(SEARCH("Attention",AI9)))</formula>
    </cfRule>
  </conditionalFormatting>
  <dataValidations count="3">
    <dataValidation type="list" allowBlank="1" showInputMessage="1" showErrorMessage="1" sqref="E9:E108" xr:uid="{8E0CB86A-907E-4948-8D29-D91861809FEB}">
      <formula1>"Neuf,Occasion"</formula1>
    </dataValidation>
    <dataValidation type="list" allowBlank="1" showInputMessage="1" showErrorMessage="1" sqref="AF9:AF108" xr:uid="{A20D5C83-0346-4159-8BE3-4DABC5341C75}">
      <formula1>"Oui,Non,Sans objet"</formula1>
    </dataValidation>
    <dataValidation type="list" allowBlank="1" showInputMessage="1" showErrorMessage="1" sqref="T8" xr:uid="{BE586170-14C8-43A9-B912-187901868A67}">
      <formula1>"Devis 1,Devis 2,Devis 3"</formula1>
    </dataValidation>
  </dataValidations>
  <pageMargins left="0.7" right="0.7" top="0.75" bottom="0.75" header="0.3" footer="0.3"/>
  <pageSetup paperSize="9" scale="12" orientation="portrait" r:id="rId1"/>
  <extLst>
    <ext xmlns:x14="http://schemas.microsoft.com/office/spreadsheetml/2009/9/main" uri="{CCE6A557-97BC-4b89-ADB6-D9C93CAAB3DF}">
      <x14:dataValidations xmlns:xm="http://schemas.microsoft.com/office/excel/2006/main" count="1">
        <x14:dataValidation type="list" allowBlank="1" showErrorMessage="1" promptTitle="Sélectionnez un poste de dépense" prompt="Cliquez sur le menu déroulant" xr:uid="{1EAB912B-AE7C-45C0-95EB-C5CC635A0664}">
          <x14:formula1>
            <xm:f>'0-Présentation poste-typeaction'!$J$4:$J$6</xm:f>
          </x14:formula1>
          <xm:sqref>C11:C108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98212-5ACC-4B63-A815-327CA8AEFFC6}">
  <sheetPr>
    <pageSetUpPr fitToPage="1"/>
  </sheetPr>
  <dimension ref="A1:BO109"/>
  <sheetViews>
    <sheetView topLeftCell="O1" zoomScale="58" zoomScaleNormal="70" workbookViewId="0">
      <selection activeCell="Y9" sqref="Y9"/>
    </sheetView>
  </sheetViews>
  <sheetFormatPr defaultColWidth="10.85546875" defaultRowHeight="15" outlineLevelCol="1"/>
  <cols>
    <col min="1" max="1" width="10.42578125" customWidth="1"/>
    <col min="2" max="3" width="27.42578125" customWidth="1"/>
    <col min="4" max="4" width="26" style="5" customWidth="1"/>
    <col min="5" max="6" width="19.42578125" customWidth="1"/>
    <col min="7" max="7" width="27.42578125" customWidth="1"/>
    <col min="8" max="8" width="19.42578125" customWidth="1"/>
    <col min="9" max="9" width="17.85546875" customWidth="1"/>
    <col min="10" max="10" width="27.42578125" customWidth="1"/>
    <col min="11" max="11" width="27" customWidth="1"/>
    <col min="12" max="12" width="20.85546875" customWidth="1"/>
    <col min="13" max="13" width="20.42578125" customWidth="1"/>
    <col min="14" max="14" width="20.85546875" customWidth="1"/>
    <col min="15" max="15" width="27.42578125" customWidth="1"/>
    <col min="16" max="16" width="27" customWidth="1"/>
    <col min="17" max="17" width="20.85546875" customWidth="1"/>
    <col min="18" max="19" width="20.42578125" customWidth="1"/>
    <col min="20" max="20" width="27.42578125" customWidth="1"/>
    <col min="21" max="21" width="27" customWidth="1"/>
    <col min="22" max="24" width="20.85546875" customWidth="1"/>
    <col min="25" max="28" width="19.42578125" customWidth="1"/>
    <col min="29" max="29" width="50.42578125" customWidth="1"/>
    <col min="30" max="31" width="27.42578125" customWidth="1" outlineLevel="1"/>
    <col min="32" max="32" width="37.42578125" customWidth="1" outlineLevel="1"/>
    <col min="33" max="36" width="19.42578125" customWidth="1" outlineLevel="1"/>
    <col min="37" max="37" width="17.85546875" customWidth="1" outlineLevel="1"/>
    <col min="38" max="39" width="22.42578125" customWidth="1" outlineLevel="1"/>
    <col min="40" max="42" width="19.42578125" customWidth="1" outlineLevel="1"/>
    <col min="43" max="44" width="19.140625" customWidth="1" outlineLevel="1"/>
    <col min="45" max="47" width="19.42578125" customWidth="1" outlineLevel="1"/>
    <col min="48" max="49" width="20.42578125" customWidth="1" outlineLevel="1"/>
    <col min="50" max="53" width="19.42578125" customWidth="1" outlineLevel="1"/>
    <col min="54" max="55" width="24.42578125" customWidth="1" outlineLevel="1"/>
    <col min="56" max="56" width="19.140625" customWidth="1" outlineLevel="1"/>
    <col min="57" max="57" width="24.42578125" customWidth="1" outlineLevel="1"/>
    <col min="58" max="59" width="19.42578125" customWidth="1" outlineLevel="1"/>
    <col min="60" max="60" width="44.85546875" customWidth="1" outlineLevel="1"/>
    <col min="61" max="61" width="58.42578125" customWidth="1" outlineLevel="1"/>
    <col min="62" max="62" width="50.42578125" customWidth="1" outlineLevel="1"/>
    <col min="63" max="63" width="25.42578125" customWidth="1" outlineLevel="1"/>
    <col min="64" max="65" width="19.42578125" customWidth="1" outlineLevel="1"/>
    <col min="66" max="66" width="10.85546875" customWidth="1" outlineLevel="1"/>
  </cols>
  <sheetData>
    <row r="1" spans="1:67" s="146" customFormat="1">
      <c r="D1" s="147"/>
      <c r="H1"/>
    </row>
    <row r="2" spans="1:67" s="146" customFormat="1" ht="18.75">
      <c r="D2" s="1058"/>
      <c r="E2" s="1058"/>
      <c r="F2" s="1058"/>
      <c r="G2" s="1058"/>
      <c r="H2" s="1058"/>
      <c r="I2" s="1058"/>
    </row>
    <row r="3" spans="1:67" s="146" customFormat="1" ht="6.95" customHeight="1">
      <c r="D3" s="1059"/>
      <c r="E3" s="1059"/>
      <c r="F3" s="1059"/>
      <c r="G3" s="1059"/>
      <c r="H3" s="1059"/>
      <c r="I3" s="1059"/>
    </row>
    <row r="4" spans="1:67" s="146" customFormat="1" ht="15.75" thickBot="1">
      <c r="D4" s="147"/>
      <c r="H4"/>
    </row>
    <row r="5" spans="1:67" ht="84.75" customHeight="1" thickBot="1">
      <c r="A5" s="1070" t="s">
        <v>170</v>
      </c>
      <c r="B5" s="1071"/>
      <c r="C5" s="1071"/>
      <c r="D5" s="1071"/>
      <c r="E5" s="1071"/>
      <c r="F5" s="1071"/>
      <c r="G5" s="1071"/>
      <c r="H5" s="1071"/>
      <c r="I5" s="1071"/>
      <c r="J5" s="1071"/>
      <c r="K5" s="1071"/>
      <c r="L5" s="1071"/>
      <c r="M5" s="1071"/>
      <c r="N5" s="1071"/>
      <c r="O5" s="1071"/>
      <c r="P5" s="1071"/>
      <c r="Q5" s="1071"/>
      <c r="R5" s="1071"/>
      <c r="S5" s="1071"/>
      <c r="T5" s="1071"/>
      <c r="U5" s="1071"/>
      <c r="V5" s="1071"/>
      <c r="W5" s="1071"/>
      <c r="X5" s="1071"/>
      <c r="Y5" s="1071"/>
      <c r="Z5" s="1071"/>
      <c r="AA5" s="1071"/>
      <c r="AB5" s="1071"/>
      <c r="AC5" s="1072"/>
      <c r="AD5" s="1073" t="s">
        <v>171</v>
      </c>
      <c r="AE5" s="1074"/>
      <c r="AF5" s="1074"/>
      <c r="AG5" s="1074"/>
      <c r="AH5" s="1074"/>
      <c r="AI5" s="1074"/>
      <c r="AJ5" s="1074"/>
      <c r="AK5" s="1074"/>
      <c r="AL5" s="1074"/>
      <c r="AM5" s="1074"/>
      <c r="AN5" s="1074"/>
      <c r="AO5" s="1074"/>
      <c r="AP5" s="1074"/>
      <c r="AQ5" s="1074"/>
      <c r="AR5" s="1074"/>
      <c r="AS5" s="1074"/>
      <c r="AT5" s="1074"/>
      <c r="AU5" s="1074"/>
      <c r="AV5" s="1074"/>
      <c r="AW5" s="1074"/>
      <c r="AX5" s="1074"/>
      <c r="AY5" s="1074"/>
      <c r="AZ5" s="1074"/>
      <c r="BA5" s="1074"/>
      <c r="BB5" s="1074"/>
      <c r="BC5" s="1074"/>
      <c r="BD5" s="1074"/>
      <c r="BE5" s="1074"/>
      <c r="BF5" s="1074"/>
      <c r="BG5" s="1074"/>
      <c r="BH5" s="1074"/>
      <c r="BI5" s="1074"/>
      <c r="BJ5" s="1074"/>
      <c r="BK5" s="1074"/>
      <c r="BL5" s="1074"/>
      <c r="BM5" s="1074"/>
      <c r="BN5" s="1075"/>
    </row>
    <row r="6" spans="1:67" s="1" customFormat="1" ht="60">
      <c r="A6" s="775" t="s">
        <v>38</v>
      </c>
      <c r="B6" s="776" t="s">
        <v>38</v>
      </c>
      <c r="C6" s="776" t="s">
        <v>39</v>
      </c>
      <c r="D6" s="776" t="s">
        <v>41</v>
      </c>
      <c r="E6" s="776" t="s">
        <v>64</v>
      </c>
      <c r="F6" s="776" t="s">
        <v>65</v>
      </c>
      <c r="G6" s="776" t="s">
        <v>43</v>
      </c>
      <c r="H6" s="776" t="s">
        <v>44</v>
      </c>
      <c r="I6" s="777" t="s">
        <v>47</v>
      </c>
      <c r="J6" s="778" t="s">
        <v>48</v>
      </c>
      <c r="K6" s="779" t="s">
        <v>49</v>
      </c>
      <c r="L6" s="780" t="s">
        <v>50</v>
      </c>
      <c r="M6" s="776" t="s">
        <v>51</v>
      </c>
      <c r="N6" s="777" t="s">
        <v>52</v>
      </c>
      <c r="O6" s="781" t="s">
        <v>68</v>
      </c>
      <c r="P6" s="782" t="s">
        <v>69</v>
      </c>
      <c r="Q6" s="783" t="s">
        <v>53</v>
      </c>
      <c r="R6" s="776" t="s">
        <v>54</v>
      </c>
      <c r="S6" s="777" t="s">
        <v>55</v>
      </c>
      <c r="T6" s="784" t="s">
        <v>68</v>
      </c>
      <c r="U6" s="785" t="s">
        <v>69</v>
      </c>
      <c r="V6" s="783" t="s">
        <v>56</v>
      </c>
      <c r="W6" s="776" t="s">
        <v>57</v>
      </c>
      <c r="X6" s="786" t="s">
        <v>58</v>
      </c>
      <c r="Y6" s="787" t="s">
        <v>59</v>
      </c>
      <c r="Z6" s="788" t="s">
        <v>60</v>
      </c>
      <c r="AA6" s="789" t="s">
        <v>61</v>
      </c>
      <c r="AB6" s="790" t="s">
        <v>62</v>
      </c>
      <c r="AC6" s="791" t="s">
        <v>63</v>
      </c>
      <c r="AD6" s="809" t="s">
        <v>38</v>
      </c>
      <c r="AE6" s="53" t="s">
        <v>39</v>
      </c>
      <c r="AF6" s="53" t="s">
        <v>41</v>
      </c>
      <c r="AG6" s="53" t="s">
        <v>64</v>
      </c>
      <c r="AH6" s="53" t="s">
        <v>65</v>
      </c>
      <c r="AI6" s="53" t="s">
        <v>43</v>
      </c>
      <c r="AJ6" s="53" t="s">
        <v>44</v>
      </c>
      <c r="AK6" s="54" t="s">
        <v>47</v>
      </c>
      <c r="AL6" s="801" t="s">
        <v>48</v>
      </c>
      <c r="AM6" s="802" t="s">
        <v>49</v>
      </c>
      <c r="AN6" s="55" t="s">
        <v>50</v>
      </c>
      <c r="AO6" s="53" t="s">
        <v>51</v>
      </c>
      <c r="AP6" s="54" t="s">
        <v>52</v>
      </c>
      <c r="AQ6" s="803" t="s">
        <v>48</v>
      </c>
      <c r="AR6" s="804" t="s">
        <v>49</v>
      </c>
      <c r="AS6" s="805" t="s">
        <v>53</v>
      </c>
      <c r="AT6" s="53" t="s">
        <v>54</v>
      </c>
      <c r="AU6" s="54" t="s">
        <v>55</v>
      </c>
      <c r="AV6" s="806" t="s">
        <v>48</v>
      </c>
      <c r="AW6" s="807" t="s">
        <v>49</v>
      </c>
      <c r="AX6" s="55" t="s">
        <v>56</v>
      </c>
      <c r="AY6" s="53" t="s">
        <v>57</v>
      </c>
      <c r="AZ6" s="808" t="s">
        <v>58</v>
      </c>
      <c r="BA6" s="55" t="s">
        <v>70</v>
      </c>
      <c r="BB6" s="53" t="s">
        <v>71</v>
      </c>
      <c r="BC6" s="53" t="s">
        <v>72</v>
      </c>
      <c r="BD6" s="37" t="s">
        <v>172</v>
      </c>
      <c r="BE6" s="54" t="s">
        <v>74</v>
      </c>
      <c r="BF6" s="53" t="s">
        <v>75</v>
      </c>
      <c r="BG6" s="53" t="s">
        <v>76</v>
      </c>
      <c r="BH6" s="53" t="s">
        <v>77</v>
      </c>
      <c r="BI6" s="55" t="s">
        <v>78</v>
      </c>
      <c r="BJ6" s="53" t="s">
        <v>79</v>
      </c>
      <c r="BK6" s="53" t="s">
        <v>80</v>
      </c>
      <c r="BL6" s="53" t="s">
        <v>81</v>
      </c>
      <c r="BM6" s="53" t="s">
        <v>82</v>
      </c>
      <c r="BN6" s="810" t="s">
        <v>83</v>
      </c>
    </row>
    <row r="7" spans="1:67" ht="150">
      <c r="A7" s="792"/>
      <c r="B7" s="587" t="s">
        <v>173</v>
      </c>
      <c r="C7" s="587" t="s">
        <v>174</v>
      </c>
      <c r="D7" s="587" t="s">
        <v>87</v>
      </c>
      <c r="E7" s="587" t="s">
        <v>91</v>
      </c>
      <c r="F7" s="587" t="s">
        <v>92</v>
      </c>
      <c r="G7" s="588" t="s">
        <v>89</v>
      </c>
      <c r="H7" s="588" t="s">
        <v>90</v>
      </c>
      <c r="I7" s="589" t="s">
        <v>93</v>
      </c>
      <c r="J7" s="689" t="s">
        <v>94</v>
      </c>
      <c r="K7" s="691" t="s">
        <v>95</v>
      </c>
      <c r="L7" s="107" t="s">
        <v>96</v>
      </c>
      <c r="M7" s="690" t="s">
        <v>97</v>
      </c>
      <c r="N7" s="590" t="s">
        <v>98</v>
      </c>
      <c r="O7" s="591" t="s">
        <v>105</v>
      </c>
      <c r="P7" s="691" t="s">
        <v>95</v>
      </c>
      <c r="Q7" s="690" t="s">
        <v>99</v>
      </c>
      <c r="R7" s="588" t="s">
        <v>97</v>
      </c>
      <c r="S7" s="590" t="s">
        <v>98</v>
      </c>
      <c r="T7" s="592" t="s">
        <v>105</v>
      </c>
      <c r="U7" s="692" t="s">
        <v>95</v>
      </c>
      <c r="V7" s="690" t="s">
        <v>99</v>
      </c>
      <c r="W7" s="588" t="s">
        <v>97</v>
      </c>
      <c r="X7" s="593" t="s">
        <v>98</v>
      </c>
      <c r="Y7" s="793" t="s">
        <v>100</v>
      </c>
      <c r="Z7" s="594" t="s">
        <v>98</v>
      </c>
      <c r="AA7" s="595" t="s">
        <v>98</v>
      </c>
      <c r="AB7" s="596" t="s">
        <v>98</v>
      </c>
      <c r="AC7" s="794" t="s">
        <v>101</v>
      </c>
      <c r="AD7" s="811" t="s">
        <v>102</v>
      </c>
      <c r="AE7" s="564" t="s">
        <v>102</v>
      </c>
      <c r="AF7" s="565" t="s">
        <v>102</v>
      </c>
      <c r="AG7" s="564" t="s">
        <v>91</v>
      </c>
      <c r="AH7" s="565" t="s">
        <v>102</v>
      </c>
      <c r="AI7" s="565" t="s">
        <v>103</v>
      </c>
      <c r="AJ7" s="565" t="s">
        <v>102</v>
      </c>
      <c r="AK7" s="566" t="s">
        <v>102</v>
      </c>
      <c r="AL7" s="567" t="s">
        <v>102</v>
      </c>
      <c r="AM7" s="541" t="s">
        <v>102</v>
      </c>
      <c r="AN7" s="570" t="s">
        <v>102</v>
      </c>
      <c r="AO7" s="565" t="s">
        <v>102</v>
      </c>
      <c r="AP7" s="566" t="s">
        <v>104</v>
      </c>
      <c r="AQ7" s="568" t="s">
        <v>102</v>
      </c>
      <c r="AR7" s="541" t="s">
        <v>102</v>
      </c>
      <c r="AS7" s="570" t="s">
        <v>102</v>
      </c>
      <c r="AT7" s="565" t="s">
        <v>102</v>
      </c>
      <c r="AU7" s="566" t="s">
        <v>104</v>
      </c>
      <c r="AV7" s="672" t="s">
        <v>94</v>
      </c>
      <c r="AW7" s="693" t="s">
        <v>95</v>
      </c>
      <c r="AX7" s="570" t="s">
        <v>102</v>
      </c>
      <c r="AY7" s="565" t="s">
        <v>102</v>
      </c>
      <c r="AZ7" s="569" t="s">
        <v>104</v>
      </c>
      <c r="BA7" s="570" t="s">
        <v>102</v>
      </c>
      <c r="BB7" s="565" t="s">
        <v>106</v>
      </c>
      <c r="BC7" s="565" t="s">
        <v>104</v>
      </c>
      <c r="BD7" s="597" t="s">
        <v>104</v>
      </c>
      <c r="BE7" s="566" t="s">
        <v>104</v>
      </c>
      <c r="BF7" s="565" t="s">
        <v>104</v>
      </c>
      <c r="BG7" s="565" t="s">
        <v>104</v>
      </c>
      <c r="BH7" s="565" t="s">
        <v>107</v>
      </c>
      <c r="BI7" s="570" t="s">
        <v>175</v>
      </c>
      <c r="BJ7" s="565" t="s">
        <v>109</v>
      </c>
      <c r="BK7" s="565" t="s">
        <v>110</v>
      </c>
      <c r="BL7" s="565" t="s">
        <v>98</v>
      </c>
      <c r="BM7" s="565" t="s">
        <v>98</v>
      </c>
      <c r="BN7" s="812" t="s">
        <v>98</v>
      </c>
    </row>
    <row r="8" spans="1:67" s="4" customFormat="1" ht="45">
      <c r="A8" s="795" t="s">
        <v>111</v>
      </c>
      <c r="B8" s="609" t="s">
        <v>176</v>
      </c>
      <c r="C8" s="610">
        <v>1</v>
      </c>
      <c r="D8" s="611" t="s">
        <v>26</v>
      </c>
      <c r="E8" s="612">
        <v>1</v>
      </c>
      <c r="F8" s="612" t="s">
        <v>177</v>
      </c>
      <c r="G8" s="609" t="s">
        <v>178</v>
      </c>
      <c r="H8" s="613" t="s">
        <v>115</v>
      </c>
      <c r="I8" s="621">
        <v>3</v>
      </c>
      <c r="J8" s="546" t="s">
        <v>117</v>
      </c>
      <c r="K8" s="547" t="s">
        <v>118</v>
      </c>
      <c r="L8" s="614">
        <v>8502</v>
      </c>
      <c r="M8" s="615">
        <f>L8*0.2</f>
        <v>1700.4</v>
      </c>
      <c r="N8" s="643">
        <f>L8+M8</f>
        <v>10202.4</v>
      </c>
      <c r="O8" s="646" t="s">
        <v>119</v>
      </c>
      <c r="P8" s="547" t="s">
        <v>120</v>
      </c>
      <c r="Q8" s="615">
        <v>9000</v>
      </c>
      <c r="R8" s="615">
        <f>Q8*0.2</f>
        <v>1800</v>
      </c>
      <c r="S8" s="643">
        <f>Q8+R8</f>
        <v>10800</v>
      </c>
      <c r="T8" s="662" t="s">
        <v>121</v>
      </c>
      <c r="U8" s="547" t="s">
        <v>122</v>
      </c>
      <c r="V8" s="615">
        <v>14354</v>
      </c>
      <c r="W8" s="615">
        <f>V8*0.2</f>
        <v>2870.8</v>
      </c>
      <c r="X8" s="663">
        <f>V8+W8</f>
        <v>17224.8</v>
      </c>
      <c r="Y8" s="661" t="s">
        <v>123</v>
      </c>
      <c r="Z8" s="614">
        <f>(_xlfn.IFS(Y8="Devis 1",L8,Y8="Devis 1 majoré",L8*1.15,Y8="Devis 2",Q8,Y8="Devis 3",V8))*C8</f>
        <v>8502</v>
      </c>
      <c r="AA8" s="614">
        <f>_xlfn.IFS(Y8="Devis 1",M8,Y8="Devis 1 majoré",M8*1.15,Y8="Devis 2",R8,Y8="Devis 3",W8)*C8</f>
        <v>1700.4</v>
      </c>
      <c r="AB8" s="614">
        <f>Z8+AA8</f>
        <v>10202.4</v>
      </c>
      <c r="AC8" s="796" t="s">
        <v>179</v>
      </c>
      <c r="AD8" s="813" t="str">
        <f>IF(B8="","",B8)</f>
        <v>Etude de faisabilité</v>
      </c>
      <c r="AE8" s="616">
        <f>IF(C8="","",C8)</f>
        <v>1</v>
      </c>
      <c r="AF8" s="609" t="s">
        <v>30</v>
      </c>
      <c r="AG8" s="612">
        <v>1</v>
      </c>
      <c r="AH8" s="609" t="str">
        <f>IF(F8="","",F8)</f>
        <v>euro</v>
      </c>
      <c r="AI8" s="609" t="str">
        <f>IF(G8="","",G8)</f>
        <v>Pas de marché public</v>
      </c>
      <c r="AJ8" s="609" t="str">
        <f>IF(H8="","",H8)</f>
        <v>Non concerné</v>
      </c>
      <c r="AK8" s="632">
        <f>IF(I8="","",I8)</f>
        <v>3</v>
      </c>
      <c r="AL8" s="637"/>
      <c r="AM8" s="609"/>
      <c r="AN8" s="615">
        <f>IF(L8="","",L8)</f>
        <v>8502</v>
      </c>
      <c r="AO8" s="615">
        <f>IF(M8="","",M8)</f>
        <v>1700.4</v>
      </c>
      <c r="AP8" s="643">
        <f>IF(OR(AN8="", AO8=""), "", IFERROR(VALUE(TRIM(SUBSTITUTE(AN8,CHAR(160),""))),0) + IFERROR(VALUE(TRIM(SUBSTITUTE(AO8,CHAR(160),""))),0))</f>
        <v>10202.4</v>
      </c>
      <c r="AQ8" s="653"/>
      <c r="AR8" s="615"/>
      <c r="AS8" s="615">
        <f>IF(Q8="","",Q8)</f>
        <v>9000</v>
      </c>
      <c r="AT8" s="615">
        <f>IF(R8="","",R8)</f>
        <v>1800</v>
      </c>
      <c r="AU8" s="643">
        <f>IF(OR(AS8="",AT8=""),"",IFERROR(VALUE(TRIM(SUBSTITUTE(AS8,CHAR(160),""))),0)+IFERROR(VALUE(TRIM(SUBSTITUTE(AT8,CHAR(160),""))),0))</f>
        <v>10800</v>
      </c>
      <c r="AV8" s="673"/>
      <c r="AW8" s="615"/>
      <c r="AX8" s="615">
        <f>IF(V8="","",V8)</f>
        <v>14354</v>
      </c>
      <c r="AY8" s="615">
        <f>IF(W8="","",W8)</f>
        <v>2870.8</v>
      </c>
      <c r="AZ8" s="674">
        <f>IF(OR(AX8="",AY8=""),"",IFERROR(VALUE(TRIM(SUBSTITUTE(AX8,CHAR(160),""))),0)+IFERROR(VALUE(TRIM(SUBSTITUTE(AY8,CHAR(160),""))),0))</f>
        <v>17224.8</v>
      </c>
      <c r="BA8" s="661" t="s">
        <v>123</v>
      </c>
      <c r="BB8" s="617" t="s">
        <v>180</v>
      </c>
      <c r="BC8" s="614">
        <f>IF(AF8="","",
IF(
AND(
IFERROR(VALUE(TRIM(SUBSTITUTE(AN8,CHAR(160),""))),0)=0,
IFERROR(VALUE(TRIM(SUBSTITUTE(AS8,CHAR(160),""))),0)=0,
IFERROR(VALUE(TRIM(SUBSTITUTE(AX8,CHAR(160),""))),0)=0
),
0,
IF(
1.15*
MIN(
IF(IFERROR(VALUE(TRIM(SUBSTITUTE(AN8,CHAR(160),""))),0)=0,1E+30,IFERROR(VALUE(TRIM(SUBSTITUTE(AN8,CHAR(160),""))),0)),
IF(IFERROR(VALUE(TRIM(SUBSTITUTE(AS8,CHAR(160),""))),0)=0,1E+30,IFERROR(VALUE(TRIM(SUBSTITUTE(AS8,CHAR(160),""))),0)),
IF(IFERROR(VALUE(TRIM(SUBSTITUTE(AX8,CHAR(160),""))),0)=0,1E+30,IFERROR(VALUE(TRIM(SUBSTITUTE(AX8,CHAR(160),""))),0))
)
*IFERROR(VALUE(TRIM(SUBSTITUTE(AE8,CHAR(160),""))),0)
=0,
0,
1.15*
MIN(
IF(IFERROR(VALUE(TRIM(SUBSTITUTE(AN8,CHAR(160),""))),0)=0,1E+30,IFERROR(VALUE(TRIM(SUBSTITUTE(AN8,CHAR(160),""))),0)),
IF(IFERROR(VALUE(TRIM(SUBSTITUTE(AS8,CHAR(160),""))),0)=0,1E+30,IFERROR(VALUE(TRIM(SUBSTITUTE(AS8,CHAR(160),""))),0)),
IF(IFERROR(VALUE(TRIM(SUBSTITUTE(AX8,CHAR(160),""))),0)=0,1E+30,IFERROR(VALUE(TRIM(SUBSTITUTE(AX8,CHAR(160),""))),0))
)
*IFERROR(VALUE(TRIM(SUBSTITUTE(AE8,CHAR(160),""))),0)
)
)
)</f>
        <v>9777.2999999999993</v>
      </c>
      <c r="BD8" s="614">
        <f>IF(BC8="","",IF(AND(ROUND(IFERROR(VALUE(TRIM(SUBSTITUTE(AO8,CHAR(160),""))),0),2)=0,ROUND(IFERROR(VALUE(TRIM(SUBSTITUTE(AT8,CHAR(160),""))),0),2)=0,ROUND(IFERROR(VALUE(TRIM(SUBSTITUTE(AY8,CHAR(160),""))),0),2)=0),0,ROUND(1.15*MIN(IF(ROUND(IFERROR(VALUE(TRIM(SUBSTITUTE(AN4,CHAR(160),""))),0),2)=0,1E+30,ROUND(IFERROR(VALUE(TRIM(SUBSTITUTE(AO8,CHAR(160),""))),0),2)),IF(ROUND(IFERROR(VALUE(TRIM(SUBSTITUTE(AS4,CHAR(160),""))),0),2)=0,1E+30,ROUND(IFERROR(VALUE(TRIM(SUBSTITUTE(AS4,CHAR(160),""))),0),2)),IF(ROUND(IFERROR(VALUE(TRIM(SUBSTITUTE(AY8,CHAR(160),""))),0),2)=0,1E+30,ROUND(IFERROR(VALUE(TRIM(SUBSTITUTE(AY8,CHAR(160),""))),0),2)))*ROUND(IFERROR(VALUE(TRIM(SUBSTITUTE(AE8,CHAR(160),""))),0),2),2)))</f>
        <v>3301.42</v>
      </c>
      <c r="BE8" s="614">
        <f>IF(BC8="","",BC8+BD8)</f>
        <v>13078.72</v>
      </c>
      <c r="BF8" s="614" cm="1">
        <f t="array" ref="BF8">IF($AE8="","",
_xlfn.IFS(
$BA8="Devis 1",
IF(ISBLANK(AN8),"",IFERROR(VALUE(TRIM(SUBSTITUTE(AN8,CHAR(160),""))),0)*IFERROR(VALUE(TRIM(SUBSTITUTE($AE8,CHAR(160),""))),0)),
$BA8="Devis 2",
IF(ISBLANK(AS8),"",IFERROR(VALUE(TRIM(SUBSTITUTE(AS8,CHAR(160),""))),0)*IFERROR(VALUE(TRIM(SUBSTITUTE($AE8,CHAR(160),""))),0)),
$BA8="Devis 3",
IF(ISBLANK(AX8),"",IFERROR(VALUE(TRIM(SUBSTITUTE(AX8,CHAR(160),""))),0)*IFERROR(VALUE(TRIM(SUBSTITUTE($AE8,CHAR(160),""))),0)),
TRUE,0
)
)</f>
        <v>8502</v>
      </c>
      <c r="BG8" s="614" cm="1">
        <f t="array" ref="BG8">IF($AE8="","",
_xlfn.IFS(
$BA8="Devis 1",
IF(ISBLANK(AO8),"",IFERROR(VALUE(TRIM(SUBSTITUTE(AO8,CHAR(160),""))),0)*IFERROR(VALUE(TRIM(SUBSTITUTE($AE8,CHAR(160),""))),0)),
$BA8="Devis 2",
IF(ISBLANK(AT8),"",IFERROR(VALUE(TRIM(SUBSTITUTE(AT8,CHAR(160),""))),0)*IFERROR(VALUE(TRIM(SUBSTITUTE($AE8,CHAR(160),""))),0)),
$BA8="Devis 3",
IF(ISBLANK(AY8),"",IFERROR(VALUE(TRIM(SUBSTITUTE(AY8,CHAR(160),""))),0)*IFERROR(VALUE(TRIM(SUBSTITUTE($AE8,CHAR(160),""))),0)),
TRUE,0
)
)</f>
        <v>1700.4</v>
      </c>
      <c r="BH8" s="618">
        <f>IF(BF8="","",BF8+BG8)</f>
        <v>10202.4</v>
      </c>
      <c r="BI8" s="619" t="s">
        <v>111</v>
      </c>
      <c r="BJ8" s="620" t="str" cm="1">
        <f t="array" ref="BJ8">IF(OR(BH8="",BE8="",BF8="",BC8="",BG8="",BD8=""),"",_xlfn.IFS(
ROUND(IFERROR(VALUE(TRIM(SUBSTITUTE(BH8,CHAR(160),""))),0),2)&gt;
ROUND(IFERROR(VALUE(TRIM(SUBSTITUTE(BE8,CHAR(160),""))),0),2),
"KO : Le montant retenu TTC est supérieur au montant raisonnable TTC. Merci de revoir la ligne de dépense ou plafonner son montant.",
ROUND(IFERROR(VALUE(TRIM(SUBSTITUTE(BF8,CHAR(160),""))),0),2)&gt;
ROUND(IFERROR(VALUE(TRIM(SUBSTITUTE(BC8,CHAR(160),""))),0),2),
"Attention : Le montant retenu HT est supérieur au montant HT raisonnable. Merci de revoir la ligne de dépense, plafonner son montant, ou justifier la reventillation HT / TVA.",
ROUND(IFERROR(VALUE(TRIM(SUBSTITUTE(BG8,CHAR(160),""))),0),2)&gt;
ROUND(IFERROR(VALUE(TRIM(SUBSTITUTE(BD8,CHAR(160),""))),0),2),
"Attention : Le montant TVA retenu est supérieur au montant TVA raisonnable. Merci de revoir la ligne de dépense, plafonner son montant, ou justifier la reventillation HT / TVA.",
ROUND(IFERROR(VALUE(TRIM(SUBSTITUTE(BH8,CHAR(160),""))),0),2)&gt;
ROUND(IFERROR(VALUE(TRIM(SUBSTITUTE(MIN(P9,S9,V9),CHAR(160),""))),0),2),
"Attention : Le devis retenu n'est pas le moins cher. Une justification de la part du porteur est nécessaire.",
ROUND(IFERROR(VALUE(TRIM(SUBSTITUTE(BH8,CHAR(160),""))),0),2)=0,
"Attention : montant présenté entièrement écarté",
ROUND(IFERROR(VALUE(TRIM(SUBSTITUTE(BE8,CHAR(160),""))),0),2)=
ROUND(IFERROR(VALUE(TRIM(SUBSTITUTE(BH8,CHAR(160),""))),0),2),
"OK",
ROUND(IFERROR(VALUE(TRIM(SUBSTITUTE(BE8,CHAR(160),""))),0),2)&gt;
ROUND(IFERROR(VALUE(TRIM(SUBSTITUTE(BH8,CHAR(160),""))),0),2),
" OK : Montant instruit inférieur au montant raisonnable.",
TRUE,""
))</f>
        <v>Attention : Le devis retenu n'est pas le moins cher. Une justification de la part du porteur est nécessaire.</v>
      </c>
      <c r="BK8" s="620" t="str" cm="1">
        <f t="array" ref="BK8">IF(OR(BH8="",AB8="",BF8="",Z8="",BG8="",AA8=""),"",_xlfn.IFS(
ROUND(IFERROR(VALUE(TRIM(SUBSTITUTE(BH8,CHAR(160),""))),0),2)&gt;
ROUND(IFERROR(VALUE(TRIM(SUBSTITUTE(AB8,CHAR(160),""))),0),2),
"KO : Le montant retenu TTC est supérieur au montant présenté TTC. Merci de revoir la ligne de dépense ou plafonner son montant.",
ROUND(IFERROR(VALUE(TRIM(SUBSTITUTE(BF8,CHAR(160),""))),0),2)&gt;
ROUND(IFERROR(VALUE(TRIM(SUBSTITUTE(Z8,CHAR(160),""))),0),2),
"Attention : Le montant retenu HT est supérieur au montant HT présenté. Merci de revoir la ligne de dépense, plafonner son montant, ou justifier la reventillation HT / TVA.",
ROUND(IFERROR(VALUE(TRIM(SUBSTITUTE(BG8,CHAR(160),""))),0),2)&gt;
ROUND(IFERROR(VALUE(TRIM(SUBSTITUTE(AA8,CHAR(160),""))),0),2),
"Attention : Le montant TVA retenu est supérieur au montant TVA présenté. Merci de revoir la ligne de dépense, plafonner son montant, ou justifier la reventillation HT / TVA.",
ROUND(IFERROR(VALUE(TRIM(SUBSTITUTE(AB8,CHAR(160),""))),0),2)=0,
"",
ROUND(IFERROR(VALUE(TRIM(SUBSTITUTE(BH8,CHAR(160),""))),0),2)=
ROUND(IFERROR(VALUE(TRIM(SUBSTITUTE(AB8,CHAR(160),""))),0),2),
"OK",
ROUND(IFERROR(VALUE(TRIM(SUBSTITUTE(BH8,CHAR(160),""))),0),2)=0,
"Attention : Montant présenté entièrement rejeté.",
ROUND(IFERROR(VALUE(TRIM(SUBSTITUTE(BH8,CHAR(160),""))),0),2)&lt;
ROUND(IFERROR(VALUE(TRIM(SUBSTITUTE(AB8,CHAR(160),""))),0),2),
"Attention : Montant présenté partiellement rejeté.",
TRUE,""
))</f>
        <v>OK</v>
      </c>
      <c r="BL8" s="614">
        <f t="shared" ref="BL8:BL39" si="0">IF(OR(Z8="",BF8=""),"",(IFERROR(VALUE(TRIM(SUBSTITUTE(Z8,CHAR(160),""))),0))-(IFERROR(VALUE(TRIM(SUBSTITUTE(BF8,CHAR(160),""))),0)))</f>
        <v>0</v>
      </c>
      <c r="BM8" s="614">
        <f t="shared" ref="BM8:BM39" si="1">IF(OR(AA8="",BG8=""),"",(IFERROR(VALUE(TRIM(SUBSTITUTE(AA8,CHAR(160),""))),0))-(IFERROR(VALUE(TRIM(SUBSTITUTE(BG8,CHAR(160),""))),0)))</f>
        <v>0</v>
      </c>
      <c r="BN8" s="814">
        <f t="shared" ref="BN8:BN39" si="2">IF(OR(AB8="",BH8=""),"",(IFERROR(VALUE(TRIM(SUBSTITUTE(AB8,CHAR(160),""))),0))-(IFERROR(VALUE(TRIM(SUBSTITUTE(BH8,CHAR(160),""))),0)))</f>
        <v>0</v>
      </c>
    </row>
    <row r="9" spans="1:67">
      <c r="A9" s="797">
        <v>1</v>
      </c>
      <c r="B9" s="123"/>
      <c r="C9" s="598"/>
      <c r="D9" s="123"/>
      <c r="E9" s="599"/>
      <c r="F9" s="110"/>
      <c r="G9" s="111"/>
      <c r="H9" s="128"/>
      <c r="I9" s="626"/>
      <c r="J9" s="627"/>
      <c r="K9" s="538"/>
      <c r="L9" s="624"/>
      <c r="M9" s="625"/>
      <c r="N9" s="644" t="str">
        <f>IF(OR(L9="", M9=""), "", IFERROR(VALUE(TRIM(SUBSTITUTE(L9,CHAR(160),""))),0) + IFERROR(VALUE(TRIM(SUBSTITUTE(M9,CHAR(160),""))),0))</f>
        <v/>
      </c>
      <c r="O9" s="647"/>
      <c r="P9" s="538"/>
      <c r="Q9" s="625"/>
      <c r="R9" s="625"/>
      <c r="S9" s="644" t="str">
        <f>IF(OR(Q9="", R9=""), "", IFERROR(VALUE(TRIM(SUBSTITUTE(Q9,CHAR(160),""))),0) + IFERROR(VALUE(TRIM(SUBSTITUTE(R9,CHAR(160),""))),0))</f>
        <v/>
      </c>
      <c r="T9" s="664"/>
      <c r="U9" s="538"/>
      <c r="V9" s="625"/>
      <c r="W9" s="625"/>
      <c r="X9" s="665" t="str">
        <f>IF(OR(V9="", W9=""), "", IFERROR(VALUE(TRIM(SUBSTITUTE(V9,CHAR(160),""))),0) + IFERROR(VALUE(TRIM(SUBSTITUTE(W9,CHAR(160),""))),0))</f>
        <v/>
      </c>
      <c r="Y9" s="622"/>
      <c r="Z9" s="600" t="str" cm="1">
        <f t="array" ref="Z9">IF((_xlfn.IFS(TRIM(SUBSTITUTE(Y9,CHAR(160),""))="Devis 1",IFERROR(VALUE(TRIM(SUBSTITUTE(L9,CHAR(160),""))),0),TRIM(SUBSTITUTE(Y9,CHAR(160),""))="Devis 2",IFERROR(VALUE(TRIM(SUBSTITUTE(Q9,CHAR(160),""))),0),TRIM(SUBSTITUTE(Y9,CHAR(160),""))="Devis 3",IFERROR(VALUE(TRIM(SUBSTITUTE(V9,CHAR(160),""))),0),TRUE,0)*IFERROR(VALUE(TRIM(SUBSTITUTE(C9,CHAR(160),""))),0))=0,"",_xlfn.IFS(TRIM(SUBSTITUTE(Y9,CHAR(160),""))="Devis 1",IFERROR(VALUE(TRIM(SUBSTITUTE(L9,CHAR(160),""))),0),TRIM(SUBSTITUTE(Y9,CHAR(160),""))="Devis 2",IFERROR(VALUE(TRIM(SUBSTITUTE(Q9,CHAR(160),""))),0),TRIM(SUBSTITUTE(Y9,CHAR(160),""))="Devis 3",IFERROR(VALUE(TRIM(SUBSTITUTE(V9,CHAR(160),""))),0),TRUE,0)*IFERROR(VALUE(TRIM(SUBSTITUTE(C9,CHAR(160),""))),0))</f>
        <v/>
      </c>
      <c r="AA9" s="601" t="str" cm="1">
        <f t="array" ref="AA9">IF(ROUND((_xlfn.IFS(TRIM(SUBSTITUTE(Y9,CHAR(160),""))="Devis 1",IFERROR(VALUE(TRIM(SUBSTITUTE(M9,CHAR(160),""))),0),TRIM(SUBSTITUTE(Y9,CHAR(160),""))="Devis 2",IFERROR(VALUE(TRIM(SUBSTITUTE(R9,CHAR(160),""))),0),TRIM(SUBSTITUTE(Y9,CHAR(160),""))="Devis 3",IFERROR(VALUE(TRIM(SUBSTITUTE(W9,CHAR(160),""))),0),TRUE,0)*IFERROR(VALUE(TRIM(SUBSTITUTE(C9,CHAR(160),""))),0)),2)=0,IF(Z9&lt;&gt;"",0,""),ROUND((_xlfn.IFS(TRIM(SUBSTITUTE(Y9,CHAR(160),""))="Devis 1",IFERROR(VALUE(TRIM(SUBSTITUTE(M9,CHAR(160),""))),0),TRIM(SUBSTITUTE(Y9,CHAR(160),""))="Devis 2",IFERROR(VALUE(TRIM(SUBSTITUTE(R9,CHAR(160),""))),0),TRIM(SUBSTITUTE(Y9,CHAR(160),""))="Devis 3",IFERROR(VALUE(TRIM(SUBSTITUTE(W9,CHAR(160),""))),0),TRUE,0)*IFERROR(VALUE(TRIM(SUBSTITUTE(C9,CHAR(160),""))),0)),2))</f>
        <v/>
      </c>
      <c r="AB9" s="602" t="str">
        <f>IF(OR(Z9="", AA9=""), "", IFERROR(VALUE(TRIM(SUBSTITUTE(Z9,CHAR(160),""))),0) + IFERROR(VALUE(TRIM(SUBSTITUTE(AA9,CHAR(160),""))),0))</f>
        <v/>
      </c>
      <c r="AC9" s="798"/>
      <c r="AD9" s="815" t="str">
        <f t="shared" ref="AD9:AD40" si="3">IF(B9="","",B9)</f>
        <v/>
      </c>
      <c r="AE9" s="603" t="str">
        <f t="shared" ref="AE9:AM9" si="4">IF(C9="","",C9)</f>
        <v/>
      </c>
      <c r="AF9" s="603" t="str">
        <f t="shared" si="4"/>
        <v/>
      </c>
      <c r="AG9" s="603" t="str">
        <f t="shared" si="4"/>
        <v/>
      </c>
      <c r="AH9" s="603" t="str">
        <f t="shared" si="4"/>
        <v/>
      </c>
      <c r="AI9" s="603" t="str">
        <f t="shared" si="4"/>
        <v/>
      </c>
      <c r="AJ9" s="603" t="str">
        <f t="shared" si="4"/>
        <v/>
      </c>
      <c r="AK9" s="562" t="str">
        <f t="shared" si="4"/>
        <v/>
      </c>
      <c r="AL9" s="638" t="str">
        <f t="shared" si="4"/>
        <v/>
      </c>
      <c r="AM9" s="603" t="str">
        <f t="shared" si="4"/>
        <v/>
      </c>
      <c r="AN9" s="603" t="str">
        <f t="shared" ref="AN9" si="5">IF(L9="","",L9)</f>
        <v/>
      </c>
      <c r="AO9" s="603" t="str">
        <f t="shared" ref="AO9:AQ9" si="6">IF(M9="","",M9)</f>
        <v/>
      </c>
      <c r="AP9" s="651" t="str">
        <f>IF(OR(AN9="", AO9=""), "", IFERROR(VALUE(TRIM(SUBSTITUTE(AN9,CHAR(160),""))),0) + IFERROR(VALUE(TRIM(SUBSTITUTE(AO9,CHAR(160),""))),0))</f>
        <v/>
      </c>
      <c r="AQ9" s="654" t="str">
        <f t="shared" si="6"/>
        <v/>
      </c>
      <c r="AR9" s="603" t="str">
        <f t="shared" ref="AR9" si="7">IF(P9="","",P9)</f>
        <v/>
      </c>
      <c r="AS9" s="603" t="str">
        <f t="shared" ref="AS9" si="8">IF(Q9="","",Q9)</f>
        <v/>
      </c>
      <c r="AT9" s="603" t="str">
        <f t="shared" ref="AT9:AV9" si="9">IF(R9="","",R9)</f>
        <v/>
      </c>
      <c r="AU9" s="651" t="str">
        <f>IF(OR(AS9="",AT9=""),"",IFERROR(VALUE(TRIM(SUBSTITUTE(AS9,CHAR(160),""))),0)+IFERROR(VALUE(TRIM(SUBSTITUTE(AT9,CHAR(160),""))),0))</f>
        <v/>
      </c>
      <c r="AV9" s="675" t="str">
        <f t="shared" si="9"/>
        <v/>
      </c>
      <c r="AW9" s="603" t="str">
        <f t="shared" ref="AW9" si="10">IF(U9="","",U9)</f>
        <v/>
      </c>
      <c r="AX9" s="603" t="str">
        <f t="shared" ref="AX9" si="11">IF(V9="","",V9)</f>
        <v/>
      </c>
      <c r="AY9" s="603" t="str">
        <f t="shared" ref="AY9" si="12">IF(W9="","",W9)</f>
        <v/>
      </c>
      <c r="AZ9" s="676" t="str">
        <f>IF(OR(AX9="",AY9=""),"",IFERROR(VALUE(TRIM(SUBSTITUTE(AX9,CHAR(160),""))),0)+IFERROR(VALUE(TRIM(SUBSTITUTE(AY9,CHAR(160),""))),0))</f>
        <v/>
      </c>
      <c r="BA9" s="636" t="str">
        <f t="shared" ref="BA9:BA40" si="13">IF(Y9="","",Y9)</f>
        <v/>
      </c>
      <c r="BB9" s="604"/>
      <c r="BC9" s="605" t="str">
        <f>IF(AF9="","",
IF(
AND(
IFERROR(VALUE(TRIM(SUBSTITUTE(AN9,CHAR(160),""))),0)=0,
IFERROR(VALUE(TRIM(SUBSTITUTE(AS9,CHAR(160),""))),0)=0,
IFERROR(VALUE(TRIM(SUBSTITUTE(AX9,CHAR(160),""))),0)=0
),
0,
IF(
1.15*
MIN(
IF(IFERROR(VALUE(TRIM(SUBSTITUTE(AN9,CHAR(160),""))),0)=0,1E+30,IFERROR(VALUE(TRIM(SUBSTITUTE(AN9,CHAR(160),""))),0)),
IF(IFERROR(VALUE(TRIM(SUBSTITUTE(AS9,CHAR(160),""))),0)=0,1E+30,IFERROR(VALUE(TRIM(SUBSTITUTE(AS9,CHAR(160),""))),0)),
IF(IFERROR(VALUE(TRIM(SUBSTITUTE(AX9,CHAR(160),""))),0)=0,1E+30,IFERROR(VALUE(TRIM(SUBSTITUTE(AX9,CHAR(160),""))),0))
)
*IFERROR(VALUE(TRIM(SUBSTITUTE(AE9,CHAR(160),""))),0)
=0,
0,
1.15*
MIN(
IF(IFERROR(VALUE(TRIM(SUBSTITUTE(AN9,CHAR(160),""))),0)=0,1E+30,IFERROR(VALUE(TRIM(SUBSTITUTE(AN9,CHAR(160),""))),0)),
IF(IFERROR(VALUE(TRIM(SUBSTITUTE(AS9,CHAR(160),""))),0)=0,1E+30,IFERROR(VALUE(TRIM(SUBSTITUTE(AS9,CHAR(160),""))),0)),
IF(IFERROR(VALUE(TRIM(SUBSTITUTE(AX9,CHAR(160),""))),0)=0,1E+30,IFERROR(VALUE(TRIM(SUBSTITUTE(AX9,CHAR(160),""))),0))
)
*IFERROR(VALUE(TRIM(SUBSTITUTE(AE9,CHAR(160),""))),0)
)
)
)</f>
        <v/>
      </c>
      <c r="BD9" s="605" t="str">
        <f>IF(AF9="","",
IF(
AND(
IFERROR(VALUE(TRIM(SUBSTITUTE(AO9,CHAR(160),""))),0)=0,
IFERROR(VALUE(TRIM(SUBSTITUTE(AT9,CHAR(160),""))),0)=0,
IFERROR(VALUE(TRIM(SUBSTITUTE(AY9,CHAR(160),""))),0)=0
),
0,
IF(
1.15*
MIN(
IF(IFERROR(VALUE(TRIM(SUBSTITUTE(AO9,CHAR(160),""))),0)=0,1E+30,IFERROR(VALUE(TRIM(SUBSTITUTE(AO9,CHAR(160),""))),0)),
IF(IFERROR(VALUE(TRIM(SUBSTITUTE(AT9,CHAR(160),""))),0)=0,1E+30,IFERROR(VALUE(TRIM(SUBSTITUTE(AT9,CHAR(160),""))),0)),
IF(IFERROR(VALUE(TRIM(SUBSTITUTE(AY9,CHAR(160),""))),0)=0,1E+30,IFERROR(VALUE(TRIM(SUBSTITUTE(AY9,CHAR(160),""))),0))
)
*IFERROR(VALUE(TRIM(SUBSTITUTE(AE9,CHAR(160),""))),0)
=0,
0,
1.15*
MIN(
IF(IFERROR(VALUE(TRIM(SUBSTITUTE(AO9,CHAR(160),""))),0)=0,1E+30,IFERROR(VALUE(TRIM(SUBSTITUTE(AO9,CHAR(160),""))),0)),
IF(IFERROR(VALUE(TRIM(SUBSTITUTE(AT9,CHAR(160),""))),0)=0,1E+30,IFERROR(VALUE(TRIM(SUBSTITUTE(AT9,CHAR(160),""))),0)),
IF(IFERROR(VALUE(TRIM(SUBSTITUTE(AY9,CHAR(160),""))),0)=0,1E+30,IFERROR(VALUE(TRIM(SUBSTITUTE(AY9,CHAR(160),""))),0))
)
*IFERROR(VALUE(TRIM(SUBSTITUTE(AE9,CHAR(160),""))),0)
)
)
)</f>
        <v/>
      </c>
      <c r="BE9" s="605" t="str">
        <f>IF(BC9="","",BC9+BD9)</f>
        <v/>
      </c>
      <c r="BF9" s="606" t="str" cm="1">
        <f t="array" ref="BF9">IF($AE9="","",
_xlfn.IFS(
$BA9="Devis 1",
IF(ISBLANK(AN9),"",IFERROR(VALUE(TRIM(SUBSTITUTE(AN9,CHAR(160),""))),0)*IFERROR(VALUE(TRIM(SUBSTITUTE($AE9,CHAR(160),""))),0)),
$BA9="Devis 2",
IF(ISBLANK(AS9),"",IFERROR(VALUE(TRIM(SUBSTITUTE(AS9,CHAR(160),""))),0)*IFERROR(VALUE(TRIM(SUBSTITUTE($AE9,CHAR(160),""))),0)),
$BA9="Devis 3",
IF(ISBLANK(AX9),"",IFERROR(VALUE(TRIM(SUBSTITUTE(AX9,CHAR(160),""))),0)*IFERROR(VALUE(TRIM(SUBSTITUTE($AE9,CHAR(160),""))),0)),
TRUE,0
)
)</f>
        <v/>
      </c>
      <c r="BG9" s="606" t="str" cm="1">
        <f t="array" ref="BG9">IF($AE9="","",
_xlfn.IFS(
$BA9="Devis 1",
IF(ISBLANK(AO9),"",IFERROR(VALUE(TRIM(SUBSTITUTE(AO9,CHAR(160),""))),0)*IFERROR(VALUE(TRIM(SUBSTITUTE($AE9,CHAR(160),""))),0)),
$BA9="Devis 2",
IF(ISBLANK(AT9),"",IFERROR(VALUE(TRIM(SUBSTITUTE(AT9,CHAR(160),""))),0)*IFERROR(VALUE(TRIM(SUBSTITUTE($AE9,CHAR(160),""))),0)),
$BA9="Devis 3",
IF(ISBLANK(AY9),"",IFERROR(VALUE(TRIM(SUBSTITUTE(AY9,CHAR(160),""))),0)*IFERROR(VALUE(TRIM(SUBSTITUTE($AE9,CHAR(160),""))),0)),
TRUE,0
)
)</f>
        <v/>
      </c>
      <c r="BH9" s="605" t="str">
        <f>IF(BF9="","",BF9+BG9)</f>
        <v/>
      </c>
      <c r="BI9" s="607"/>
      <c r="BJ9" s="608" t="str" cm="1">
        <f t="array" ref="BJ9">IF(OR(BH9="",BE9="",BF9="",BC9="",BG9="",BD9=""),"",_xlfn.IFS(
ROUND(IFERROR(VALUE(TRIM(SUBSTITUTE(BH9,CHAR(160),""))),0),2)&gt;
ROUND(IFERROR(VALUE(TRIM(SUBSTITUTE(BE9,CHAR(160),""))),0),2),
"KO : Le montant retenu TTC est supérieur au montant raisonnable TTC. Merci de revoir la ligne de dépense ou plafonner son montant.",
ROUND(IFERROR(VALUE(TRIM(SUBSTITUTE(BF9,CHAR(160),""))),0),2)&gt;
ROUND(IFERROR(VALUE(TRIM(SUBSTITUTE(BC9,CHAR(160),""))),0),2),
"Attention : Le montant retenu HT est supérieur au montant HT raisonnable. Merci de revoir la ligne de dépense, plafonner son montant, ou justifier la reventillation HT / TVA.",
ROUND(IFERROR(VALUE(TRIM(SUBSTITUTE(BG9,CHAR(160),""))),0),2)&gt;
ROUND(IFERROR(VALUE(TRIM(SUBSTITUTE(BD9,CHAR(160),""))),0),2),
"Attention : Le montant TVA retenu est supérieur au montant TVA raisonnable. Merci de revoir la ligne de dépense, plafonner son montant, ou justifier la reventillation HT / TVA.",
ROUND(IFERROR(VALUE(TRIM(SUBSTITUTE(BH9,CHAR(160),""))),0),2)&gt;
ROUND(IFERROR(VALUE(TRIM(SUBSTITUTE(MIN(P10,S10,V10),CHAR(160),""))),0),2),
"Attention : Le devis retenu n'est pas le moins cher. Une justification de la part du porteur est nécessaire.",
ROUND(IFERROR(VALUE(TRIM(SUBSTITUTE(BH9,CHAR(160),""))),0),2)=0,
"Attention : montant présenté entièrement écarté",
ROUND(IFERROR(VALUE(TRIM(SUBSTITUTE(BE9,CHAR(160),""))),0),2)=
ROUND(IFERROR(VALUE(TRIM(SUBSTITUTE(BH9,CHAR(160),""))),0),2),
"OK",
ROUND(IFERROR(VALUE(TRIM(SUBSTITUTE(BE9,CHAR(160),""))),0),2)&gt;
ROUND(IFERROR(VALUE(TRIM(SUBSTITUTE(BH9,CHAR(160),""))),0),2),
" OK : Montant instruit inférieur au montant raisonnable.",
TRUE,""
))</f>
        <v/>
      </c>
      <c r="BK9" s="608" t="str" cm="1">
        <f t="array" ref="BK9">IF(OR(BH9="",AB9="",BF9="",Z9="",BG9="",AA9=""),"",_xlfn.IFS(
ROUND(IFERROR(VALUE(TRIM(SUBSTITUTE(BH9,CHAR(160),""))),0),2)&gt;
ROUND(IFERROR(VALUE(TRIM(SUBSTITUTE(AB9,CHAR(160),""))),0),2),
"KO : Le montant retenu TTC est supérieur au montant présenté TTC. Merci de revoir la ligne de dépense ou plafonner son montant.",
ROUND(IFERROR(VALUE(TRIM(SUBSTITUTE(BF9,CHAR(160),""))),0),2)&gt;
ROUND(IFERROR(VALUE(TRIM(SUBSTITUTE(Z9,CHAR(160),""))),0),2),
"Attention : Le montant retenu HT est supérieur au montant HT présenté. Merci de revoir la ligne de dépense, plafonner son montant, ou justifier la reventillation HT / TVA.",
ROUND(IFERROR(VALUE(TRIM(SUBSTITUTE(BG9,CHAR(160),""))),0),2)&gt;
ROUND(IFERROR(VALUE(TRIM(SUBSTITUTE(AA9,CHAR(160),""))),0),2),
"Attention : Le montant TVA retenu est supérieur au montant TVA présenté. Merci de revoir la ligne de dépense, plafonner son montant, ou justifier la reventillation HT / TVA.",
ROUND(IFERROR(VALUE(TRIM(SUBSTITUTE(AB9,CHAR(160),""))),0),2)=0,
"",
ROUND(IFERROR(VALUE(TRIM(SUBSTITUTE(BH9,CHAR(160),""))),0),2)=
ROUND(IFERROR(VALUE(TRIM(SUBSTITUTE(AB9,CHAR(160),""))),0),2),
"OK",
ROUND(IFERROR(VALUE(TRIM(SUBSTITUTE(BH9,CHAR(160),""))),0),2)=0,
"Attention : Montant présenté entièrement rejeté.",
ROUND(IFERROR(VALUE(TRIM(SUBSTITUTE(BH9,CHAR(160),""))),0),2)&lt;
ROUND(IFERROR(VALUE(TRIM(SUBSTITUTE(AB9,CHAR(160),""))),0),2),
"Attention : Montant présenté partiellement rejeté.",
TRUE,""
))</f>
        <v/>
      </c>
      <c r="BL9" s="605" t="str">
        <f t="shared" si="0"/>
        <v/>
      </c>
      <c r="BM9" s="605" t="str">
        <f t="shared" si="1"/>
        <v/>
      </c>
      <c r="BN9" s="816" t="str">
        <f t="shared" si="2"/>
        <v/>
      </c>
      <c r="BO9" s="5"/>
    </row>
    <row r="10" spans="1:67">
      <c r="A10" s="797">
        <v>2</v>
      </c>
      <c r="B10" s="83"/>
      <c r="C10" s="108"/>
      <c r="D10" s="83"/>
      <c r="E10" s="109"/>
      <c r="F10" s="110"/>
      <c r="G10" s="111"/>
      <c r="H10" s="132"/>
      <c r="I10" s="626"/>
      <c r="J10" s="627"/>
      <c r="K10" s="538"/>
      <c r="L10" s="624"/>
      <c r="M10" s="625"/>
      <c r="N10" s="644" t="str">
        <f t="shared" ref="N10:N17" si="14">IF(OR(L10="", M10=""), "", IFERROR(VALUE(TRIM(SUBSTITUTE(L10,CHAR(160),""))),0) + IFERROR(VALUE(TRIM(SUBSTITUTE(M10,CHAR(160),""))),0))</f>
        <v/>
      </c>
      <c r="O10" s="647"/>
      <c r="P10" s="538"/>
      <c r="Q10" s="625"/>
      <c r="R10" s="625"/>
      <c r="S10" s="644" t="str">
        <f t="shared" ref="S10:S73" si="15">IF(OR(Q10="", R10=""), "", IFERROR(VALUE(TRIM(SUBSTITUTE(Q10,CHAR(160),""))),0) + IFERROR(VALUE(TRIM(SUBSTITUTE(R10,CHAR(160),""))),0))</f>
        <v/>
      </c>
      <c r="T10" s="664"/>
      <c r="U10" s="538"/>
      <c r="V10" s="625"/>
      <c r="W10" s="625"/>
      <c r="X10" s="665" t="str">
        <f t="shared" ref="X10:X12" si="16">IF(OR(V10="", W10=""), "", IFERROR(VALUE(TRIM(SUBSTITUTE(V10,CHAR(160),""))),0) + IFERROR(VALUE(TRIM(SUBSTITUTE(W10,CHAR(160),""))),0))</f>
        <v/>
      </c>
      <c r="Y10" s="623"/>
      <c r="Z10" s="112" t="str" cm="1">
        <f t="array" ref="Z10">IF((_xlfn.IFS(TRIM(SUBSTITUTE(Y10,CHAR(160),""))="Devis 1",IFERROR(VALUE(TRIM(SUBSTITUTE(L10,CHAR(160),""))),0),TRIM(SUBSTITUTE(Y10,CHAR(160),""))="Devis 2",IFERROR(VALUE(TRIM(SUBSTITUTE(Q10,CHAR(160),""))),0),TRIM(SUBSTITUTE(Y10,CHAR(160),""))="Devis 3",IFERROR(VALUE(TRIM(SUBSTITUTE(V10,CHAR(160),""))),0),TRUE,0)*IFERROR(VALUE(TRIM(SUBSTITUTE(C10,CHAR(160),""))),0))=0,"",_xlfn.IFS(TRIM(SUBSTITUTE(Y10,CHAR(160),""))="Devis 1",IFERROR(VALUE(TRIM(SUBSTITUTE(L10,CHAR(160),""))),0),TRIM(SUBSTITUTE(Y10,CHAR(160),""))="Devis 2",IFERROR(VALUE(TRIM(SUBSTITUTE(Q10,CHAR(160),""))),0),TRIM(SUBSTITUTE(Y10,CHAR(160),""))="Devis 3",IFERROR(VALUE(TRIM(SUBSTITUTE(V10,CHAR(160),""))),0),TRUE,0)*IFERROR(VALUE(TRIM(SUBSTITUTE(C10,CHAR(160),""))),0))</f>
        <v/>
      </c>
      <c r="AA10" s="89" t="str" cm="1">
        <f t="array" ref="AA10">IF(ROUND((_xlfn.IFS(TRIM(SUBSTITUTE(Y10,CHAR(160),""))="Devis 1",IFERROR(VALUE(TRIM(SUBSTITUTE(M10,CHAR(160),""))),0),TRIM(SUBSTITUTE(Y10,CHAR(160),""))="Devis 2",IFERROR(VALUE(TRIM(SUBSTITUTE(R10,CHAR(160),""))),0),TRIM(SUBSTITUTE(Y10,CHAR(160),""))="Devis 3",IFERROR(VALUE(TRIM(SUBSTITUTE(W10,CHAR(160),""))),0),TRUE,0)*IFERROR(VALUE(TRIM(SUBSTITUTE(C10,CHAR(160),""))),0)),2)=0,IF(Z10&lt;&gt;"",0,""),ROUND((_xlfn.IFS(TRIM(SUBSTITUTE(Y10,CHAR(160),""))="Devis 1",IFERROR(VALUE(TRIM(SUBSTITUTE(M10,CHAR(160),""))),0),TRIM(SUBSTITUTE(Y10,CHAR(160),""))="Devis 2",IFERROR(VALUE(TRIM(SUBSTITUTE(R10,CHAR(160),""))),0),TRIM(SUBSTITUTE(Y10,CHAR(160),""))="Devis 3",IFERROR(VALUE(TRIM(SUBSTITUTE(W10,CHAR(160),""))),0),TRUE,0)*IFERROR(VALUE(TRIM(SUBSTITUTE(C10,CHAR(160),""))),0)),2))</f>
        <v/>
      </c>
      <c r="AB10" s="113" t="str">
        <f t="shared" ref="AB10:AB73" si="17">IF(OR(Z10="", AA10=""), "", IFERROR(VALUE(TRIM(SUBSTITUTE(Z10,CHAR(160),""))),0) + IFERROR(VALUE(TRIM(SUBSTITUTE(AA10,CHAR(160),""))),0))</f>
        <v/>
      </c>
      <c r="AC10" s="798"/>
      <c r="AD10" s="817" t="str">
        <f t="shared" si="3"/>
        <v/>
      </c>
      <c r="AE10" s="579" t="str">
        <f t="shared" ref="AE10:AE41" si="18">IF(C10="","",C10)</f>
        <v/>
      </c>
      <c r="AF10" s="539" t="str">
        <f t="shared" ref="AF10:AF41" si="19">IF(D10="","",D10)</f>
        <v/>
      </c>
      <c r="AG10" s="539" t="str">
        <f t="shared" ref="AG10:AG41" si="20">IF(E10="","",E10)</f>
        <v/>
      </c>
      <c r="AH10" s="539" t="str">
        <f t="shared" ref="AH10:AH41" si="21">IF(F10="","",F10)</f>
        <v/>
      </c>
      <c r="AI10" s="539" t="str">
        <f t="shared" ref="AI10:AI41" si="22">IF(G10="","",G10)</f>
        <v/>
      </c>
      <c r="AJ10" s="539" t="str">
        <f t="shared" ref="AJ10:AJ41" si="23">IF(H10="","",H10)</f>
        <v/>
      </c>
      <c r="AK10" s="553" t="str">
        <f t="shared" ref="AK10:AK41" si="24">IF(I10="","",I10)</f>
        <v/>
      </c>
      <c r="AL10" s="548" t="str">
        <f t="shared" ref="AL10:AM24" si="25">IF(H10="","",H10)</f>
        <v/>
      </c>
      <c r="AM10" s="539" t="str">
        <f t="shared" si="25"/>
        <v/>
      </c>
      <c r="AN10" s="578" t="str">
        <f t="shared" ref="AN10:AN41" si="26">IF(L10="","",L10)</f>
        <v/>
      </c>
      <c r="AO10" s="578" t="str">
        <f t="shared" ref="AO10:AO41" si="27">IF(M10="","",M10)</f>
        <v/>
      </c>
      <c r="AP10" s="644" t="str">
        <f t="shared" ref="AP10:AP73" si="28">IF(OR(AN10="", AO10=""), "", IFERROR(VALUE(TRIM(SUBSTITUTE(AN10,CHAR(160),""))),0) + IFERROR(VALUE(TRIM(SUBSTITUTE(AO10,CHAR(160),""))),0))</f>
        <v/>
      </c>
      <c r="AQ10" s="655" t="str">
        <f t="shared" ref="AQ10:AR73" si="29">IF(M10="","",M10)</f>
        <v/>
      </c>
      <c r="AR10" s="577" t="str">
        <f t="shared" ref="AR10:AR72" si="30">IF(N10="","",N10)</f>
        <v/>
      </c>
      <c r="AS10" s="578" t="str">
        <f t="shared" ref="AS10:AS41" si="31">IF(Q10="","",Q10)</f>
        <v/>
      </c>
      <c r="AT10" s="578" t="str">
        <f t="shared" ref="AT10:AT41" si="32">IF(R10="","",R10)</f>
        <v/>
      </c>
      <c r="AU10" s="644" t="str">
        <f t="shared" ref="AU10:AU73" si="33">IF(OR(AS10="",AT10=""),"",IFERROR(VALUE(TRIM(SUBSTITUTE(AS10,CHAR(160),""))),0)+IFERROR(VALUE(TRIM(SUBSTITUTE(AT10,CHAR(160),""))),0))</f>
        <v/>
      </c>
      <c r="AV10" s="677" t="str">
        <f t="shared" ref="AV10:AW24" si="34">IF(R10="","",R10)</f>
        <v/>
      </c>
      <c r="AW10" s="577" t="str">
        <f t="shared" si="34"/>
        <v/>
      </c>
      <c r="AX10" s="578" t="str">
        <f t="shared" ref="AX10:AX41" si="35">IF(V10="","",V10)</f>
        <v/>
      </c>
      <c r="AY10" s="578" t="str">
        <f t="shared" ref="AY10:AY41" si="36">IF(W10="","",W10)</f>
        <v/>
      </c>
      <c r="AZ10" s="678" t="str">
        <f>IF(OR(AX10="",AY10=""),"",IFERROR(VALUE(TRIM(SUBSTITUTE(AX10,CHAR(160),""))),0)+IFERROR(VALUE(TRIM(SUBSTITUTE(AY10,CHAR(160),""))),0))</f>
        <v/>
      </c>
      <c r="BA10" s="671" t="str">
        <f t="shared" si="13"/>
        <v/>
      </c>
      <c r="BB10" s="583"/>
      <c r="BC10" s="605" t="str">
        <f t="shared" ref="BC10:BC73" si="37">IF(AF10="","",
IF(
AND(
IFERROR(VALUE(TRIM(SUBSTITUTE(AN10,CHAR(160),""))),0)=0,
IFERROR(VALUE(TRIM(SUBSTITUTE(AS10,CHAR(160),""))),0)=0,
IFERROR(VALUE(TRIM(SUBSTITUTE(AX10,CHAR(160),""))),0)=0
),
0,
IF(
1.15*
MIN(
IF(IFERROR(VALUE(TRIM(SUBSTITUTE(AN10,CHAR(160),""))),0)=0,1E+30,IFERROR(VALUE(TRIM(SUBSTITUTE(AN10,CHAR(160),""))),0)),
IF(IFERROR(VALUE(TRIM(SUBSTITUTE(AS10,CHAR(160),""))),0)=0,1E+30,IFERROR(VALUE(TRIM(SUBSTITUTE(AS10,CHAR(160),""))),0)),
IF(IFERROR(VALUE(TRIM(SUBSTITUTE(AX10,CHAR(160),""))),0)=0,1E+30,IFERROR(VALUE(TRIM(SUBSTITUTE(AX10,CHAR(160),""))),0))
)
*IFERROR(VALUE(TRIM(SUBSTITUTE(AE10,CHAR(160),""))),0)
=0,
0,
1.15*
MIN(
IF(IFERROR(VALUE(TRIM(SUBSTITUTE(AN10,CHAR(160),""))),0)=0,1E+30,IFERROR(VALUE(TRIM(SUBSTITUTE(AN10,CHAR(160),""))),0)),
IF(IFERROR(VALUE(TRIM(SUBSTITUTE(AS10,CHAR(160),""))),0)=0,1E+30,IFERROR(VALUE(TRIM(SUBSTITUTE(AS10,CHAR(160),""))),0)),
IF(IFERROR(VALUE(TRIM(SUBSTITUTE(AX10,CHAR(160),""))),0)=0,1E+30,IFERROR(VALUE(TRIM(SUBSTITUTE(AX10,CHAR(160),""))),0))
)
*IFERROR(VALUE(TRIM(SUBSTITUTE(AE10,CHAR(160),""))),0)
)
)
)</f>
        <v/>
      </c>
      <c r="BD10" s="605" t="str">
        <f t="shared" ref="BD10:BD73" si="38">IF(AF10="","",
IF(
AND(
IFERROR(VALUE(TRIM(SUBSTITUTE(AO10,CHAR(160),""))),0)=0,
IFERROR(VALUE(TRIM(SUBSTITUTE(AT10,CHAR(160),""))),0)=0,
IFERROR(VALUE(TRIM(SUBSTITUTE(AY10,CHAR(160),""))),0)=0
),
0,
IF(
1.15*
MIN(
IF(IFERROR(VALUE(TRIM(SUBSTITUTE(AO10,CHAR(160),""))),0)=0,1E+30,IFERROR(VALUE(TRIM(SUBSTITUTE(AO10,CHAR(160),""))),0)),
IF(IFERROR(VALUE(TRIM(SUBSTITUTE(AT10,CHAR(160),""))),0)=0,1E+30,IFERROR(VALUE(TRIM(SUBSTITUTE(AT10,CHAR(160),""))),0)),
IF(IFERROR(VALUE(TRIM(SUBSTITUTE(AY10,CHAR(160),""))),0)=0,1E+30,IFERROR(VALUE(TRIM(SUBSTITUTE(AY10,CHAR(160),""))),0))
)
*IFERROR(VALUE(TRIM(SUBSTITUTE(AE10,CHAR(160),""))),0)
=0,
0,
1.15*
MIN(
IF(IFERROR(VALUE(TRIM(SUBSTITUTE(AO10,CHAR(160),""))),0)=0,1E+30,IFERROR(VALUE(TRIM(SUBSTITUTE(AO10,CHAR(160),""))),0)),
IF(IFERROR(VALUE(TRIM(SUBSTITUTE(AT10,CHAR(160),""))),0)=0,1E+30,IFERROR(VALUE(TRIM(SUBSTITUTE(AT10,CHAR(160),""))),0)),
IF(IFERROR(VALUE(TRIM(SUBSTITUTE(AY10,CHAR(160),""))),0)=0,1E+30,IFERROR(VALUE(TRIM(SUBSTITUTE(AY10,CHAR(160),""))),0))
)
*IFERROR(VALUE(TRIM(SUBSTITUTE(AE10,CHAR(160),""))),0)
)
)
)</f>
        <v/>
      </c>
      <c r="BE10" s="605" t="str">
        <f t="shared" ref="BE10:BE73" si="39">IF(BC10="","",BC10+BD10)</f>
        <v/>
      </c>
      <c r="BF10" s="606" t="str" cm="1">
        <f t="array" ref="BF10">IF($AE10="","",
_xlfn.IFS(
$BA10="Devis 1",
IF(ISBLANK(AN10),"",IFERROR(VALUE(TRIM(SUBSTITUTE(AN10,CHAR(160),""))),0)*IFERROR(VALUE(TRIM(SUBSTITUTE($AE10,CHAR(160),""))),0)),
$BA10="Devis 2",
IF(ISBLANK(AS10),"",IFERROR(VALUE(TRIM(SUBSTITUTE(AS10,CHAR(160),""))),0)*IFERROR(VALUE(TRIM(SUBSTITUTE($AE10,CHAR(160),""))),0)),
$BA10="Devis 3",
IF(ISBLANK(AX10),"",IFERROR(VALUE(TRIM(SUBSTITUTE(AX10,CHAR(160),""))),0)*IFERROR(VALUE(TRIM(SUBSTITUTE($AE10,CHAR(160),""))),0)),
TRUE,0
)
)</f>
        <v/>
      </c>
      <c r="BG10" s="606" t="str" cm="1">
        <f t="array" ref="BG10">IF($AE10="","",
_xlfn.IFS(
$BA10="Devis 1",
IF(ISBLANK(AO10),"",IFERROR(VALUE(TRIM(SUBSTITUTE(AO10,CHAR(160),""))),0)*IFERROR(VALUE(TRIM(SUBSTITUTE($AE10,CHAR(160),""))),0)),
$BA10="Devis 2",
IF(ISBLANK(AT10),"",IFERROR(VALUE(TRIM(SUBSTITUTE(AT10,CHAR(160),""))),0)*IFERROR(VALUE(TRIM(SUBSTITUTE($AE10,CHAR(160),""))),0)),
$BA10="Devis 3",
IF(ISBLANK(AY10),"",IFERROR(VALUE(TRIM(SUBSTITUTE(AY10,CHAR(160),""))),0)*IFERROR(VALUE(TRIM(SUBSTITUTE($AE10,CHAR(160),""))),0)),
TRUE,0
)
)</f>
        <v/>
      </c>
      <c r="BH10" s="605" t="str">
        <f t="shared" ref="BH10:BH73" si="40">IF(BF10="","",BF10+BG10)</f>
        <v/>
      </c>
      <c r="BI10" s="585"/>
      <c r="BJ10" s="586" t="str" cm="1">
        <f t="array" ref="BJ10">IF(OR(BH10="",BE10="",BF10="",BC10="",BG10="",BD10=""),"",_xlfn.IFS(
ROUND(IFERROR(VALUE(TRIM(SUBSTITUTE(BH10,CHAR(160),""))),0),2)&gt;
ROUND(IFERROR(VALUE(TRIM(SUBSTITUTE(BE10,CHAR(160),""))),0),2),
"KO : Le montant retenu TTC est supérieur au montant raisonnable TTC. Merci de revoir la ligne de dépense ou plafonner son montant.",
ROUND(IFERROR(VALUE(TRIM(SUBSTITUTE(BF10,CHAR(160),""))),0),2)&gt;
ROUND(IFERROR(VALUE(TRIM(SUBSTITUTE(BC10,CHAR(160),""))),0),2),
"Attention : Le montant retenu HT est supérieur au montant HT raisonnable. Merci de revoir la ligne de dépense, plafonner son montant, ou justifier la reventillation HT / TVA.",
ROUND(IFERROR(VALUE(TRIM(SUBSTITUTE(BG10,CHAR(160),""))),0),2)&gt;
ROUND(IFERROR(VALUE(TRIM(SUBSTITUTE(BD10,CHAR(160),""))),0),2),
"Attention : Le montant TVA retenu est supérieur au montant TVA raisonnable. Merci de revoir la ligne de dépense, plafonner son montant, ou justifier la reventillation HT / TVA.",
ROUND(IFERROR(VALUE(TRIM(SUBSTITUTE(BH10,CHAR(160),""))),0),2)&gt;
ROUND(IFERROR(VALUE(TRIM(SUBSTITUTE(MIN(P11,S11,V11),CHAR(160),""))),0),2),
"Attention : Le devis retenu n'est pas le moins cher. Une justification de la part du porteur est nécessaire.",
ROUND(IFERROR(VALUE(TRIM(SUBSTITUTE(BH10,CHAR(160),""))),0),2)=0,
"Attention : montant présenté entièrement écarté",
ROUND(IFERROR(VALUE(TRIM(SUBSTITUTE(BE10,CHAR(160),""))),0),2)=
ROUND(IFERROR(VALUE(TRIM(SUBSTITUTE(BH10,CHAR(160),""))),0),2),
"OK",
ROUND(IFERROR(VALUE(TRIM(SUBSTITUTE(BE10,CHAR(160),""))),0),2)&gt;
ROUND(IFERROR(VALUE(TRIM(SUBSTITUTE(BH10,CHAR(160),""))),0),2),
" OK : Montant instruit inférieur au montant raisonnable.",
TRUE,""
))</f>
        <v/>
      </c>
      <c r="BK10" s="586" t="str" cm="1">
        <f t="array" ref="BK10">IF(OR(BH10="",AB10="",BF10="",Z10="",BG10="",AA10=""),"",_xlfn.IFS(
ROUND(IFERROR(VALUE(TRIM(SUBSTITUTE(BH10,CHAR(160),""))),0),2)&gt;
ROUND(IFERROR(VALUE(TRIM(SUBSTITUTE(AB10,CHAR(160),""))),0),2),
"KO : Le montant retenu TTC est supérieur au montant présenté TTC. Merci de revoir la ligne de dépense ou plafonner son montant.",
ROUND(IFERROR(VALUE(TRIM(SUBSTITUTE(BF10,CHAR(160),""))),0),2)&gt;
ROUND(IFERROR(VALUE(TRIM(SUBSTITUTE(Z10,CHAR(160),""))),0),2),
"Attention : Le montant retenu HT est supérieur au montant HT présenté. Merci de revoir la ligne de dépense, plafonner son montant, ou justifier la reventillation HT / TVA.",
ROUND(IFERROR(VALUE(TRIM(SUBSTITUTE(BG10,CHAR(160),""))),0),2)&gt;
ROUND(IFERROR(VALUE(TRIM(SUBSTITUTE(AA10,CHAR(160),""))),0),2),
"Attention : Le montant TVA retenu est supérieur au montant TVA présenté. Merci de revoir la ligne de dépense, plafonner son montant, ou justifier la reventillation HT / TVA.",
ROUND(IFERROR(VALUE(TRIM(SUBSTITUTE(AB10,CHAR(160),""))),0),2)=0,
"",
ROUND(IFERROR(VALUE(TRIM(SUBSTITUTE(BH10,CHAR(160),""))),0),2)=
ROUND(IFERROR(VALUE(TRIM(SUBSTITUTE(AB10,CHAR(160),""))),0),2),
"OK",
ROUND(IFERROR(VALUE(TRIM(SUBSTITUTE(BH10,CHAR(160),""))),0),2)=0,
"Attention : Montant présenté entièrement rejeté.",
ROUND(IFERROR(VALUE(TRIM(SUBSTITUTE(BH10,CHAR(160),""))),0),2)&lt;
ROUND(IFERROR(VALUE(TRIM(SUBSTITUTE(AB10,CHAR(160),""))),0),2),
"Attention : Montant présenté partiellement rejeté.",
TRUE,""
))</f>
        <v/>
      </c>
      <c r="BL10" s="584" t="str">
        <f t="shared" si="0"/>
        <v/>
      </c>
      <c r="BM10" s="584" t="str">
        <f t="shared" si="1"/>
        <v/>
      </c>
      <c r="BN10" s="818" t="str">
        <f t="shared" si="2"/>
        <v/>
      </c>
      <c r="BO10" s="5"/>
    </row>
    <row r="11" spans="1:67">
      <c r="A11" s="797">
        <v>3</v>
      </c>
      <c r="B11" s="83"/>
      <c r="C11" s="108"/>
      <c r="D11" s="83"/>
      <c r="E11" s="109"/>
      <c r="F11" s="110"/>
      <c r="G11" s="111"/>
      <c r="H11" s="132"/>
      <c r="I11" s="626"/>
      <c r="J11" s="627"/>
      <c r="K11" s="538"/>
      <c r="L11" s="624"/>
      <c r="M11" s="625"/>
      <c r="N11" s="644" t="str">
        <f t="shared" si="14"/>
        <v/>
      </c>
      <c r="O11" s="647"/>
      <c r="P11" s="538"/>
      <c r="Q11" s="625"/>
      <c r="R11" s="625"/>
      <c r="S11" s="644" t="str">
        <f t="shared" si="15"/>
        <v/>
      </c>
      <c r="T11" s="664"/>
      <c r="U11" s="538"/>
      <c r="V11" s="625"/>
      <c r="W11" s="625"/>
      <c r="X11" s="665" t="str">
        <f t="shared" si="16"/>
        <v/>
      </c>
      <c r="Y11" s="623"/>
      <c r="Z11" s="112" t="str" cm="1">
        <f t="array" ref="Z11">IF((_xlfn.IFS(TRIM(SUBSTITUTE(Y11,CHAR(160),""))="Devis 1",IFERROR(VALUE(TRIM(SUBSTITUTE(L11,CHAR(160),""))),0),TRIM(SUBSTITUTE(Y11,CHAR(160),""))="Devis 2",IFERROR(VALUE(TRIM(SUBSTITUTE(Q11,CHAR(160),""))),0),TRIM(SUBSTITUTE(Y11,CHAR(160),""))="Devis 3",IFERROR(VALUE(TRIM(SUBSTITUTE(V11,CHAR(160),""))),0),TRUE,0)*IFERROR(VALUE(TRIM(SUBSTITUTE(C11,CHAR(160),""))),0))=0,"",_xlfn.IFS(TRIM(SUBSTITUTE(Y11,CHAR(160),""))="Devis 1",IFERROR(VALUE(TRIM(SUBSTITUTE(L11,CHAR(160),""))),0),TRIM(SUBSTITUTE(Y11,CHAR(160),""))="Devis 2",IFERROR(VALUE(TRIM(SUBSTITUTE(Q11,CHAR(160),""))),0),TRIM(SUBSTITUTE(Y11,CHAR(160),""))="Devis 3",IFERROR(VALUE(TRIM(SUBSTITUTE(V11,CHAR(160),""))),0),TRUE,0)*IFERROR(VALUE(TRIM(SUBSTITUTE(C11,CHAR(160),""))),0))</f>
        <v/>
      </c>
      <c r="AA11" s="89" t="str" cm="1">
        <f t="array" ref="AA11">IF(ROUND((_xlfn.IFS(TRIM(SUBSTITUTE(Y11,CHAR(160),""))="Devis 1",IFERROR(VALUE(TRIM(SUBSTITUTE(M11,CHAR(160),""))),0),TRIM(SUBSTITUTE(Y11,CHAR(160),""))="Devis 2",IFERROR(VALUE(TRIM(SUBSTITUTE(R11,CHAR(160),""))),0),TRIM(SUBSTITUTE(Y11,CHAR(160),""))="Devis 3",IFERROR(VALUE(TRIM(SUBSTITUTE(W11,CHAR(160),""))),0),TRUE,0)*IFERROR(VALUE(TRIM(SUBSTITUTE(C11,CHAR(160),""))),0)),2)=0,IF(Z11&lt;&gt;"",0,""),ROUND((_xlfn.IFS(TRIM(SUBSTITUTE(Y11,CHAR(160),""))="Devis 1",IFERROR(VALUE(TRIM(SUBSTITUTE(M11,CHAR(160),""))),0),TRIM(SUBSTITUTE(Y11,CHAR(160),""))="Devis 2",IFERROR(VALUE(TRIM(SUBSTITUTE(R11,CHAR(160),""))),0),TRIM(SUBSTITUTE(Y11,CHAR(160),""))="Devis 3",IFERROR(VALUE(TRIM(SUBSTITUTE(W11,CHAR(160),""))),0),TRUE,0)*IFERROR(VALUE(TRIM(SUBSTITUTE(C11,CHAR(160),""))),0)),2))</f>
        <v/>
      </c>
      <c r="AB11" s="113" t="str">
        <f t="shared" si="17"/>
        <v/>
      </c>
      <c r="AC11" s="798"/>
      <c r="AD11" s="817" t="str">
        <f t="shared" si="3"/>
        <v/>
      </c>
      <c r="AE11" s="579" t="str">
        <f t="shared" si="18"/>
        <v/>
      </c>
      <c r="AF11" s="539" t="str">
        <f t="shared" si="19"/>
        <v/>
      </c>
      <c r="AG11" s="539" t="str">
        <f t="shared" si="20"/>
        <v/>
      </c>
      <c r="AH11" s="539" t="str">
        <f t="shared" si="21"/>
        <v/>
      </c>
      <c r="AI11" s="539" t="str">
        <f t="shared" si="22"/>
        <v/>
      </c>
      <c r="AJ11" s="539" t="str">
        <f t="shared" si="23"/>
        <v/>
      </c>
      <c r="AK11" s="553" t="str">
        <f t="shared" si="24"/>
        <v/>
      </c>
      <c r="AL11" s="548" t="str">
        <f t="shared" si="25"/>
        <v/>
      </c>
      <c r="AM11" s="539" t="str">
        <f t="shared" si="25"/>
        <v/>
      </c>
      <c r="AN11" s="578" t="str">
        <f t="shared" si="26"/>
        <v/>
      </c>
      <c r="AO11" s="578" t="str">
        <f t="shared" si="27"/>
        <v/>
      </c>
      <c r="AP11" s="644" t="str">
        <f t="shared" si="28"/>
        <v/>
      </c>
      <c r="AQ11" s="655" t="str">
        <f t="shared" si="29"/>
        <v/>
      </c>
      <c r="AR11" s="577" t="str">
        <f t="shared" si="30"/>
        <v/>
      </c>
      <c r="AS11" s="578" t="str">
        <f t="shared" si="31"/>
        <v/>
      </c>
      <c r="AT11" s="578" t="str">
        <f t="shared" si="32"/>
        <v/>
      </c>
      <c r="AU11" s="644" t="str">
        <f t="shared" si="33"/>
        <v/>
      </c>
      <c r="AV11" s="677" t="str">
        <f t="shared" si="34"/>
        <v/>
      </c>
      <c r="AW11" s="577" t="str">
        <f t="shared" si="34"/>
        <v/>
      </c>
      <c r="AX11" s="578" t="str">
        <f t="shared" si="35"/>
        <v/>
      </c>
      <c r="AY11" s="578" t="str">
        <f t="shared" si="36"/>
        <v/>
      </c>
      <c r="AZ11" s="678" t="str">
        <f t="shared" ref="AZ11:AZ73" si="41">IF(OR(AX11="",AY11=""),"",IFERROR(VALUE(TRIM(SUBSTITUTE(AX11,CHAR(160),""))),0)+IFERROR(VALUE(TRIM(SUBSTITUTE(AY11,CHAR(160),""))),0))</f>
        <v/>
      </c>
      <c r="BA11" s="671" t="str">
        <f t="shared" si="13"/>
        <v/>
      </c>
      <c r="BB11" s="583"/>
      <c r="BC11" s="605" t="str">
        <f t="shared" si="37"/>
        <v/>
      </c>
      <c r="BD11" s="605" t="str">
        <f t="shared" si="38"/>
        <v/>
      </c>
      <c r="BE11" s="605" t="str">
        <f t="shared" si="39"/>
        <v/>
      </c>
      <c r="BF11" s="606" t="str" cm="1">
        <f t="array" ref="BF11">IF($AE11="","",
_xlfn.IFS(
$BA11="Devis 1",
IF(ISBLANK(AN11),"",IFERROR(VALUE(TRIM(SUBSTITUTE(AN11,CHAR(160),""))),0)*IFERROR(VALUE(TRIM(SUBSTITUTE($AE11,CHAR(160),""))),0)),
$BA11="Devis 2",
IF(ISBLANK(AS11),"",IFERROR(VALUE(TRIM(SUBSTITUTE(AS11,CHAR(160),""))),0)*IFERROR(VALUE(TRIM(SUBSTITUTE($AE11,CHAR(160),""))),0)),
$BA11="Devis 3",
IF(ISBLANK(AX11),"",IFERROR(VALUE(TRIM(SUBSTITUTE(AX11,CHAR(160),""))),0)*IFERROR(VALUE(TRIM(SUBSTITUTE($AE11,CHAR(160),""))),0)),
TRUE,0
)
)</f>
        <v/>
      </c>
      <c r="BG11" s="606" t="str" cm="1">
        <f t="array" ref="BG11">IF($AE11="","",
_xlfn.IFS(
$BA11="Devis 1",
IF(ISBLANK(AO11),"",IFERROR(VALUE(TRIM(SUBSTITUTE(AO11,CHAR(160),""))),0)*IFERROR(VALUE(TRIM(SUBSTITUTE($AE11,CHAR(160),""))),0)),
$BA11="Devis 2",
IF(ISBLANK(AT11),"",IFERROR(VALUE(TRIM(SUBSTITUTE(AT11,CHAR(160),""))),0)*IFERROR(VALUE(TRIM(SUBSTITUTE($AE11,CHAR(160),""))),0)),
$BA11="Devis 3",
IF(ISBLANK(AY11),"",IFERROR(VALUE(TRIM(SUBSTITUTE(AY11,CHAR(160),""))),0)*IFERROR(VALUE(TRIM(SUBSTITUTE($AE11,CHAR(160),""))),0)),
TRUE,0
)
)</f>
        <v/>
      </c>
      <c r="BH11" s="605" t="str">
        <f t="shared" si="40"/>
        <v/>
      </c>
      <c r="BI11" s="585"/>
      <c r="BJ11" s="586" t="str" cm="1">
        <f t="array" ref="BJ11">IF(OR(BH11="",BE11="",BF11="",BC11="",BG11="",BD11=""),"",_xlfn.IFS(
ROUND(IFERROR(VALUE(TRIM(SUBSTITUTE(BH11,CHAR(160),""))),0),2)&gt;
ROUND(IFERROR(VALUE(TRIM(SUBSTITUTE(BE11,CHAR(160),""))),0),2),
"KO : Le montant retenu TTC est supérieur au montant raisonnable TTC. Merci de revoir la ligne de dépense ou plafonner son montant.",
ROUND(IFERROR(VALUE(TRIM(SUBSTITUTE(BF11,CHAR(160),""))),0),2)&gt;
ROUND(IFERROR(VALUE(TRIM(SUBSTITUTE(BC11,CHAR(160),""))),0),2),
"Attention : Le montant retenu HT est supérieur au montant HT raisonnable. Merci de revoir la ligne de dépense, plafonner son montant, ou justifier la reventillation HT / TVA.",
ROUND(IFERROR(VALUE(TRIM(SUBSTITUTE(BG11,CHAR(160),""))),0),2)&gt;
ROUND(IFERROR(VALUE(TRIM(SUBSTITUTE(BD11,CHAR(160),""))),0),2),
"Attention : Le montant TVA retenu est supérieur au montant TVA raisonnable. Merci de revoir la ligne de dépense, plafonner son montant, ou justifier la reventillation HT / TVA.",
ROUND(IFERROR(VALUE(TRIM(SUBSTITUTE(BH11,CHAR(160),""))),0),2)&gt;
ROUND(IFERROR(VALUE(TRIM(SUBSTITUTE(MIN(P12,S12,V12),CHAR(160),""))),0),2),
"Attention : Le devis retenu n'est pas le moins cher. Une justification de la part du porteur est nécessaire.",
ROUND(IFERROR(VALUE(TRIM(SUBSTITUTE(BH11,CHAR(160),""))),0),2)=0,
"Attention : montant présenté entièrement écarté",
ROUND(IFERROR(VALUE(TRIM(SUBSTITUTE(BE11,CHAR(160),""))),0),2)=
ROUND(IFERROR(VALUE(TRIM(SUBSTITUTE(BH11,CHAR(160),""))),0),2),
"OK",
ROUND(IFERROR(VALUE(TRIM(SUBSTITUTE(BE11,CHAR(160),""))),0),2)&gt;
ROUND(IFERROR(VALUE(TRIM(SUBSTITUTE(BH11,CHAR(160),""))),0),2),
" OK : Montant instruit inférieur au montant raisonnable.",
TRUE,""
))</f>
        <v/>
      </c>
      <c r="BK11" s="586" t="str" cm="1">
        <f t="array" ref="BK11">IF(OR(BH11="",AB11="",BF11="",Z11="",BG11="",AA11=""),"",_xlfn.IFS(
ROUND(IFERROR(VALUE(TRIM(SUBSTITUTE(BH11,CHAR(160),""))),0),2)&gt;
ROUND(IFERROR(VALUE(TRIM(SUBSTITUTE(AB11,CHAR(160),""))),0),2),
"KO : Le montant retenu TTC est supérieur au montant présenté TTC. Merci de revoir la ligne de dépense ou plafonner son montant.",
ROUND(IFERROR(VALUE(TRIM(SUBSTITUTE(BF11,CHAR(160),""))),0),2)&gt;
ROUND(IFERROR(VALUE(TRIM(SUBSTITUTE(Z11,CHAR(160),""))),0),2),
"Attention : Le montant retenu HT est supérieur au montant HT présenté. Merci de revoir la ligne de dépense, plafonner son montant, ou justifier la reventillation HT / TVA.",
ROUND(IFERROR(VALUE(TRIM(SUBSTITUTE(BG11,CHAR(160),""))),0),2)&gt;
ROUND(IFERROR(VALUE(TRIM(SUBSTITUTE(AA11,CHAR(160),""))),0),2),
"Attention : Le montant TVA retenu est supérieur au montant TVA présenté. Merci de revoir la ligne de dépense, plafonner son montant, ou justifier la reventillation HT / TVA.",
ROUND(IFERROR(VALUE(TRIM(SUBSTITUTE(AB11,CHAR(160),""))),0),2)=0,
"",
ROUND(IFERROR(VALUE(TRIM(SUBSTITUTE(BH11,CHAR(160),""))),0),2)=
ROUND(IFERROR(VALUE(TRIM(SUBSTITUTE(AB11,CHAR(160),""))),0),2),
"OK",
ROUND(IFERROR(VALUE(TRIM(SUBSTITUTE(BH11,CHAR(160),""))),0),2)=0,
"Attention : Montant présenté entièrement rejeté.",
ROUND(IFERROR(VALUE(TRIM(SUBSTITUTE(BH11,CHAR(160),""))),0),2)&lt;
ROUND(IFERROR(VALUE(TRIM(SUBSTITUTE(AB11,CHAR(160),""))),0),2),
"Attention : Montant présenté partiellement rejeté.",
TRUE,""
))</f>
        <v/>
      </c>
      <c r="BL11" s="584" t="str">
        <f t="shared" si="0"/>
        <v/>
      </c>
      <c r="BM11" s="584" t="str">
        <f t="shared" si="1"/>
        <v/>
      </c>
      <c r="BN11" s="818" t="str">
        <f t="shared" si="2"/>
        <v/>
      </c>
      <c r="BO11" s="5"/>
    </row>
    <row r="12" spans="1:67">
      <c r="A12" s="797">
        <v>4</v>
      </c>
      <c r="B12" s="83"/>
      <c r="C12" s="108"/>
      <c r="D12" s="83"/>
      <c r="E12" s="109"/>
      <c r="F12" s="110"/>
      <c r="G12" s="111"/>
      <c r="H12" s="132"/>
      <c r="I12" s="626"/>
      <c r="J12" s="627"/>
      <c r="K12" s="538"/>
      <c r="L12" s="624"/>
      <c r="M12" s="625"/>
      <c r="N12" s="644" t="str">
        <f t="shared" si="14"/>
        <v/>
      </c>
      <c r="O12" s="647"/>
      <c r="P12" s="538"/>
      <c r="Q12" s="625"/>
      <c r="R12" s="625"/>
      <c r="S12" s="644" t="str">
        <f t="shared" si="15"/>
        <v/>
      </c>
      <c r="T12" s="664"/>
      <c r="U12" s="538"/>
      <c r="V12" s="625"/>
      <c r="W12" s="625"/>
      <c r="X12" s="665" t="str">
        <f t="shared" si="16"/>
        <v/>
      </c>
      <c r="Y12" s="623"/>
      <c r="Z12" s="112" t="str" cm="1">
        <f t="array" ref="Z12">IF((_xlfn.IFS(TRIM(SUBSTITUTE(Y12,CHAR(160),""))="Devis 1",IFERROR(VALUE(TRIM(SUBSTITUTE(L12,CHAR(160),""))),0),TRIM(SUBSTITUTE(Y12,CHAR(160),""))="Devis 2",IFERROR(VALUE(TRIM(SUBSTITUTE(Q12,CHAR(160),""))),0),TRIM(SUBSTITUTE(Y12,CHAR(160),""))="Devis 3",IFERROR(VALUE(TRIM(SUBSTITUTE(V12,CHAR(160),""))),0),TRUE,0)*IFERROR(VALUE(TRIM(SUBSTITUTE(C12,CHAR(160),""))),0))=0,"",_xlfn.IFS(TRIM(SUBSTITUTE(Y12,CHAR(160),""))="Devis 1",IFERROR(VALUE(TRIM(SUBSTITUTE(L12,CHAR(160),""))),0),TRIM(SUBSTITUTE(Y12,CHAR(160),""))="Devis 2",IFERROR(VALUE(TRIM(SUBSTITUTE(Q12,CHAR(160),""))),0),TRIM(SUBSTITUTE(Y12,CHAR(160),""))="Devis 3",IFERROR(VALUE(TRIM(SUBSTITUTE(V12,CHAR(160),""))),0),TRUE,0)*IFERROR(VALUE(TRIM(SUBSTITUTE(C12,CHAR(160),""))),0))</f>
        <v/>
      </c>
      <c r="AA12" s="89" t="str" cm="1">
        <f t="array" ref="AA12">IF(ROUND((_xlfn.IFS(TRIM(SUBSTITUTE(Y12,CHAR(160),""))="Devis 1",IFERROR(VALUE(TRIM(SUBSTITUTE(M12,CHAR(160),""))),0),TRIM(SUBSTITUTE(Y12,CHAR(160),""))="Devis 2",IFERROR(VALUE(TRIM(SUBSTITUTE(R12,CHAR(160),""))),0),TRIM(SUBSTITUTE(Y12,CHAR(160),""))="Devis 3",IFERROR(VALUE(TRIM(SUBSTITUTE(W12,CHAR(160),""))),0),TRUE,0)*IFERROR(VALUE(TRIM(SUBSTITUTE(C12,CHAR(160),""))),0)),2)=0,IF(Z12&lt;&gt;"",0,""),ROUND((_xlfn.IFS(TRIM(SUBSTITUTE(Y12,CHAR(160),""))="Devis 1",IFERROR(VALUE(TRIM(SUBSTITUTE(M12,CHAR(160),""))),0),TRIM(SUBSTITUTE(Y12,CHAR(160),""))="Devis 2",IFERROR(VALUE(TRIM(SUBSTITUTE(R12,CHAR(160),""))),0),TRIM(SUBSTITUTE(Y12,CHAR(160),""))="Devis 3",IFERROR(VALUE(TRIM(SUBSTITUTE(W12,CHAR(160),""))),0),TRUE,0)*IFERROR(VALUE(TRIM(SUBSTITUTE(C12,CHAR(160),""))),0)),2))</f>
        <v/>
      </c>
      <c r="AB12" s="113" t="str">
        <f t="shared" si="17"/>
        <v/>
      </c>
      <c r="AC12" s="798"/>
      <c r="AD12" s="817" t="str">
        <f t="shared" si="3"/>
        <v/>
      </c>
      <c r="AE12" s="579" t="str">
        <f t="shared" si="18"/>
        <v/>
      </c>
      <c r="AF12" s="539" t="str">
        <f t="shared" si="19"/>
        <v/>
      </c>
      <c r="AG12" s="539" t="str">
        <f t="shared" si="20"/>
        <v/>
      </c>
      <c r="AH12" s="539" t="str">
        <f t="shared" si="21"/>
        <v/>
      </c>
      <c r="AI12" s="539" t="str">
        <f t="shared" si="22"/>
        <v/>
      </c>
      <c r="AJ12" s="539" t="str">
        <f t="shared" si="23"/>
        <v/>
      </c>
      <c r="AK12" s="553" t="str">
        <f t="shared" si="24"/>
        <v/>
      </c>
      <c r="AL12" s="548" t="str">
        <f t="shared" si="25"/>
        <v/>
      </c>
      <c r="AM12" s="539" t="str">
        <f t="shared" si="25"/>
        <v/>
      </c>
      <c r="AN12" s="578" t="str">
        <f t="shared" si="26"/>
        <v/>
      </c>
      <c r="AO12" s="578" t="str">
        <f t="shared" si="27"/>
        <v/>
      </c>
      <c r="AP12" s="644" t="str">
        <f t="shared" si="28"/>
        <v/>
      </c>
      <c r="AQ12" s="655" t="str">
        <f t="shared" si="29"/>
        <v/>
      </c>
      <c r="AR12" s="577" t="str">
        <f t="shared" si="30"/>
        <v/>
      </c>
      <c r="AS12" s="578" t="str">
        <f t="shared" si="31"/>
        <v/>
      </c>
      <c r="AT12" s="578" t="str">
        <f t="shared" si="32"/>
        <v/>
      </c>
      <c r="AU12" s="644" t="str">
        <f t="shared" si="33"/>
        <v/>
      </c>
      <c r="AV12" s="677" t="str">
        <f t="shared" si="34"/>
        <v/>
      </c>
      <c r="AW12" s="577" t="str">
        <f t="shared" si="34"/>
        <v/>
      </c>
      <c r="AX12" s="578" t="str">
        <f t="shared" si="35"/>
        <v/>
      </c>
      <c r="AY12" s="578" t="str">
        <f t="shared" si="36"/>
        <v/>
      </c>
      <c r="AZ12" s="678" t="str">
        <f t="shared" si="41"/>
        <v/>
      </c>
      <c r="BA12" s="671" t="str">
        <f t="shared" si="13"/>
        <v/>
      </c>
      <c r="BB12" s="583"/>
      <c r="BC12" s="605" t="str">
        <f t="shared" si="37"/>
        <v/>
      </c>
      <c r="BD12" s="605" t="str">
        <f t="shared" si="38"/>
        <v/>
      </c>
      <c r="BE12" s="605" t="str">
        <f t="shared" si="39"/>
        <v/>
      </c>
      <c r="BF12" s="606" t="str" cm="1">
        <f t="array" ref="BF12">IF($AE12="","",
_xlfn.IFS(
$BA12="Devis 1",
IF(ISBLANK(AN12),"",IFERROR(VALUE(TRIM(SUBSTITUTE(AN12,CHAR(160),""))),0)*IFERROR(VALUE(TRIM(SUBSTITUTE($AE12,CHAR(160),""))),0)),
$BA12="Devis 2",
IF(ISBLANK(AS12),"",IFERROR(VALUE(TRIM(SUBSTITUTE(AS12,CHAR(160),""))),0)*IFERROR(VALUE(TRIM(SUBSTITUTE($AE12,CHAR(160),""))),0)),
$BA12="Devis 3",
IF(ISBLANK(AX12),"",IFERROR(VALUE(TRIM(SUBSTITUTE(AX12,CHAR(160),""))),0)*IFERROR(VALUE(TRIM(SUBSTITUTE($AE12,CHAR(160),""))),0)),
TRUE,0
)
)</f>
        <v/>
      </c>
      <c r="BG12" s="606" t="str" cm="1">
        <f t="array" ref="BG12">IF($AE12="","",
_xlfn.IFS(
$BA12="Devis 1",
IF(ISBLANK(AO12),"",IFERROR(VALUE(TRIM(SUBSTITUTE(AO12,CHAR(160),""))),0)*IFERROR(VALUE(TRIM(SUBSTITUTE($AE12,CHAR(160),""))),0)),
$BA12="Devis 2",
IF(ISBLANK(AT12),"",IFERROR(VALUE(TRIM(SUBSTITUTE(AT12,CHAR(160),""))),0)*IFERROR(VALUE(TRIM(SUBSTITUTE($AE12,CHAR(160),""))),0)),
$BA12="Devis 3",
IF(ISBLANK(AY12),"",IFERROR(VALUE(TRIM(SUBSTITUTE(AY12,CHAR(160),""))),0)*IFERROR(VALUE(TRIM(SUBSTITUTE($AE12,CHAR(160),""))),0)),
TRUE,0
)
)</f>
        <v/>
      </c>
      <c r="BH12" s="605" t="str">
        <f t="shared" si="40"/>
        <v/>
      </c>
      <c r="BI12" s="585"/>
      <c r="BJ12" s="586" t="str" cm="1">
        <f t="array" ref="BJ12">IF(OR(BH12="",BE12="",BF12="",BC12="",BG12="",BD12=""),"",_xlfn.IFS(
ROUND(IFERROR(VALUE(TRIM(SUBSTITUTE(BH12,CHAR(160),""))),0),2)&gt;
ROUND(IFERROR(VALUE(TRIM(SUBSTITUTE(BE12,CHAR(160),""))),0),2),
"KO : Le montant retenu TTC est supérieur au montant raisonnable TTC. Merci de revoir la ligne de dépense ou plafonner son montant.",
ROUND(IFERROR(VALUE(TRIM(SUBSTITUTE(BF12,CHAR(160),""))),0),2)&gt;
ROUND(IFERROR(VALUE(TRIM(SUBSTITUTE(BC12,CHAR(160),""))),0),2),
"Attention : Le montant retenu HT est supérieur au montant HT raisonnable. Merci de revoir la ligne de dépense, plafonner son montant, ou justifier la reventillation HT / TVA.",
ROUND(IFERROR(VALUE(TRIM(SUBSTITUTE(BG12,CHAR(160),""))),0),2)&gt;
ROUND(IFERROR(VALUE(TRIM(SUBSTITUTE(BD12,CHAR(160),""))),0),2),
"Attention : Le montant TVA retenu est supérieur au montant TVA raisonnable. Merci de revoir la ligne de dépense, plafonner son montant, ou justifier la reventillation HT / TVA.",
ROUND(IFERROR(VALUE(TRIM(SUBSTITUTE(BH12,CHAR(160),""))),0),2)&gt;
ROUND(IFERROR(VALUE(TRIM(SUBSTITUTE(MIN(P13,S13,V13),CHAR(160),""))),0),2),
"Attention : Le devis retenu n'est pas le moins cher. Une justification de la part du porteur est nécessaire.",
ROUND(IFERROR(VALUE(TRIM(SUBSTITUTE(BH12,CHAR(160),""))),0),2)=0,
"Attention : montant présenté entièrement écarté",
ROUND(IFERROR(VALUE(TRIM(SUBSTITUTE(BE12,CHAR(160),""))),0),2)=
ROUND(IFERROR(VALUE(TRIM(SUBSTITUTE(BH12,CHAR(160),""))),0),2),
"OK",
ROUND(IFERROR(VALUE(TRIM(SUBSTITUTE(BE12,CHAR(160),""))),0),2)&gt;
ROUND(IFERROR(VALUE(TRIM(SUBSTITUTE(BH12,CHAR(160),""))),0),2),
" OK : Montant instruit inférieur au montant raisonnable.",
TRUE,""
))</f>
        <v/>
      </c>
      <c r="BK12" s="586" t="str" cm="1">
        <f t="array" ref="BK12">IF(OR(BH12="",AB12="",BF12="",Z12="",BG12="",AA12=""),"",_xlfn.IFS(
ROUND(IFERROR(VALUE(TRIM(SUBSTITUTE(BH12,CHAR(160),""))),0),2)&gt;
ROUND(IFERROR(VALUE(TRIM(SUBSTITUTE(AB12,CHAR(160),""))),0),2),
"KO : Le montant retenu TTC est supérieur au montant présenté TTC. Merci de revoir la ligne de dépense ou plafonner son montant.",
ROUND(IFERROR(VALUE(TRIM(SUBSTITUTE(BF12,CHAR(160),""))),0),2)&gt;
ROUND(IFERROR(VALUE(TRIM(SUBSTITUTE(Z12,CHAR(160),""))),0),2),
"Attention : Le montant retenu HT est supérieur au montant HT présenté. Merci de revoir la ligne de dépense, plafonner son montant, ou justifier la reventillation HT / TVA.",
ROUND(IFERROR(VALUE(TRIM(SUBSTITUTE(BG12,CHAR(160),""))),0),2)&gt;
ROUND(IFERROR(VALUE(TRIM(SUBSTITUTE(AA12,CHAR(160),""))),0),2),
"Attention : Le montant TVA retenu est supérieur au montant TVA présenté. Merci de revoir la ligne de dépense, plafonner son montant, ou justifier la reventillation HT / TVA.",
ROUND(IFERROR(VALUE(TRIM(SUBSTITUTE(AB12,CHAR(160),""))),0),2)=0,
"",
ROUND(IFERROR(VALUE(TRIM(SUBSTITUTE(BH12,CHAR(160),""))),0),2)=
ROUND(IFERROR(VALUE(TRIM(SUBSTITUTE(AB12,CHAR(160),""))),0),2),
"OK",
ROUND(IFERROR(VALUE(TRIM(SUBSTITUTE(BH12,CHAR(160),""))),0),2)=0,
"Attention : Montant présenté entièrement rejeté.",
ROUND(IFERROR(VALUE(TRIM(SUBSTITUTE(BH12,CHAR(160),""))),0),2)&lt;
ROUND(IFERROR(VALUE(TRIM(SUBSTITUTE(AB12,CHAR(160),""))),0),2),
"Attention : Montant présenté partiellement rejeté.",
TRUE,""
))</f>
        <v/>
      </c>
      <c r="BL12" s="584" t="str">
        <f t="shared" si="0"/>
        <v/>
      </c>
      <c r="BM12" s="584" t="str">
        <f t="shared" si="1"/>
        <v/>
      </c>
      <c r="BN12" s="818" t="str">
        <f t="shared" si="2"/>
        <v/>
      </c>
      <c r="BO12" s="5"/>
    </row>
    <row r="13" spans="1:67">
      <c r="A13" s="797">
        <v>5</v>
      </c>
      <c r="B13" s="83"/>
      <c r="C13" s="108"/>
      <c r="D13" s="83"/>
      <c r="E13" s="109"/>
      <c r="F13" s="110"/>
      <c r="G13" s="111"/>
      <c r="H13" s="132"/>
      <c r="I13" s="626"/>
      <c r="J13" s="627"/>
      <c r="K13" s="538"/>
      <c r="L13" s="624"/>
      <c r="M13" s="625"/>
      <c r="N13" s="644" t="str">
        <f t="shared" si="14"/>
        <v/>
      </c>
      <c r="O13" s="647"/>
      <c r="P13" s="538"/>
      <c r="Q13" s="625"/>
      <c r="R13" s="625"/>
      <c r="S13" s="644" t="str">
        <f t="shared" si="15"/>
        <v/>
      </c>
      <c r="T13" s="664"/>
      <c r="U13" s="538"/>
      <c r="V13" s="625"/>
      <c r="W13" s="625"/>
      <c r="X13" s="665" t="str">
        <f>IF(OR(V13="", W13=""), "", IFERROR(VALUE(TRIM(SUBSTITUTE(V13,CHAR(160),""))),0) + IFERROR(VALUE(TRIM(SUBSTITUTE(W13,CHAR(160),""))),0))</f>
        <v/>
      </c>
      <c r="Y13" s="623"/>
      <c r="Z13" s="112" t="str" cm="1">
        <f t="array" ref="Z13">IF((_xlfn.IFS(TRIM(SUBSTITUTE(Y13,CHAR(160),""))="Devis 1",IFERROR(VALUE(TRIM(SUBSTITUTE(L13,CHAR(160),""))),0),TRIM(SUBSTITUTE(Y13,CHAR(160),""))="Devis 2",IFERROR(VALUE(TRIM(SUBSTITUTE(Q13,CHAR(160),""))),0),TRIM(SUBSTITUTE(Y13,CHAR(160),""))="Devis 3",IFERROR(VALUE(TRIM(SUBSTITUTE(V13,CHAR(160),""))),0),TRUE,0)*IFERROR(VALUE(TRIM(SUBSTITUTE(C13,CHAR(160),""))),0))=0,"",_xlfn.IFS(TRIM(SUBSTITUTE(Y13,CHAR(160),""))="Devis 1",IFERROR(VALUE(TRIM(SUBSTITUTE(L13,CHAR(160),""))),0),TRIM(SUBSTITUTE(Y13,CHAR(160),""))="Devis 2",IFERROR(VALUE(TRIM(SUBSTITUTE(Q13,CHAR(160),""))),0),TRIM(SUBSTITUTE(Y13,CHAR(160),""))="Devis 3",IFERROR(VALUE(TRIM(SUBSTITUTE(V13,CHAR(160),""))),0),TRUE,0)*IFERROR(VALUE(TRIM(SUBSTITUTE(C13,CHAR(160),""))),0))</f>
        <v/>
      </c>
      <c r="AA13" s="89" t="str" cm="1">
        <f t="array" ref="AA13">IF(ROUND((_xlfn.IFS(TRIM(SUBSTITUTE(Y13,CHAR(160),""))="Devis 1",IFERROR(VALUE(TRIM(SUBSTITUTE(M13,CHAR(160),""))),0),TRIM(SUBSTITUTE(Y13,CHAR(160),""))="Devis 2",IFERROR(VALUE(TRIM(SUBSTITUTE(R13,CHAR(160),""))),0),TRIM(SUBSTITUTE(Y13,CHAR(160),""))="Devis 3",IFERROR(VALUE(TRIM(SUBSTITUTE(W13,CHAR(160),""))),0),TRUE,0)*IFERROR(VALUE(TRIM(SUBSTITUTE(C13,CHAR(160),""))),0)),2)=0,IF(Z13&lt;&gt;"",0,""),ROUND((_xlfn.IFS(TRIM(SUBSTITUTE(Y13,CHAR(160),""))="Devis 1",IFERROR(VALUE(TRIM(SUBSTITUTE(M13,CHAR(160),""))),0),TRIM(SUBSTITUTE(Y13,CHAR(160),""))="Devis 2",IFERROR(VALUE(TRIM(SUBSTITUTE(R13,CHAR(160),""))),0),TRIM(SUBSTITUTE(Y13,CHAR(160),""))="Devis 3",IFERROR(VALUE(TRIM(SUBSTITUTE(W13,CHAR(160),""))),0),TRUE,0)*IFERROR(VALUE(TRIM(SUBSTITUTE(C13,CHAR(160),""))),0)),2))</f>
        <v/>
      </c>
      <c r="AB13" s="113" t="str">
        <f t="shared" si="17"/>
        <v/>
      </c>
      <c r="AC13" s="798"/>
      <c r="AD13" s="817" t="str">
        <f t="shared" si="3"/>
        <v/>
      </c>
      <c r="AE13" s="579" t="str">
        <f t="shared" si="18"/>
        <v/>
      </c>
      <c r="AF13" s="539" t="str">
        <f t="shared" si="19"/>
        <v/>
      </c>
      <c r="AG13" s="539" t="str">
        <f t="shared" si="20"/>
        <v/>
      </c>
      <c r="AH13" s="539" t="str">
        <f t="shared" si="21"/>
        <v/>
      </c>
      <c r="AI13" s="539" t="str">
        <f t="shared" si="22"/>
        <v/>
      </c>
      <c r="AJ13" s="539" t="str">
        <f t="shared" si="23"/>
        <v/>
      </c>
      <c r="AK13" s="553" t="str">
        <f t="shared" si="24"/>
        <v/>
      </c>
      <c r="AL13" s="548" t="str">
        <f t="shared" si="25"/>
        <v/>
      </c>
      <c r="AM13" s="539" t="str">
        <f t="shared" si="25"/>
        <v/>
      </c>
      <c r="AN13" s="578" t="str">
        <f t="shared" si="26"/>
        <v/>
      </c>
      <c r="AO13" s="578" t="str">
        <f t="shared" si="27"/>
        <v/>
      </c>
      <c r="AP13" s="644" t="str">
        <f t="shared" si="28"/>
        <v/>
      </c>
      <c r="AQ13" s="655" t="str">
        <f t="shared" si="29"/>
        <v/>
      </c>
      <c r="AR13" s="577" t="str">
        <f t="shared" si="30"/>
        <v/>
      </c>
      <c r="AS13" s="578" t="str">
        <f t="shared" si="31"/>
        <v/>
      </c>
      <c r="AT13" s="578" t="str">
        <f t="shared" si="32"/>
        <v/>
      </c>
      <c r="AU13" s="644" t="str">
        <f t="shared" si="33"/>
        <v/>
      </c>
      <c r="AV13" s="677" t="str">
        <f t="shared" si="34"/>
        <v/>
      </c>
      <c r="AW13" s="577" t="str">
        <f t="shared" si="34"/>
        <v/>
      </c>
      <c r="AX13" s="578" t="str">
        <f t="shared" si="35"/>
        <v/>
      </c>
      <c r="AY13" s="578" t="str">
        <f t="shared" si="36"/>
        <v/>
      </c>
      <c r="AZ13" s="678" t="str">
        <f t="shared" si="41"/>
        <v/>
      </c>
      <c r="BA13" s="671" t="str">
        <f t="shared" si="13"/>
        <v/>
      </c>
      <c r="BB13" s="583"/>
      <c r="BC13" s="605" t="str">
        <f t="shared" si="37"/>
        <v/>
      </c>
      <c r="BD13" s="605" t="str">
        <f t="shared" si="38"/>
        <v/>
      </c>
      <c r="BE13" s="605" t="str">
        <f t="shared" si="39"/>
        <v/>
      </c>
      <c r="BF13" s="606" t="str" cm="1">
        <f t="array" ref="BF13">IF($AE13="","",
_xlfn.IFS(
$BA13="Devis 1",
IF(ISBLANK(AN13),"",IFERROR(VALUE(TRIM(SUBSTITUTE(AN13,CHAR(160),""))),0)*IFERROR(VALUE(TRIM(SUBSTITUTE($AE13,CHAR(160),""))),0)),
$BA13="Devis 2",
IF(ISBLANK(AS13),"",IFERROR(VALUE(TRIM(SUBSTITUTE(AS13,CHAR(160),""))),0)*IFERROR(VALUE(TRIM(SUBSTITUTE($AE13,CHAR(160),""))),0)),
$BA13="Devis 3",
IF(ISBLANK(AX13),"",IFERROR(VALUE(TRIM(SUBSTITUTE(AX13,CHAR(160),""))),0)*IFERROR(VALUE(TRIM(SUBSTITUTE($AE13,CHAR(160),""))),0)),
TRUE,0
)
)</f>
        <v/>
      </c>
      <c r="BG13" s="606" t="str" cm="1">
        <f t="array" ref="BG13">IF($AE13="","",
_xlfn.IFS(
$BA13="Devis 1",
IF(ISBLANK(AO13),"",IFERROR(VALUE(TRIM(SUBSTITUTE(AO13,CHAR(160),""))),0)*IFERROR(VALUE(TRIM(SUBSTITUTE($AE13,CHAR(160),""))),0)),
$BA13="Devis 2",
IF(ISBLANK(AT13),"",IFERROR(VALUE(TRIM(SUBSTITUTE(AT13,CHAR(160),""))),0)*IFERROR(VALUE(TRIM(SUBSTITUTE($AE13,CHAR(160),""))),0)),
$BA13="Devis 3",
IF(ISBLANK(AY13),"",IFERROR(VALUE(TRIM(SUBSTITUTE(AY13,CHAR(160),""))),0)*IFERROR(VALUE(TRIM(SUBSTITUTE($AE13,CHAR(160),""))),0)),
TRUE,0
)
)</f>
        <v/>
      </c>
      <c r="BH13" s="605" t="str">
        <f t="shared" si="40"/>
        <v/>
      </c>
      <c r="BI13" s="585"/>
      <c r="BJ13" s="586" t="str" cm="1">
        <f t="array" ref="BJ13">IF(OR(BH13="",BE13="",BF13="",BC13="",BG13="",BD13=""),"",_xlfn.IFS(
ROUND(IFERROR(VALUE(TRIM(SUBSTITUTE(BH13,CHAR(160),""))),0),2)&gt;
ROUND(IFERROR(VALUE(TRIM(SUBSTITUTE(BE13,CHAR(160),""))),0),2),
"KO : Le montant retenu TTC est supérieur au montant raisonnable TTC. Merci de revoir la ligne de dépense ou plafonner son montant.",
ROUND(IFERROR(VALUE(TRIM(SUBSTITUTE(BF13,CHAR(160),""))),0),2)&gt;
ROUND(IFERROR(VALUE(TRIM(SUBSTITUTE(BC13,CHAR(160),""))),0),2),
"Attention : Le montant retenu HT est supérieur au montant HT raisonnable. Merci de revoir la ligne de dépense, plafonner son montant, ou justifier la reventillation HT / TVA.",
ROUND(IFERROR(VALUE(TRIM(SUBSTITUTE(BG13,CHAR(160),""))),0),2)&gt;
ROUND(IFERROR(VALUE(TRIM(SUBSTITUTE(BD13,CHAR(160),""))),0),2),
"Attention : Le montant TVA retenu est supérieur au montant TVA raisonnable. Merci de revoir la ligne de dépense, plafonner son montant, ou justifier la reventillation HT / TVA.",
ROUND(IFERROR(VALUE(TRIM(SUBSTITUTE(BH13,CHAR(160),""))),0),2)&gt;
ROUND(IFERROR(VALUE(TRIM(SUBSTITUTE(MIN(P14,S14,V14),CHAR(160),""))),0),2),
"Attention : Le devis retenu n'est pas le moins cher. Une justification de la part du porteur est nécessaire.",
ROUND(IFERROR(VALUE(TRIM(SUBSTITUTE(BH13,CHAR(160),""))),0),2)=0,
"Attention : montant présenté entièrement écarté",
ROUND(IFERROR(VALUE(TRIM(SUBSTITUTE(BE13,CHAR(160),""))),0),2)=
ROUND(IFERROR(VALUE(TRIM(SUBSTITUTE(BH13,CHAR(160),""))),0),2),
"OK",
ROUND(IFERROR(VALUE(TRIM(SUBSTITUTE(BE13,CHAR(160),""))),0),2)&gt;
ROUND(IFERROR(VALUE(TRIM(SUBSTITUTE(BH13,CHAR(160),""))),0),2),
" OK : Montant instruit inférieur au montant raisonnable.",
TRUE,""
))</f>
        <v/>
      </c>
      <c r="BK13" s="586" t="str" cm="1">
        <f t="array" ref="BK13">IF(OR(BH13="",AB13="",BF13="",Z13="",BG13="",AA13=""),"",_xlfn.IFS(
ROUND(IFERROR(VALUE(TRIM(SUBSTITUTE(BH13,CHAR(160),""))),0),2)&gt;
ROUND(IFERROR(VALUE(TRIM(SUBSTITUTE(AB13,CHAR(160),""))),0),2),
"KO : Le montant retenu TTC est supérieur au montant présenté TTC. Merci de revoir la ligne de dépense ou plafonner son montant.",
ROUND(IFERROR(VALUE(TRIM(SUBSTITUTE(BF13,CHAR(160),""))),0),2)&gt;
ROUND(IFERROR(VALUE(TRIM(SUBSTITUTE(Z13,CHAR(160),""))),0),2),
"Attention : Le montant retenu HT est supérieur au montant HT présenté. Merci de revoir la ligne de dépense, plafonner son montant, ou justifier la reventillation HT / TVA.",
ROUND(IFERROR(VALUE(TRIM(SUBSTITUTE(BG13,CHAR(160),""))),0),2)&gt;
ROUND(IFERROR(VALUE(TRIM(SUBSTITUTE(AA13,CHAR(160),""))),0),2),
"Attention : Le montant TVA retenu est supérieur au montant TVA présenté. Merci de revoir la ligne de dépense, plafonner son montant, ou justifier la reventillation HT / TVA.",
ROUND(IFERROR(VALUE(TRIM(SUBSTITUTE(AB13,CHAR(160),""))),0),2)=0,
"",
ROUND(IFERROR(VALUE(TRIM(SUBSTITUTE(BH13,CHAR(160),""))),0),2)=
ROUND(IFERROR(VALUE(TRIM(SUBSTITUTE(AB13,CHAR(160),""))),0),2),
"OK",
ROUND(IFERROR(VALUE(TRIM(SUBSTITUTE(BH13,CHAR(160),""))),0),2)=0,
"Attention : Montant présenté entièrement rejeté.",
ROUND(IFERROR(VALUE(TRIM(SUBSTITUTE(BH13,CHAR(160),""))),0),2)&lt;
ROUND(IFERROR(VALUE(TRIM(SUBSTITUTE(AB13,CHAR(160),""))),0),2),
"Attention : Montant présenté partiellement rejeté.",
TRUE,""
))</f>
        <v/>
      </c>
      <c r="BL13" s="584" t="str">
        <f t="shared" si="0"/>
        <v/>
      </c>
      <c r="BM13" s="584" t="str">
        <f t="shared" si="1"/>
        <v/>
      </c>
      <c r="BN13" s="818" t="str">
        <f t="shared" si="2"/>
        <v/>
      </c>
      <c r="BO13" s="5"/>
    </row>
    <row r="14" spans="1:67">
      <c r="A14" s="797">
        <v>6</v>
      </c>
      <c r="B14" s="83"/>
      <c r="C14" s="108"/>
      <c r="D14" s="83"/>
      <c r="E14" s="109"/>
      <c r="F14" s="110"/>
      <c r="G14" s="111"/>
      <c r="H14" s="132"/>
      <c r="I14" s="626"/>
      <c r="J14" s="627"/>
      <c r="K14" s="538"/>
      <c r="L14" s="624"/>
      <c r="M14" s="625"/>
      <c r="N14" s="644" t="str">
        <f t="shared" si="14"/>
        <v/>
      </c>
      <c r="O14" s="647"/>
      <c r="P14" s="538"/>
      <c r="Q14" s="625"/>
      <c r="R14" s="625"/>
      <c r="S14" s="644" t="str">
        <f t="shared" si="15"/>
        <v/>
      </c>
      <c r="T14" s="664"/>
      <c r="U14" s="538"/>
      <c r="V14" s="625"/>
      <c r="W14" s="625"/>
      <c r="X14" s="665" t="str">
        <f t="shared" ref="X14:X35" si="42">IF(OR(V14="", W14=""), "", IFERROR(VALUE(TRIM(SUBSTITUTE(V14,CHAR(160),""))),0) + IFERROR(VALUE(TRIM(SUBSTITUTE(W14,CHAR(160),""))),0))</f>
        <v/>
      </c>
      <c r="Y14" s="623"/>
      <c r="Z14" s="112" t="str" cm="1">
        <f t="array" ref="Z14">IF((_xlfn.IFS(TRIM(SUBSTITUTE(Y14,CHAR(160),""))="Devis 1",IFERROR(VALUE(TRIM(SUBSTITUTE(L14,CHAR(160),""))),0),TRIM(SUBSTITUTE(Y14,CHAR(160),""))="Devis 2",IFERROR(VALUE(TRIM(SUBSTITUTE(Q14,CHAR(160),""))),0),TRIM(SUBSTITUTE(Y14,CHAR(160),""))="Devis 3",IFERROR(VALUE(TRIM(SUBSTITUTE(V14,CHAR(160),""))),0),TRUE,0)*IFERROR(VALUE(TRIM(SUBSTITUTE(C14,CHAR(160),""))),0))=0,"",_xlfn.IFS(TRIM(SUBSTITUTE(Y14,CHAR(160),""))="Devis 1",IFERROR(VALUE(TRIM(SUBSTITUTE(L14,CHAR(160),""))),0),TRIM(SUBSTITUTE(Y14,CHAR(160),""))="Devis 2",IFERROR(VALUE(TRIM(SUBSTITUTE(Q14,CHAR(160),""))),0),TRIM(SUBSTITUTE(Y14,CHAR(160),""))="Devis 3",IFERROR(VALUE(TRIM(SUBSTITUTE(V14,CHAR(160),""))),0),TRUE,0)*IFERROR(VALUE(TRIM(SUBSTITUTE(C14,CHAR(160),""))),0))</f>
        <v/>
      </c>
      <c r="AA14" s="89" t="str" cm="1">
        <f t="array" ref="AA14">IF(ROUND((_xlfn.IFS(TRIM(SUBSTITUTE(Y14,CHAR(160),""))="Devis 1",IFERROR(VALUE(TRIM(SUBSTITUTE(M14,CHAR(160),""))),0),TRIM(SUBSTITUTE(Y14,CHAR(160),""))="Devis 2",IFERROR(VALUE(TRIM(SUBSTITUTE(R14,CHAR(160),""))),0),TRIM(SUBSTITUTE(Y14,CHAR(160),""))="Devis 3",IFERROR(VALUE(TRIM(SUBSTITUTE(W14,CHAR(160),""))),0),TRUE,0)*IFERROR(VALUE(TRIM(SUBSTITUTE(C14,CHAR(160),""))),0)),2)=0,IF(Z14&lt;&gt;"",0,""),ROUND((_xlfn.IFS(TRIM(SUBSTITUTE(Y14,CHAR(160),""))="Devis 1",IFERROR(VALUE(TRIM(SUBSTITUTE(M14,CHAR(160),""))),0),TRIM(SUBSTITUTE(Y14,CHAR(160),""))="Devis 2",IFERROR(VALUE(TRIM(SUBSTITUTE(R14,CHAR(160),""))),0),TRIM(SUBSTITUTE(Y14,CHAR(160),""))="Devis 3",IFERROR(VALUE(TRIM(SUBSTITUTE(W14,CHAR(160),""))),0),TRUE,0)*IFERROR(VALUE(TRIM(SUBSTITUTE(C14,CHAR(160),""))),0)),2))</f>
        <v/>
      </c>
      <c r="AB14" s="113" t="str">
        <f t="shared" si="17"/>
        <v/>
      </c>
      <c r="AC14" s="798"/>
      <c r="AD14" s="817" t="str">
        <f t="shared" si="3"/>
        <v/>
      </c>
      <c r="AE14" s="579" t="str">
        <f t="shared" si="18"/>
        <v/>
      </c>
      <c r="AF14" s="539" t="str">
        <f t="shared" si="19"/>
        <v/>
      </c>
      <c r="AG14" s="539" t="str">
        <f t="shared" si="20"/>
        <v/>
      </c>
      <c r="AH14" s="539" t="str">
        <f t="shared" si="21"/>
        <v/>
      </c>
      <c r="AI14" s="539" t="str">
        <f t="shared" si="22"/>
        <v/>
      </c>
      <c r="AJ14" s="539" t="str">
        <f t="shared" si="23"/>
        <v/>
      </c>
      <c r="AK14" s="553" t="str">
        <f t="shared" si="24"/>
        <v/>
      </c>
      <c r="AL14" s="548" t="str">
        <f t="shared" si="25"/>
        <v/>
      </c>
      <c r="AM14" s="539" t="str">
        <f t="shared" si="25"/>
        <v/>
      </c>
      <c r="AN14" s="578" t="str">
        <f t="shared" si="26"/>
        <v/>
      </c>
      <c r="AO14" s="578" t="str">
        <f t="shared" si="27"/>
        <v/>
      </c>
      <c r="AP14" s="644" t="str">
        <f t="shared" si="28"/>
        <v/>
      </c>
      <c r="AQ14" s="655" t="str">
        <f t="shared" si="29"/>
        <v/>
      </c>
      <c r="AR14" s="577" t="str">
        <f t="shared" si="30"/>
        <v/>
      </c>
      <c r="AS14" s="578" t="str">
        <f t="shared" si="31"/>
        <v/>
      </c>
      <c r="AT14" s="578" t="str">
        <f t="shared" si="32"/>
        <v/>
      </c>
      <c r="AU14" s="644" t="str">
        <f t="shared" si="33"/>
        <v/>
      </c>
      <c r="AV14" s="677" t="str">
        <f t="shared" si="34"/>
        <v/>
      </c>
      <c r="AW14" s="577" t="str">
        <f t="shared" si="34"/>
        <v/>
      </c>
      <c r="AX14" s="578" t="str">
        <f t="shared" si="35"/>
        <v/>
      </c>
      <c r="AY14" s="578" t="str">
        <f t="shared" si="36"/>
        <v/>
      </c>
      <c r="AZ14" s="678" t="str">
        <f t="shared" si="41"/>
        <v/>
      </c>
      <c r="BA14" s="671" t="str">
        <f t="shared" si="13"/>
        <v/>
      </c>
      <c r="BB14" s="583"/>
      <c r="BC14" s="605" t="str">
        <f t="shared" si="37"/>
        <v/>
      </c>
      <c r="BD14" s="605" t="str">
        <f t="shared" si="38"/>
        <v/>
      </c>
      <c r="BE14" s="605" t="str">
        <f t="shared" si="39"/>
        <v/>
      </c>
      <c r="BF14" s="606" t="str" cm="1">
        <f t="array" ref="BF14">IF($AE14="","",
_xlfn.IFS(
$BA14="Devis 1",
IF(ISBLANK(AN14),"",IFERROR(VALUE(TRIM(SUBSTITUTE(AN14,CHAR(160),""))),0)*IFERROR(VALUE(TRIM(SUBSTITUTE($AE14,CHAR(160),""))),0)),
$BA14="Devis 2",
IF(ISBLANK(AS14),"",IFERROR(VALUE(TRIM(SUBSTITUTE(AS14,CHAR(160),""))),0)*IFERROR(VALUE(TRIM(SUBSTITUTE($AE14,CHAR(160),""))),0)),
$BA14="Devis 3",
IF(ISBLANK(AX14),"",IFERROR(VALUE(TRIM(SUBSTITUTE(AX14,CHAR(160),""))),0)*IFERROR(VALUE(TRIM(SUBSTITUTE($AE14,CHAR(160),""))),0)),
TRUE,0
)
)</f>
        <v/>
      </c>
      <c r="BG14" s="606" t="str" cm="1">
        <f t="array" ref="BG14">IF($AE14="","",
_xlfn.IFS(
$BA14="Devis 1",
IF(ISBLANK(AO14),"",IFERROR(VALUE(TRIM(SUBSTITUTE(AO14,CHAR(160),""))),0)*IFERROR(VALUE(TRIM(SUBSTITUTE($AE14,CHAR(160),""))),0)),
$BA14="Devis 2",
IF(ISBLANK(AT14),"",IFERROR(VALUE(TRIM(SUBSTITUTE(AT14,CHAR(160),""))),0)*IFERROR(VALUE(TRIM(SUBSTITUTE($AE14,CHAR(160),""))),0)),
$BA14="Devis 3",
IF(ISBLANK(AY14),"",IFERROR(VALUE(TRIM(SUBSTITUTE(AY14,CHAR(160),""))),0)*IFERROR(VALUE(TRIM(SUBSTITUTE($AE14,CHAR(160),""))),0)),
TRUE,0
)
)</f>
        <v/>
      </c>
      <c r="BH14" s="605" t="str">
        <f>IF(BF14="","",BF14+BG14)</f>
        <v/>
      </c>
      <c r="BI14" s="585"/>
      <c r="BJ14" s="586" t="str" cm="1">
        <f t="array" ref="BJ14">IF(OR(BH14="",BE14="",BF14="",BC14="",BG14="",BD14=""),"",_xlfn.IFS(
ROUND(IFERROR(VALUE(TRIM(SUBSTITUTE(BH14,CHAR(160),""))),0),2)&gt;
ROUND(IFERROR(VALUE(TRIM(SUBSTITUTE(BE14,CHAR(160),""))),0),2),
"KO : Le montant retenu TTC est supérieur au montant raisonnable TTC. Merci de revoir la ligne de dépense ou plafonner son montant.",
ROUND(IFERROR(VALUE(TRIM(SUBSTITUTE(BF14,CHAR(160),""))),0),2)&gt;
ROUND(IFERROR(VALUE(TRIM(SUBSTITUTE(BC14,CHAR(160),""))),0),2),
"Attention : Le montant retenu HT est supérieur au montant HT raisonnable. Merci de revoir la ligne de dépense, plafonner son montant, ou justifier la reventillation HT / TVA.",
ROUND(IFERROR(VALUE(TRIM(SUBSTITUTE(BG14,CHAR(160),""))),0),2)&gt;
ROUND(IFERROR(VALUE(TRIM(SUBSTITUTE(BD14,CHAR(160),""))),0),2),
"Attention : Le montant TVA retenu est supérieur au montant TVA raisonnable. Merci de revoir la ligne de dépense, plafonner son montant, ou justifier la reventillation HT / TVA.",
ROUND(IFERROR(VALUE(TRIM(SUBSTITUTE(BH14,CHAR(160),""))),0),2)&gt;
ROUND(IFERROR(VALUE(TRIM(SUBSTITUTE(MIN(P15,S15,V15),CHAR(160),""))),0),2),
"Attention : Le devis retenu n'est pas le moins cher. Une justification de la part du porteur est nécessaire.",
ROUND(IFERROR(VALUE(TRIM(SUBSTITUTE(BH14,CHAR(160),""))),0),2)=0,
"Attention : montant présenté entièrement écarté",
ROUND(IFERROR(VALUE(TRIM(SUBSTITUTE(BE14,CHAR(160),""))),0),2)=
ROUND(IFERROR(VALUE(TRIM(SUBSTITUTE(BH14,CHAR(160),""))),0),2),
"OK",
ROUND(IFERROR(VALUE(TRIM(SUBSTITUTE(BE14,CHAR(160),""))),0),2)&gt;
ROUND(IFERROR(VALUE(TRIM(SUBSTITUTE(BH14,CHAR(160),""))),0),2),
" OK : Montant instruit inférieur au montant raisonnable.",
TRUE,""
))</f>
        <v/>
      </c>
      <c r="BK14" s="586" t="str" cm="1">
        <f t="array" ref="BK14">IF(OR(BH14="",AB14="",BF14="",Z14="",BG14="",AA14=""),"",_xlfn.IFS(
ROUND(IFERROR(VALUE(TRIM(SUBSTITUTE(BH14,CHAR(160),""))),0),2)&gt;
ROUND(IFERROR(VALUE(TRIM(SUBSTITUTE(AB14,CHAR(160),""))),0),2),
"KO : Le montant retenu TTC est supérieur au montant présenté TTC. Merci de revoir la ligne de dépense ou plafonner son montant.",
ROUND(IFERROR(VALUE(TRIM(SUBSTITUTE(BF14,CHAR(160),""))),0),2)&gt;
ROUND(IFERROR(VALUE(TRIM(SUBSTITUTE(Z14,CHAR(160),""))),0),2),
"Attention : Le montant retenu HT est supérieur au montant HT présenté. Merci de revoir la ligne de dépense, plafonner son montant, ou justifier la reventillation HT / TVA.",
ROUND(IFERROR(VALUE(TRIM(SUBSTITUTE(BG14,CHAR(160),""))),0),2)&gt;
ROUND(IFERROR(VALUE(TRIM(SUBSTITUTE(AA14,CHAR(160),""))),0),2),
"Attention : Le montant TVA retenu est supérieur au montant TVA présenté. Merci de revoir la ligne de dépense, plafonner son montant, ou justifier la reventillation HT / TVA.",
ROUND(IFERROR(VALUE(TRIM(SUBSTITUTE(AB14,CHAR(160),""))),0),2)=0,
"",
ROUND(IFERROR(VALUE(TRIM(SUBSTITUTE(BH14,CHAR(160),""))),0),2)=
ROUND(IFERROR(VALUE(TRIM(SUBSTITUTE(AB14,CHAR(160),""))),0),2),
"OK",
ROUND(IFERROR(VALUE(TRIM(SUBSTITUTE(BH14,CHAR(160),""))),0),2)=0,
"Attention : Montant présenté entièrement rejeté.",
ROUND(IFERROR(VALUE(TRIM(SUBSTITUTE(BH14,CHAR(160),""))),0),2)&lt;
ROUND(IFERROR(VALUE(TRIM(SUBSTITUTE(AB14,CHAR(160),""))),0),2),
"Attention : Montant présenté partiellement rejeté.",
TRUE,""
))</f>
        <v/>
      </c>
      <c r="BL14" s="584" t="str">
        <f t="shared" si="0"/>
        <v/>
      </c>
      <c r="BM14" s="584" t="str">
        <f t="shared" si="1"/>
        <v/>
      </c>
      <c r="BN14" s="818" t="str">
        <f t="shared" si="2"/>
        <v/>
      </c>
      <c r="BO14" s="5"/>
    </row>
    <row r="15" spans="1:67">
      <c r="A15" s="797">
        <v>7</v>
      </c>
      <c r="B15" s="83"/>
      <c r="C15" s="108"/>
      <c r="D15" s="83"/>
      <c r="E15" s="109"/>
      <c r="F15" s="110"/>
      <c r="G15" s="111"/>
      <c r="H15" s="132"/>
      <c r="I15" s="626"/>
      <c r="J15" s="627"/>
      <c r="K15" s="538"/>
      <c r="L15" s="624"/>
      <c r="M15" s="625"/>
      <c r="N15" s="644" t="str">
        <f t="shared" si="14"/>
        <v/>
      </c>
      <c r="O15" s="647"/>
      <c r="P15" s="538"/>
      <c r="Q15" s="625"/>
      <c r="R15" s="625"/>
      <c r="S15" s="644" t="str">
        <f t="shared" si="15"/>
        <v/>
      </c>
      <c r="T15" s="664"/>
      <c r="U15" s="538"/>
      <c r="V15" s="625"/>
      <c r="W15" s="625"/>
      <c r="X15" s="665" t="str">
        <f t="shared" si="42"/>
        <v/>
      </c>
      <c r="Y15" s="623"/>
      <c r="Z15" s="112" t="str" cm="1">
        <f t="array" ref="Z15">IF((_xlfn.IFS(TRIM(SUBSTITUTE(Y15,CHAR(160),""))="Devis 1",IFERROR(VALUE(TRIM(SUBSTITUTE(L15,CHAR(160),""))),0),TRIM(SUBSTITUTE(Y15,CHAR(160),""))="Devis 2",IFERROR(VALUE(TRIM(SUBSTITUTE(Q15,CHAR(160),""))),0),TRIM(SUBSTITUTE(Y15,CHAR(160),""))="Devis 3",IFERROR(VALUE(TRIM(SUBSTITUTE(V15,CHAR(160),""))),0),TRUE,0)*IFERROR(VALUE(TRIM(SUBSTITUTE(C15,CHAR(160),""))),0))=0,"",_xlfn.IFS(TRIM(SUBSTITUTE(Y15,CHAR(160),""))="Devis 1",IFERROR(VALUE(TRIM(SUBSTITUTE(L15,CHAR(160),""))),0),TRIM(SUBSTITUTE(Y15,CHAR(160),""))="Devis 2",IFERROR(VALUE(TRIM(SUBSTITUTE(Q15,CHAR(160),""))),0),TRIM(SUBSTITUTE(Y15,CHAR(160),""))="Devis 3",IFERROR(VALUE(TRIM(SUBSTITUTE(V15,CHAR(160),""))),0),TRUE,0)*IFERROR(VALUE(TRIM(SUBSTITUTE(C15,CHAR(160),""))),0))</f>
        <v/>
      </c>
      <c r="AA15" s="89" t="str" cm="1">
        <f t="array" ref="AA15">IF(ROUND((_xlfn.IFS(TRIM(SUBSTITUTE(Y15,CHAR(160),""))="Devis 1",IFERROR(VALUE(TRIM(SUBSTITUTE(M15,CHAR(160),""))),0),TRIM(SUBSTITUTE(Y15,CHAR(160),""))="Devis 2",IFERROR(VALUE(TRIM(SUBSTITUTE(R15,CHAR(160),""))),0),TRIM(SUBSTITUTE(Y15,CHAR(160),""))="Devis 3",IFERROR(VALUE(TRIM(SUBSTITUTE(W15,CHAR(160),""))),0),TRUE,0)*IFERROR(VALUE(TRIM(SUBSTITUTE(C15,CHAR(160),""))),0)),2)=0,IF(Z15&lt;&gt;"",0,""),ROUND((_xlfn.IFS(TRIM(SUBSTITUTE(Y15,CHAR(160),""))="Devis 1",IFERROR(VALUE(TRIM(SUBSTITUTE(M15,CHAR(160),""))),0),TRIM(SUBSTITUTE(Y15,CHAR(160),""))="Devis 2",IFERROR(VALUE(TRIM(SUBSTITUTE(R15,CHAR(160),""))),0),TRIM(SUBSTITUTE(Y15,CHAR(160),""))="Devis 3",IFERROR(VALUE(TRIM(SUBSTITUTE(W15,CHAR(160),""))),0),TRUE,0)*IFERROR(VALUE(TRIM(SUBSTITUTE(C15,CHAR(160),""))),0)),2))</f>
        <v/>
      </c>
      <c r="AB15" s="113" t="str">
        <f t="shared" si="17"/>
        <v/>
      </c>
      <c r="AC15" s="798"/>
      <c r="AD15" s="817" t="str">
        <f t="shared" si="3"/>
        <v/>
      </c>
      <c r="AE15" s="579" t="str">
        <f t="shared" si="18"/>
        <v/>
      </c>
      <c r="AF15" s="539" t="str">
        <f t="shared" si="19"/>
        <v/>
      </c>
      <c r="AG15" s="539" t="str">
        <f t="shared" si="20"/>
        <v/>
      </c>
      <c r="AH15" s="539" t="str">
        <f t="shared" si="21"/>
        <v/>
      </c>
      <c r="AI15" s="539" t="str">
        <f t="shared" si="22"/>
        <v/>
      </c>
      <c r="AJ15" s="539" t="str">
        <f t="shared" si="23"/>
        <v/>
      </c>
      <c r="AK15" s="553" t="str">
        <f t="shared" si="24"/>
        <v/>
      </c>
      <c r="AL15" s="548" t="str">
        <f t="shared" si="25"/>
        <v/>
      </c>
      <c r="AM15" s="539" t="str">
        <f t="shared" si="25"/>
        <v/>
      </c>
      <c r="AN15" s="578" t="str">
        <f t="shared" si="26"/>
        <v/>
      </c>
      <c r="AO15" s="578" t="str">
        <f t="shared" si="27"/>
        <v/>
      </c>
      <c r="AP15" s="644" t="str">
        <f t="shared" si="28"/>
        <v/>
      </c>
      <c r="AQ15" s="655" t="str">
        <f t="shared" si="29"/>
        <v/>
      </c>
      <c r="AR15" s="577" t="str">
        <f t="shared" si="30"/>
        <v/>
      </c>
      <c r="AS15" s="578" t="str">
        <f t="shared" si="31"/>
        <v/>
      </c>
      <c r="AT15" s="578" t="str">
        <f t="shared" si="32"/>
        <v/>
      </c>
      <c r="AU15" s="644" t="str">
        <f t="shared" si="33"/>
        <v/>
      </c>
      <c r="AV15" s="677" t="str">
        <f t="shared" si="34"/>
        <v/>
      </c>
      <c r="AW15" s="577" t="str">
        <f t="shared" si="34"/>
        <v/>
      </c>
      <c r="AX15" s="578" t="str">
        <f t="shared" si="35"/>
        <v/>
      </c>
      <c r="AY15" s="578" t="str">
        <f t="shared" si="36"/>
        <v/>
      </c>
      <c r="AZ15" s="678" t="str">
        <f t="shared" si="41"/>
        <v/>
      </c>
      <c r="BA15" s="671" t="str">
        <f t="shared" si="13"/>
        <v/>
      </c>
      <c r="BB15" s="583"/>
      <c r="BC15" s="605" t="str">
        <f t="shared" si="37"/>
        <v/>
      </c>
      <c r="BD15" s="605" t="str">
        <f t="shared" si="38"/>
        <v/>
      </c>
      <c r="BE15" s="605" t="str">
        <f t="shared" si="39"/>
        <v/>
      </c>
      <c r="BF15" s="606" t="str" cm="1">
        <f t="array" ref="BF15">IF($AE15="","",
_xlfn.IFS(
$BA15="Devis 1",
IF(ISBLANK(AN15),"",IFERROR(VALUE(TRIM(SUBSTITUTE(AN15,CHAR(160),""))),0)*IFERROR(VALUE(TRIM(SUBSTITUTE($AE15,CHAR(160),""))),0)),
$BA15="Devis 2",
IF(ISBLANK(AS15),"",IFERROR(VALUE(TRIM(SUBSTITUTE(AS15,CHAR(160),""))),0)*IFERROR(VALUE(TRIM(SUBSTITUTE($AE15,CHAR(160),""))),0)),
$BA15="Devis 3",
IF(ISBLANK(AX15),"",IFERROR(VALUE(TRIM(SUBSTITUTE(AX15,CHAR(160),""))),0)*IFERROR(VALUE(TRIM(SUBSTITUTE($AE15,CHAR(160),""))),0)),
TRUE,0
)
)</f>
        <v/>
      </c>
      <c r="BG15" s="606" t="str" cm="1">
        <f t="array" ref="BG15">IF($AE15="","",
_xlfn.IFS(
$BA15="Devis 1",
IF(ISBLANK(AO15),"",IFERROR(VALUE(TRIM(SUBSTITUTE(AO15,CHAR(160),""))),0)*IFERROR(VALUE(TRIM(SUBSTITUTE($AE15,CHAR(160),""))),0)),
$BA15="Devis 2",
IF(ISBLANK(AT15),"",IFERROR(VALUE(TRIM(SUBSTITUTE(AT15,CHAR(160),""))),0)*IFERROR(VALUE(TRIM(SUBSTITUTE($AE15,CHAR(160),""))),0)),
$BA15="Devis 3",
IF(ISBLANK(AY15),"",IFERROR(VALUE(TRIM(SUBSTITUTE(AY15,CHAR(160),""))),0)*IFERROR(VALUE(TRIM(SUBSTITUTE($AE15,CHAR(160),""))),0)),
TRUE,0
)
)</f>
        <v/>
      </c>
      <c r="BH15" s="605" t="str">
        <f t="shared" si="40"/>
        <v/>
      </c>
      <c r="BI15" s="585"/>
      <c r="BJ15" s="586" t="str" cm="1">
        <f t="array" ref="BJ15">IF(OR(BH15="",BE15="",BF15="",BC15="",BG15="",BD15=""),"",_xlfn.IFS(
ROUND(IFERROR(VALUE(TRIM(SUBSTITUTE(BH15,CHAR(160),""))),0),2)&gt;
ROUND(IFERROR(VALUE(TRIM(SUBSTITUTE(BE15,CHAR(160),""))),0),2),
"KO : Le montant retenu TTC est supérieur au montant raisonnable TTC. Merci de revoir la ligne de dépense ou plafonner son montant.",
ROUND(IFERROR(VALUE(TRIM(SUBSTITUTE(BF15,CHAR(160),""))),0),2)&gt;
ROUND(IFERROR(VALUE(TRIM(SUBSTITUTE(BC15,CHAR(160),""))),0),2),
"Attention : Le montant retenu HT est supérieur au montant HT raisonnable. Merci de revoir la ligne de dépense, plafonner son montant, ou justifier la reventillation HT / TVA.",
ROUND(IFERROR(VALUE(TRIM(SUBSTITUTE(BG15,CHAR(160),""))),0),2)&gt;
ROUND(IFERROR(VALUE(TRIM(SUBSTITUTE(BD15,CHAR(160),""))),0),2),
"Attention : Le montant TVA retenu est supérieur au montant TVA raisonnable. Merci de revoir la ligne de dépense, plafonner son montant, ou justifier la reventillation HT / TVA.",
ROUND(IFERROR(VALUE(TRIM(SUBSTITUTE(BH15,CHAR(160),""))),0),2)&gt;
ROUND(IFERROR(VALUE(TRIM(SUBSTITUTE(MIN(P16,S16,V16),CHAR(160),""))),0),2),
"Attention : Le devis retenu n'est pas le moins cher. Une justification de la part du porteur est nécessaire.",
ROUND(IFERROR(VALUE(TRIM(SUBSTITUTE(BH15,CHAR(160),""))),0),2)=0,
"Attention : montant présenté entièrement écarté",
ROUND(IFERROR(VALUE(TRIM(SUBSTITUTE(BE15,CHAR(160),""))),0),2)=
ROUND(IFERROR(VALUE(TRIM(SUBSTITUTE(BH15,CHAR(160),""))),0),2),
"OK",
ROUND(IFERROR(VALUE(TRIM(SUBSTITUTE(BE15,CHAR(160),""))),0),2)&gt;
ROUND(IFERROR(VALUE(TRIM(SUBSTITUTE(BH15,CHAR(160),""))),0),2),
" OK : Montant instruit inférieur au montant raisonnable.",
TRUE,""
))</f>
        <v/>
      </c>
      <c r="BK15" s="586" t="str" cm="1">
        <f t="array" ref="BK15">IF(OR(BH15="",AB15="",BF15="",Z15="",BG15="",AA15=""),"",_xlfn.IFS(
ROUND(IFERROR(VALUE(TRIM(SUBSTITUTE(BH15,CHAR(160),""))),0),2)&gt;
ROUND(IFERROR(VALUE(TRIM(SUBSTITUTE(AB15,CHAR(160),""))),0),2),
"KO : Le montant retenu TTC est supérieur au montant présenté TTC. Merci de revoir la ligne de dépense ou plafonner son montant.",
ROUND(IFERROR(VALUE(TRIM(SUBSTITUTE(BF15,CHAR(160),""))),0),2)&gt;
ROUND(IFERROR(VALUE(TRIM(SUBSTITUTE(Z15,CHAR(160),""))),0),2),
"Attention : Le montant retenu HT est supérieur au montant HT présenté. Merci de revoir la ligne de dépense, plafonner son montant, ou justifier la reventillation HT / TVA.",
ROUND(IFERROR(VALUE(TRIM(SUBSTITUTE(BG15,CHAR(160),""))),0),2)&gt;
ROUND(IFERROR(VALUE(TRIM(SUBSTITUTE(AA15,CHAR(160),""))),0),2),
"Attention : Le montant TVA retenu est supérieur au montant TVA présenté. Merci de revoir la ligne de dépense, plafonner son montant, ou justifier la reventillation HT / TVA.",
ROUND(IFERROR(VALUE(TRIM(SUBSTITUTE(AB15,CHAR(160),""))),0),2)=0,
"",
ROUND(IFERROR(VALUE(TRIM(SUBSTITUTE(BH15,CHAR(160),""))),0),2)=
ROUND(IFERROR(VALUE(TRIM(SUBSTITUTE(AB15,CHAR(160),""))),0),2),
"OK",
ROUND(IFERROR(VALUE(TRIM(SUBSTITUTE(BH15,CHAR(160),""))),0),2)=0,
"Attention : Montant présenté entièrement rejeté.",
ROUND(IFERROR(VALUE(TRIM(SUBSTITUTE(BH15,CHAR(160),""))),0),2)&lt;
ROUND(IFERROR(VALUE(TRIM(SUBSTITUTE(AB15,CHAR(160),""))),0),2),
"Attention : Montant présenté partiellement rejeté.",
TRUE,""
))</f>
        <v/>
      </c>
      <c r="BL15" s="584" t="str">
        <f t="shared" si="0"/>
        <v/>
      </c>
      <c r="BM15" s="584" t="str">
        <f t="shared" si="1"/>
        <v/>
      </c>
      <c r="BN15" s="818" t="str">
        <f t="shared" si="2"/>
        <v/>
      </c>
      <c r="BO15" s="5"/>
    </row>
    <row r="16" spans="1:67">
      <c r="A16" s="797">
        <v>8</v>
      </c>
      <c r="B16" s="83"/>
      <c r="C16" s="108"/>
      <c r="D16" s="83"/>
      <c r="E16" s="109"/>
      <c r="F16" s="110"/>
      <c r="G16" s="111"/>
      <c r="H16" s="132"/>
      <c r="I16" s="626"/>
      <c r="J16" s="627"/>
      <c r="K16" s="538"/>
      <c r="L16" s="624"/>
      <c r="M16" s="625"/>
      <c r="N16" s="644" t="str">
        <f t="shared" si="14"/>
        <v/>
      </c>
      <c r="O16" s="647"/>
      <c r="P16" s="538"/>
      <c r="Q16" s="625"/>
      <c r="R16" s="625"/>
      <c r="S16" s="644" t="str">
        <f t="shared" si="15"/>
        <v/>
      </c>
      <c r="T16" s="664"/>
      <c r="U16" s="538"/>
      <c r="V16" s="625"/>
      <c r="W16" s="625"/>
      <c r="X16" s="665" t="str">
        <f t="shared" si="42"/>
        <v/>
      </c>
      <c r="Y16" s="623"/>
      <c r="Z16" s="112" t="str" cm="1">
        <f t="array" ref="Z16">IF((_xlfn.IFS(TRIM(SUBSTITUTE(Y16,CHAR(160),""))="Devis 1",IFERROR(VALUE(TRIM(SUBSTITUTE(L16,CHAR(160),""))),0),TRIM(SUBSTITUTE(Y16,CHAR(160),""))="Devis 2",IFERROR(VALUE(TRIM(SUBSTITUTE(Q16,CHAR(160),""))),0),TRIM(SUBSTITUTE(Y16,CHAR(160),""))="Devis 3",IFERROR(VALUE(TRIM(SUBSTITUTE(V16,CHAR(160),""))),0),TRUE,0)*IFERROR(VALUE(TRIM(SUBSTITUTE(C16,CHAR(160),""))),0))=0,"",_xlfn.IFS(TRIM(SUBSTITUTE(Y16,CHAR(160),""))="Devis 1",IFERROR(VALUE(TRIM(SUBSTITUTE(L16,CHAR(160),""))),0),TRIM(SUBSTITUTE(Y16,CHAR(160),""))="Devis 2",IFERROR(VALUE(TRIM(SUBSTITUTE(Q16,CHAR(160),""))),0),TRIM(SUBSTITUTE(Y16,CHAR(160),""))="Devis 3",IFERROR(VALUE(TRIM(SUBSTITUTE(V16,CHAR(160),""))),0),TRUE,0)*IFERROR(VALUE(TRIM(SUBSTITUTE(C16,CHAR(160),""))),0))</f>
        <v/>
      </c>
      <c r="AA16" s="89" t="str" cm="1">
        <f t="array" ref="AA16">IF(ROUND((_xlfn.IFS(TRIM(SUBSTITUTE(Y16,CHAR(160),""))="Devis 1",IFERROR(VALUE(TRIM(SUBSTITUTE(M16,CHAR(160),""))),0),TRIM(SUBSTITUTE(Y16,CHAR(160),""))="Devis 2",IFERROR(VALUE(TRIM(SUBSTITUTE(R16,CHAR(160),""))),0),TRIM(SUBSTITUTE(Y16,CHAR(160),""))="Devis 3",IFERROR(VALUE(TRIM(SUBSTITUTE(W16,CHAR(160),""))),0),TRUE,0)*IFERROR(VALUE(TRIM(SUBSTITUTE(C16,CHAR(160),""))),0)),2)=0,IF(Z16&lt;&gt;"",0,""),ROUND((_xlfn.IFS(TRIM(SUBSTITUTE(Y16,CHAR(160),""))="Devis 1",IFERROR(VALUE(TRIM(SUBSTITUTE(M16,CHAR(160),""))),0),TRIM(SUBSTITUTE(Y16,CHAR(160),""))="Devis 2",IFERROR(VALUE(TRIM(SUBSTITUTE(R16,CHAR(160),""))),0),TRIM(SUBSTITUTE(Y16,CHAR(160),""))="Devis 3",IFERROR(VALUE(TRIM(SUBSTITUTE(W16,CHAR(160),""))),0),TRUE,0)*IFERROR(VALUE(TRIM(SUBSTITUTE(C16,CHAR(160),""))),0)),2))</f>
        <v/>
      </c>
      <c r="AB16" s="113" t="str">
        <f t="shared" si="17"/>
        <v/>
      </c>
      <c r="AC16" s="798"/>
      <c r="AD16" s="817" t="str">
        <f t="shared" si="3"/>
        <v/>
      </c>
      <c r="AE16" s="579" t="str">
        <f t="shared" si="18"/>
        <v/>
      </c>
      <c r="AF16" s="539" t="str">
        <f t="shared" si="19"/>
        <v/>
      </c>
      <c r="AG16" s="539" t="str">
        <f t="shared" si="20"/>
        <v/>
      </c>
      <c r="AH16" s="539" t="str">
        <f t="shared" si="21"/>
        <v/>
      </c>
      <c r="AI16" s="539" t="str">
        <f t="shared" si="22"/>
        <v/>
      </c>
      <c r="AJ16" s="539" t="str">
        <f t="shared" si="23"/>
        <v/>
      </c>
      <c r="AK16" s="553" t="str">
        <f t="shared" si="24"/>
        <v/>
      </c>
      <c r="AL16" s="548" t="str">
        <f t="shared" si="25"/>
        <v/>
      </c>
      <c r="AM16" s="539" t="str">
        <f t="shared" si="25"/>
        <v/>
      </c>
      <c r="AN16" s="578" t="str">
        <f t="shared" si="26"/>
        <v/>
      </c>
      <c r="AO16" s="578" t="str">
        <f t="shared" si="27"/>
        <v/>
      </c>
      <c r="AP16" s="644" t="str">
        <f t="shared" si="28"/>
        <v/>
      </c>
      <c r="AQ16" s="655" t="str">
        <f t="shared" si="29"/>
        <v/>
      </c>
      <c r="AR16" s="577" t="str">
        <f t="shared" si="30"/>
        <v/>
      </c>
      <c r="AS16" s="578" t="str">
        <f t="shared" si="31"/>
        <v/>
      </c>
      <c r="AT16" s="578" t="str">
        <f t="shared" si="32"/>
        <v/>
      </c>
      <c r="AU16" s="644" t="str">
        <f t="shared" si="33"/>
        <v/>
      </c>
      <c r="AV16" s="677" t="str">
        <f t="shared" si="34"/>
        <v/>
      </c>
      <c r="AW16" s="577" t="str">
        <f t="shared" si="34"/>
        <v/>
      </c>
      <c r="AX16" s="578" t="str">
        <f t="shared" si="35"/>
        <v/>
      </c>
      <c r="AY16" s="578" t="str">
        <f t="shared" si="36"/>
        <v/>
      </c>
      <c r="AZ16" s="678" t="str">
        <f t="shared" si="41"/>
        <v/>
      </c>
      <c r="BA16" s="671" t="str">
        <f t="shared" si="13"/>
        <v/>
      </c>
      <c r="BB16" s="583"/>
      <c r="BC16" s="605" t="str">
        <f t="shared" si="37"/>
        <v/>
      </c>
      <c r="BD16" s="605" t="str">
        <f t="shared" si="38"/>
        <v/>
      </c>
      <c r="BE16" s="605" t="str">
        <f t="shared" si="39"/>
        <v/>
      </c>
      <c r="BF16" s="606" t="str" cm="1">
        <f t="array" ref="BF16">IF($AE16="","",
_xlfn.IFS(
$BA16="Devis 1",
IF(ISBLANK(AN16),"",IFERROR(VALUE(TRIM(SUBSTITUTE(AN16,CHAR(160),""))),0)*IFERROR(VALUE(TRIM(SUBSTITUTE($AE16,CHAR(160),""))),0)),
$BA16="Devis 2",
IF(ISBLANK(AS16),"",IFERROR(VALUE(TRIM(SUBSTITUTE(AS16,CHAR(160),""))),0)*IFERROR(VALUE(TRIM(SUBSTITUTE($AE16,CHAR(160),""))),0)),
$BA16="Devis 3",
IF(ISBLANK(AX16),"",IFERROR(VALUE(TRIM(SUBSTITUTE(AX16,CHAR(160),""))),0)*IFERROR(VALUE(TRIM(SUBSTITUTE($AE16,CHAR(160),""))),0)),
TRUE,0
)
)</f>
        <v/>
      </c>
      <c r="BG16" s="606" t="str" cm="1">
        <f t="array" ref="BG16">IF($AE16="","",
_xlfn.IFS(
$BA16="Devis 1",
IF(ISBLANK(AO16),"",IFERROR(VALUE(TRIM(SUBSTITUTE(AO16,CHAR(160),""))),0)*IFERROR(VALUE(TRIM(SUBSTITUTE($AE16,CHAR(160),""))),0)),
$BA16="Devis 2",
IF(ISBLANK(AT16),"",IFERROR(VALUE(TRIM(SUBSTITUTE(AT16,CHAR(160),""))),0)*IFERROR(VALUE(TRIM(SUBSTITUTE($AE16,CHAR(160),""))),0)),
$BA16="Devis 3",
IF(ISBLANK(AY16),"",IFERROR(VALUE(TRIM(SUBSTITUTE(AY16,CHAR(160),""))),0)*IFERROR(VALUE(TRIM(SUBSTITUTE($AE16,CHAR(160),""))),0)),
TRUE,0
)
)</f>
        <v/>
      </c>
      <c r="BH16" s="605" t="str">
        <f t="shared" si="40"/>
        <v/>
      </c>
      <c r="BI16" s="585"/>
      <c r="BJ16" s="586" t="str" cm="1">
        <f t="array" ref="BJ16">IF(OR(BH16="",BE16="",BF16="",BC16="",BG16="",BD16=""),"",_xlfn.IFS(
ROUND(IFERROR(VALUE(TRIM(SUBSTITUTE(BH16,CHAR(160),""))),0),2)&gt;
ROUND(IFERROR(VALUE(TRIM(SUBSTITUTE(BE16,CHAR(160),""))),0),2),
"KO : Le montant retenu TTC est supérieur au montant raisonnable TTC. Merci de revoir la ligne de dépense ou plafonner son montant.",
ROUND(IFERROR(VALUE(TRIM(SUBSTITUTE(BF16,CHAR(160),""))),0),2)&gt;
ROUND(IFERROR(VALUE(TRIM(SUBSTITUTE(BC16,CHAR(160),""))),0),2),
"Attention : Le montant retenu HT est supérieur au montant HT raisonnable. Merci de revoir la ligne de dépense, plafonner son montant, ou justifier la reventillation HT / TVA.",
ROUND(IFERROR(VALUE(TRIM(SUBSTITUTE(BG16,CHAR(160),""))),0),2)&gt;
ROUND(IFERROR(VALUE(TRIM(SUBSTITUTE(BD16,CHAR(160),""))),0),2),
"Attention : Le montant TVA retenu est supérieur au montant TVA raisonnable. Merci de revoir la ligne de dépense, plafonner son montant, ou justifier la reventillation HT / TVA.",
ROUND(IFERROR(VALUE(TRIM(SUBSTITUTE(BH16,CHAR(160),""))),0),2)&gt;
ROUND(IFERROR(VALUE(TRIM(SUBSTITUTE(MIN(P17,S17,V17),CHAR(160),""))),0),2),
"Attention : Le devis retenu n'est pas le moins cher. Une justification de la part du porteur est nécessaire.",
ROUND(IFERROR(VALUE(TRIM(SUBSTITUTE(BH16,CHAR(160),""))),0),2)=0,
"Attention : montant présenté entièrement écarté",
ROUND(IFERROR(VALUE(TRIM(SUBSTITUTE(BE16,CHAR(160),""))),0),2)=
ROUND(IFERROR(VALUE(TRIM(SUBSTITUTE(BH16,CHAR(160),""))),0),2),
"OK",
ROUND(IFERROR(VALUE(TRIM(SUBSTITUTE(BE16,CHAR(160),""))),0),2)&gt;
ROUND(IFERROR(VALUE(TRIM(SUBSTITUTE(BH16,CHAR(160),""))),0),2),
" OK : Montant instruit inférieur au montant raisonnable.",
TRUE,""
))</f>
        <v/>
      </c>
      <c r="BK16" s="586" t="str" cm="1">
        <f t="array" ref="BK16">IF(OR(BH16="",AB16="",BF16="",Z16="",BG16="",AA16=""),"",_xlfn.IFS(
ROUND(IFERROR(VALUE(TRIM(SUBSTITUTE(BH16,CHAR(160),""))),0),2)&gt;
ROUND(IFERROR(VALUE(TRIM(SUBSTITUTE(AB16,CHAR(160),""))),0),2),
"KO : Le montant retenu TTC est supérieur au montant présenté TTC. Merci de revoir la ligne de dépense ou plafonner son montant.",
ROUND(IFERROR(VALUE(TRIM(SUBSTITUTE(BF16,CHAR(160),""))),0),2)&gt;
ROUND(IFERROR(VALUE(TRIM(SUBSTITUTE(Z16,CHAR(160),""))),0),2),
"Attention : Le montant retenu HT est supérieur au montant HT présenté. Merci de revoir la ligne de dépense, plafonner son montant, ou justifier la reventillation HT / TVA.",
ROUND(IFERROR(VALUE(TRIM(SUBSTITUTE(BG16,CHAR(160),""))),0),2)&gt;
ROUND(IFERROR(VALUE(TRIM(SUBSTITUTE(AA16,CHAR(160),""))),0),2),
"Attention : Le montant TVA retenu est supérieur au montant TVA présenté. Merci de revoir la ligne de dépense, plafonner son montant, ou justifier la reventillation HT / TVA.",
ROUND(IFERROR(VALUE(TRIM(SUBSTITUTE(AB16,CHAR(160),""))),0),2)=0,
"",
ROUND(IFERROR(VALUE(TRIM(SUBSTITUTE(BH16,CHAR(160),""))),0),2)=
ROUND(IFERROR(VALUE(TRIM(SUBSTITUTE(AB16,CHAR(160),""))),0),2),
"OK",
ROUND(IFERROR(VALUE(TRIM(SUBSTITUTE(BH16,CHAR(160),""))),0),2)=0,
"Attention : Montant présenté entièrement rejeté.",
ROUND(IFERROR(VALUE(TRIM(SUBSTITUTE(BH16,CHAR(160),""))),0),2)&lt;
ROUND(IFERROR(VALUE(TRIM(SUBSTITUTE(AB16,CHAR(160),""))),0),2),
"Attention : Montant présenté partiellement rejeté.",
TRUE,""
))</f>
        <v/>
      </c>
      <c r="BL16" s="584" t="str">
        <f t="shared" si="0"/>
        <v/>
      </c>
      <c r="BM16" s="584" t="str">
        <f t="shared" si="1"/>
        <v/>
      </c>
      <c r="BN16" s="818" t="str">
        <f t="shared" si="2"/>
        <v/>
      </c>
      <c r="BO16" s="5"/>
    </row>
    <row r="17" spans="1:67">
      <c r="A17" s="797">
        <v>9</v>
      </c>
      <c r="B17" s="83"/>
      <c r="C17" s="108"/>
      <c r="D17" s="83"/>
      <c r="E17" s="109"/>
      <c r="F17" s="110"/>
      <c r="G17" s="111"/>
      <c r="H17" s="132"/>
      <c r="I17" s="626"/>
      <c r="J17" s="627"/>
      <c r="K17" s="538"/>
      <c r="L17" s="624"/>
      <c r="M17" s="625"/>
      <c r="N17" s="644" t="str">
        <f t="shared" si="14"/>
        <v/>
      </c>
      <c r="O17" s="647"/>
      <c r="P17" s="538"/>
      <c r="Q17" s="625"/>
      <c r="R17" s="625"/>
      <c r="S17" s="644" t="str">
        <f t="shared" si="15"/>
        <v/>
      </c>
      <c r="T17" s="664"/>
      <c r="U17" s="538"/>
      <c r="V17" s="625"/>
      <c r="W17" s="625"/>
      <c r="X17" s="665" t="str">
        <f t="shared" si="42"/>
        <v/>
      </c>
      <c r="Y17" s="623"/>
      <c r="Z17" s="112" t="str" cm="1">
        <f t="array" ref="Z17">IF((_xlfn.IFS(TRIM(SUBSTITUTE(Y17,CHAR(160),""))="Devis 1",IFERROR(VALUE(TRIM(SUBSTITUTE(L17,CHAR(160),""))),0),TRIM(SUBSTITUTE(Y17,CHAR(160),""))="Devis 2",IFERROR(VALUE(TRIM(SUBSTITUTE(Q17,CHAR(160),""))),0),TRIM(SUBSTITUTE(Y17,CHAR(160),""))="Devis 3",IFERROR(VALUE(TRIM(SUBSTITUTE(V17,CHAR(160),""))),0),TRUE,0)*IFERROR(VALUE(TRIM(SUBSTITUTE(C17,CHAR(160),""))),0))=0,"",_xlfn.IFS(TRIM(SUBSTITUTE(Y17,CHAR(160),""))="Devis 1",IFERROR(VALUE(TRIM(SUBSTITUTE(L17,CHAR(160),""))),0),TRIM(SUBSTITUTE(Y17,CHAR(160),""))="Devis 2",IFERROR(VALUE(TRIM(SUBSTITUTE(Q17,CHAR(160),""))),0),TRIM(SUBSTITUTE(Y17,CHAR(160),""))="Devis 3",IFERROR(VALUE(TRIM(SUBSTITUTE(V17,CHAR(160),""))),0),TRUE,0)*IFERROR(VALUE(TRIM(SUBSTITUTE(C17,CHAR(160),""))),0))</f>
        <v/>
      </c>
      <c r="AA17" s="89" t="str" cm="1">
        <f t="array" ref="AA17">IF(ROUND((_xlfn.IFS(TRIM(SUBSTITUTE(Y17,CHAR(160),""))="Devis 1",IFERROR(VALUE(TRIM(SUBSTITUTE(M17,CHAR(160),""))),0),TRIM(SUBSTITUTE(Y17,CHAR(160),""))="Devis 2",IFERROR(VALUE(TRIM(SUBSTITUTE(R17,CHAR(160),""))),0),TRIM(SUBSTITUTE(Y17,CHAR(160),""))="Devis 3",IFERROR(VALUE(TRIM(SUBSTITUTE(W17,CHAR(160),""))),0),TRUE,0)*IFERROR(VALUE(TRIM(SUBSTITUTE(C17,CHAR(160),""))),0)),2)=0,IF(Z17&lt;&gt;"",0,""),ROUND((_xlfn.IFS(TRIM(SUBSTITUTE(Y17,CHAR(160),""))="Devis 1",IFERROR(VALUE(TRIM(SUBSTITUTE(M17,CHAR(160),""))),0),TRIM(SUBSTITUTE(Y17,CHAR(160),""))="Devis 2",IFERROR(VALUE(TRIM(SUBSTITUTE(R17,CHAR(160),""))),0),TRIM(SUBSTITUTE(Y17,CHAR(160),""))="Devis 3",IFERROR(VALUE(TRIM(SUBSTITUTE(W17,CHAR(160),""))),0),TRUE,0)*IFERROR(VALUE(TRIM(SUBSTITUTE(C17,CHAR(160),""))),0)),2))</f>
        <v/>
      </c>
      <c r="AB17" s="113" t="str">
        <f t="shared" si="17"/>
        <v/>
      </c>
      <c r="AC17" s="798"/>
      <c r="AD17" s="817" t="str">
        <f t="shared" si="3"/>
        <v/>
      </c>
      <c r="AE17" s="579" t="str">
        <f t="shared" si="18"/>
        <v/>
      </c>
      <c r="AF17" s="539" t="str">
        <f t="shared" si="19"/>
        <v/>
      </c>
      <c r="AG17" s="539" t="str">
        <f t="shared" si="20"/>
        <v/>
      </c>
      <c r="AH17" s="539" t="str">
        <f t="shared" si="21"/>
        <v/>
      </c>
      <c r="AI17" s="539" t="str">
        <f t="shared" si="22"/>
        <v/>
      </c>
      <c r="AJ17" s="539" t="str">
        <f t="shared" si="23"/>
        <v/>
      </c>
      <c r="AK17" s="553" t="str">
        <f t="shared" si="24"/>
        <v/>
      </c>
      <c r="AL17" s="548" t="str">
        <f t="shared" si="25"/>
        <v/>
      </c>
      <c r="AM17" s="539" t="str">
        <f t="shared" si="25"/>
        <v/>
      </c>
      <c r="AN17" s="578" t="str">
        <f t="shared" si="26"/>
        <v/>
      </c>
      <c r="AO17" s="578" t="str">
        <f t="shared" si="27"/>
        <v/>
      </c>
      <c r="AP17" s="644" t="str">
        <f t="shared" si="28"/>
        <v/>
      </c>
      <c r="AQ17" s="655" t="str">
        <f t="shared" si="29"/>
        <v/>
      </c>
      <c r="AR17" s="577" t="str">
        <f t="shared" si="30"/>
        <v/>
      </c>
      <c r="AS17" s="578" t="str">
        <f t="shared" si="31"/>
        <v/>
      </c>
      <c r="AT17" s="578" t="str">
        <f t="shared" si="32"/>
        <v/>
      </c>
      <c r="AU17" s="644" t="str">
        <f t="shared" si="33"/>
        <v/>
      </c>
      <c r="AV17" s="677" t="str">
        <f t="shared" si="34"/>
        <v/>
      </c>
      <c r="AW17" s="577" t="str">
        <f t="shared" si="34"/>
        <v/>
      </c>
      <c r="AX17" s="578" t="str">
        <f t="shared" si="35"/>
        <v/>
      </c>
      <c r="AY17" s="578" t="str">
        <f t="shared" si="36"/>
        <v/>
      </c>
      <c r="AZ17" s="678" t="str">
        <f t="shared" si="41"/>
        <v/>
      </c>
      <c r="BA17" s="671" t="str">
        <f t="shared" si="13"/>
        <v/>
      </c>
      <c r="BB17" s="583"/>
      <c r="BC17" s="605" t="str">
        <f t="shared" si="37"/>
        <v/>
      </c>
      <c r="BD17" s="605" t="str">
        <f t="shared" si="38"/>
        <v/>
      </c>
      <c r="BE17" s="605" t="str">
        <f t="shared" si="39"/>
        <v/>
      </c>
      <c r="BF17" s="606" t="str" cm="1">
        <f t="array" ref="BF17">IF($AE17="","",
_xlfn.IFS(
$BA17="Devis 1",
IF(ISBLANK(AN17),"",IFERROR(VALUE(TRIM(SUBSTITUTE(AN17,CHAR(160),""))),0)*IFERROR(VALUE(TRIM(SUBSTITUTE($AE17,CHAR(160),""))),0)),
$BA17="Devis 2",
IF(ISBLANK(AS17),"",IFERROR(VALUE(TRIM(SUBSTITUTE(AS17,CHAR(160),""))),0)*IFERROR(VALUE(TRIM(SUBSTITUTE($AE17,CHAR(160),""))),0)),
$BA17="Devis 3",
IF(ISBLANK(AX17),"",IFERROR(VALUE(TRIM(SUBSTITUTE(AX17,CHAR(160),""))),0)*IFERROR(VALUE(TRIM(SUBSTITUTE($AE17,CHAR(160),""))),0)),
TRUE,0
)
)</f>
        <v/>
      </c>
      <c r="BG17" s="606" t="str" cm="1">
        <f t="array" ref="BG17">IF($AE17="","",
_xlfn.IFS(
$BA17="Devis 1",
IF(ISBLANK(AO17),"",IFERROR(VALUE(TRIM(SUBSTITUTE(AO17,CHAR(160),""))),0)*IFERROR(VALUE(TRIM(SUBSTITUTE($AE17,CHAR(160),""))),0)),
$BA17="Devis 2",
IF(ISBLANK(AT17),"",IFERROR(VALUE(TRIM(SUBSTITUTE(AT17,CHAR(160),""))),0)*IFERROR(VALUE(TRIM(SUBSTITUTE($AE17,CHAR(160),""))),0)),
$BA17="Devis 3",
IF(ISBLANK(AY17),"",IFERROR(VALUE(TRIM(SUBSTITUTE(AY17,CHAR(160),""))),0)*IFERROR(VALUE(TRIM(SUBSTITUTE($AE17,CHAR(160),""))),0)),
TRUE,0
)
)</f>
        <v/>
      </c>
      <c r="BH17" s="605" t="str">
        <f t="shared" si="40"/>
        <v/>
      </c>
      <c r="BI17" s="585"/>
      <c r="BJ17" s="586" t="str" cm="1">
        <f t="array" ref="BJ17">IF(OR(BH17="",BE17="",BF17="",BC17="",BG17="",BD17=""),"",_xlfn.IFS(
ROUND(IFERROR(VALUE(TRIM(SUBSTITUTE(BH17,CHAR(160),""))),0),2)&gt;
ROUND(IFERROR(VALUE(TRIM(SUBSTITUTE(BE17,CHAR(160),""))),0),2),
"KO : Le montant retenu TTC est supérieur au montant raisonnable TTC. Merci de revoir la ligne de dépense ou plafonner son montant.",
ROUND(IFERROR(VALUE(TRIM(SUBSTITUTE(BF17,CHAR(160),""))),0),2)&gt;
ROUND(IFERROR(VALUE(TRIM(SUBSTITUTE(BC17,CHAR(160),""))),0),2),
"Attention : Le montant retenu HT est supérieur au montant HT raisonnable. Merci de revoir la ligne de dépense, plafonner son montant, ou justifier la reventillation HT / TVA.",
ROUND(IFERROR(VALUE(TRIM(SUBSTITUTE(BG17,CHAR(160),""))),0),2)&gt;
ROUND(IFERROR(VALUE(TRIM(SUBSTITUTE(BD17,CHAR(160),""))),0),2),
"Attention : Le montant TVA retenu est supérieur au montant TVA raisonnable. Merci de revoir la ligne de dépense, plafonner son montant, ou justifier la reventillation HT / TVA.",
ROUND(IFERROR(VALUE(TRIM(SUBSTITUTE(BH17,CHAR(160),""))),0),2)&gt;
ROUND(IFERROR(VALUE(TRIM(SUBSTITUTE(MIN(P18,S18,V18),CHAR(160),""))),0),2),
"Attention : Le devis retenu n'est pas le moins cher. Une justification de la part du porteur est nécessaire.",
ROUND(IFERROR(VALUE(TRIM(SUBSTITUTE(BH17,CHAR(160),""))),0),2)=0,
"Attention : montant présenté entièrement écarté",
ROUND(IFERROR(VALUE(TRIM(SUBSTITUTE(BE17,CHAR(160),""))),0),2)=
ROUND(IFERROR(VALUE(TRIM(SUBSTITUTE(BH17,CHAR(160),""))),0),2),
"OK",
ROUND(IFERROR(VALUE(TRIM(SUBSTITUTE(BE17,CHAR(160),""))),0),2)&gt;
ROUND(IFERROR(VALUE(TRIM(SUBSTITUTE(BH17,CHAR(160),""))),0),2),
" OK : Montant instruit inférieur au montant raisonnable.",
TRUE,""
))</f>
        <v/>
      </c>
      <c r="BK17" s="586" t="str" cm="1">
        <f t="array" ref="BK17">IF(OR(BH17="",AB17="",BF17="",Z17="",BG17="",AA17=""),"",_xlfn.IFS(
ROUND(IFERROR(VALUE(TRIM(SUBSTITUTE(BH17,CHAR(160),""))),0),2)&gt;
ROUND(IFERROR(VALUE(TRIM(SUBSTITUTE(AB17,CHAR(160),""))),0),2),
"KO : Le montant retenu TTC est supérieur au montant présenté TTC. Merci de revoir la ligne de dépense ou plafonner son montant.",
ROUND(IFERROR(VALUE(TRIM(SUBSTITUTE(BF17,CHAR(160),""))),0),2)&gt;
ROUND(IFERROR(VALUE(TRIM(SUBSTITUTE(Z17,CHAR(160),""))),0),2),
"Attention : Le montant retenu HT est supérieur au montant HT présenté. Merci de revoir la ligne de dépense, plafonner son montant, ou justifier la reventillation HT / TVA.",
ROUND(IFERROR(VALUE(TRIM(SUBSTITUTE(BG17,CHAR(160),""))),0),2)&gt;
ROUND(IFERROR(VALUE(TRIM(SUBSTITUTE(AA17,CHAR(160),""))),0),2),
"Attention : Le montant TVA retenu est supérieur au montant TVA présenté. Merci de revoir la ligne de dépense, plafonner son montant, ou justifier la reventillation HT / TVA.",
ROUND(IFERROR(VALUE(TRIM(SUBSTITUTE(AB17,CHAR(160),""))),0),2)=0,
"",
ROUND(IFERROR(VALUE(TRIM(SUBSTITUTE(BH17,CHAR(160),""))),0),2)=
ROUND(IFERROR(VALUE(TRIM(SUBSTITUTE(AB17,CHAR(160),""))),0),2),
"OK",
ROUND(IFERROR(VALUE(TRIM(SUBSTITUTE(BH17,CHAR(160),""))),0),2)=0,
"Attention : Montant présenté entièrement rejeté.",
ROUND(IFERROR(VALUE(TRIM(SUBSTITUTE(BH17,CHAR(160),""))),0),2)&lt;
ROUND(IFERROR(VALUE(TRIM(SUBSTITUTE(AB17,CHAR(160),""))),0),2),
"Attention : Montant présenté partiellement rejeté.",
TRUE,""
))</f>
        <v/>
      </c>
      <c r="BL17" s="584" t="str">
        <f t="shared" si="0"/>
        <v/>
      </c>
      <c r="BM17" s="584" t="str">
        <f t="shared" si="1"/>
        <v/>
      </c>
      <c r="BN17" s="818" t="str">
        <f t="shared" si="2"/>
        <v/>
      </c>
      <c r="BO17" s="5"/>
    </row>
    <row r="18" spans="1:67">
      <c r="A18" s="797">
        <v>10</v>
      </c>
      <c r="B18" s="83"/>
      <c r="C18" s="108"/>
      <c r="D18" s="83"/>
      <c r="E18" s="109"/>
      <c r="F18" s="110"/>
      <c r="G18" s="111"/>
      <c r="H18" s="132"/>
      <c r="I18" s="626"/>
      <c r="J18" s="627"/>
      <c r="K18" s="538"/>
      <c r="L18" s="624"/>
      <c r="M18" s="625"/>
      <c r="N18" s="644" t="str">
        <f>IF(OR(L18="", M18=""), "", IFERROR(VALUE(TRIM(SUBSTITUTE(L18,CHAR(160),""))),0) + IFERROR(VALUE(TRIM(SUBSTITUTE(M18,CHAR(160),""))),0))</f>
        <v/>
      </c>
      <c r="O18" s="647"/>
      <c r="P18" s="538"/>
      <c r="Q18" s="625"/>
      <c r="R18" s="625"/>
      <c r="S18" s="644" t="str">
        <f t="shared" si="15"/>
        <v/>
      </c>
      <c r="T18" s="664"/>
      <c r="U18" s="538"/>
      <c r="V18" s="625"/>
      <c r="W18" s="625"/>
      <c r="X18" s="665" t="str">
        <f t="shared" si="42"/>
        <v/>
      </c>
      <c r="Y18" s="623"/>
      <c r="Z18" s="112" t="str" cm="1">
        <f t="array" ref="Z18">IF((_xlfn.IFS(TRIM(SUBSTITUTE(Y18,CHAR(160),""))="Devis 1",IFERROR(VALUE(TRIM(SUBSTITUTE(L18,CHAR(160),""))),0),TRIM(SUBSTITUTE(Y18,CHAR(160),""))="Devis 2",IFERROR(VALUE(TRIM(SUBSTITUTE(Q18,CHAR(160),""))),0),TRIM(SUBSTITUTE(Y18,CHAR(160),""))="Devis 3",IFERROR(VALUE(TRIM(SUBSTITUTE(V18,CHAR(160),""))),0),TRUE,0)*IFERROR(VALUE(TRIM(SUBSTITUTE(C18,CHAR(160),""))),0))=0,"",_xlfn.IFS(TRIM(SUBSTITUTE(Y18,CHAR(160),""))="Devis 1",IFERROR(VALUE(TRIM(SUBSTITUTE(L18,CHAR(160),""))),0),TRIM(SUBSTITUTE(Y18,CHAR(160),""))="Devis 2",IFERROR(VALUE(TRIM(SUBSTITUTE(Q18,CHAR(160),""))),0),TRIM(SUBSTITUTE(Y18,CHAR(160),""))="Devis 3",IFERROR(VALUE(TRIM(SUBSTITUTE(V18,CHAR(160),""))),0),TRUE,0)*IFERROR(VALUE(TRIM(SUBSTITUTE(C18,CHAR(160),""))),0))</f>
        <v/>
      </c>
      <c r="AA18" s="89" t="str" cm="1">
        <f t="array" ref="AA18">IF(ROUND((_xlfn.IFS(TRIM(SUBSTITUTE(Y18,CHAR(160),""))="Devis 1",IFERROR(VALUE(TRIM(SUBSTITUTE(M18,CHAR(160),""))),0),TRIM(SUBSTITUTE(Y18,CHAR(160),""))="Devis 2",IFERROR(VALUE(TRIM(SUBSTITUTE(R18,CHAR(160),""))),0),TRIM(SUBSTITUTE(Y18,CHAR(160),""))="Devis 3",IFERROR(VALUE(TRIM(SUBSTITUTE(W18,CHAR(160),""))),0),TRUE,0)*IFERROR(VALUE(TRIM(SUBSTITUTE(C18,CHAR(160),""))),0)),2)=0,IF(Z18&lt;&gt;"",0,""),ROUND((_xlfn.IFS(TRIM(SUBSTITUTE(Y18,CHAR(160),""))="Devis 1",IFERROR(VALUE(TRIM(SUBSTITUTE(M18,CHAR(160),""))),0),TRIM(SUBSTITUTE(Y18,CHAR(160),""))="Devis 2",IFERROR(VALUE(TRIM(SUBSTITUTE(R18,CHAR(160),""))),0),TRIM(SUBSTITUTE(Y18,CHAR(160),""))="Devis 3",IFERROR(VALUE(TRIM(SUBSTITUTE(W18,CHAR(160),""))),0),TRUE,0)*IFERROR(VALUE(TRIM(SUBSTITUTE(C18,CHAR(160),""))),0)),2))</f>
        <v/>
      </c>
      <c r="AB18" s="113" t="str">
        <f t="shared" si="17"/>
        <v/>
      </c>
      <c r="AC18" s="798"/>
      <c r="AD18" s="817" t="str">
        <f t="shared" si="3"/>
        <v/>
      </c>
      <c r="AE18" s="579" t="str">
        <f t="shared" si="18"/>
        <v/>
      </c>
      <c r="AF18" s="539" t="str">
        <f t="shared" si="19"/>
        <v/>
      </c>
      <c r="AG18" s="539" t="str">
        <f t="shared" si="20"/>
        <v/>
      </c>
      <c r="AH18" s="539" t="str">
        <f t="shared" si="21"/>
        <v/>
      </c>
      <c r="AI18" s="539" t="str">
        <f t="shared" si="22"/>
        <v/>
      </c>
      <c r="AJ18" s="539" t="str">
        <f t="shared" si="23"/>
        <v/>
      </c>
      <c r="AK18" s="553" t="str">
        <f t="shared" si="24"/>
        <v/>
      </c>
      <c r="AL18" s="548" t="str">
        <f t="shared" si="25"/>
        <v/>
      </c>
      <c r="AM18" s="539" t="str">
        <f t="shared" si="25"/>
        <v/>
      </c>
      <c r="AN18" s="578" t="str">
        <f t="shared" si="26"/>
        <v/>
      </c>
      <c r="AO18" s="578" t="str">
        <f t="shared" si="27"/>
        <v/>
      </c>
      <c r="AP18" s="644" t="str">
        <f t="shared" si="28"/>
        <v/>
      </c>
      <c r="AQ18" s="655" t="str">
        <f t="shared" si="29"/>
        <v/>
      </c>
      <c r="AR18" s="577" t="str">
        <f t="shared" si="30"/>
        <v/>
      </c>
      <c r="AS18" s="578" t="str">
        <f t="shared" si="31"/>
        <v/>
      </c>
      <c r="AT18" s="578" t="str">
        <f t="shared" si="32"/>
        <v/>
      </c>
      <c r="AU18" s="644" t="str">
        <f t="shared" si="33"/>
        <v/>
      </c>
      <c r="AV18" s="677" t="str">
        <f t="shared" si="34"/>
        <v/>
      </c>
      <c r="AW18" s="577" t="str">
        <f t="shared" si="34"/>
        <v/>
      </c>
      <c r="AX18" s="578" t="str">
        <f t="shared" si="35"/>
        <v/>
      </c>
      <c r="AY18" s="578" t="str">
        <f t="shared" si="36"/>
        <v/>
      </c>
      <c r="AZ18" s="678" t="str">
        <f t="shared" si="41"/>
        <v/>
      </c>
      <c r="BA18" s="671" t="str">
        <f t="shared" si="13"/>
        <v/>
      </c>
      <c r="BB18" s="583"/>
      <c r="BC18" s="605" t="str">
        <f t="shared" si="37"/>
        <v/>
      </c>
      <c r="BD18" s="605" t="str">
        <f t="shared" si="38"/>
        <v/>
      </c>
      <c r="BE18" s="605" t="str">
        <f t="shared" si="39"/>
        <v/>
      </c>
      <c r="BF18" s="606" t="str" cm="1">
        <f t="array" ref="BF18">IF($AE18="","",
_xlfn.IFS(
$BA18="Devis 1",
IF(ISBLANK(AN18),"",IFERROR(VALUE(TRIM(SUBSTITUTE(AN18,CHAR(160),""))),0)*IFERROR(VALUE(TRIM(SUBSTITUTE($AE18,CHAR(160),""))),0)),
$BA18="Devis 2",
IF(ISBLANK(AS18),"",IFERROR(VALUE(TRIM(SUBSTITUTE(AS18,CHAR(160),""))),0)*IFERROR(VALUE(TRIM(SUBSTITUTE($AE18,CHAR(160),""))),0)),
$BA18="Devis 3",
IF(ISBLANK(AX18),"",IFERROR(VALUE(TRIM(SUBSTITUTE(AX18,CHAR(160),""))),0)*IFERROR(VALUE(TRIM(SUBSTITUTE($AE18,CHAR(160),""))),0)),
TRUE,0
)
)</f>
        <v/>
      </c>
      <c r="BG18" s="606" t="str" cm="1">
        <f t="array" ref="BG18">IF($AE18="","",
_xlfn.IFS(
$BA18="Devis 1",
IF(ISBLANK(AO18),"",IFERROR(VALUE(TRIM(SUBSTITUTE(AO18,CHAR(160),""))),0)*IFERROR(VALUE(TRIM(SUBSTITUTE($AE18,CHAR(160),""))),0)),
$BA18="Devis 2",
IF(ISBLANK(AT18),"",IFERROR(VALUE(TRIM(SUBSTITUTE(AT18,CHAR(160),""))),0)*IFERROR(VALUE(TRIM(SUBSTITUTE($AE18,CHAR(160),""))),0)),
$BA18="Devis 3",
IF(ISBLANK(AY18),"",IFERROR(VALUE(TRIM(SUBSTITUTE(AY18,CHAR(160),""))),0)*IFERROR(VALUE(TRIM(SUBSTITUTE($AE18,CHAR(160),""))),0)),
TRUE,0
)
)</f>
        <v/>
      </c>
      <c r="BH18" s="605" t="str">
        <f t="shared" si="40"/>
        <v/>
      </c>
      <c r="BI18" s="585"/>
      <c r="BJ18" s="586" t="str" cm="1">
        <f t="array" ref="BJ18">IF(OR(BH18="",BE18="",BF18="",BC18="",BG18="",BD18=""),"",_xlfn.IFS(
ROUND(IFERROR(VALUE(TRIM(SUBSTITUTE(BH18,CHAR(160),""))),0),2)&gt;
ROUND(IFERROR(VALUE(TRIM(SUBSTITUTE(BE18,CHAR(160),""))),0),2),
"KO : Le montant retenu TTC est supérieur au montant raisonnable TTC. Merci de revoir la ligne de dépense ou plafonner son montant.",
ROUND(IFERROR(VALUE(TRIM(SUBSTITUTE(BF18,CHAR(160),""))),0),2)&gt;
ROUND(IFERROR(VALUE(TRIM(SUBSTITUTE(BC18,CHAR(160),""))),0),2),
"Attention : Le montant retenu HT est supérieur au montant HT raisonnable. Merci de revoir la ligne de dépense, plafonner son montant, ou justifier la reventillation HT / TVA.",
ROUND(IFERROR(VALUE(TRIM(SUBSTITUTE(BG18,CHAR(160),""))),0),2)&gt;
ROUND(IFERROR(VALUE(TRIM(SUBSTITUTE(BD18,CHAR(160),""))),0),2),
"Attention : Le montant TVA retenu est supérieur au montant TVA raisonnable. Merci de revoir la ligne de dépense, plafonner son montant, ou justifier la reventillation HT / TVA.",
ROUND(IFERROR(VALUE(TRIM(SUBSTITUTE(BH18,CHAR(160),""))),0),2)&gt;
ROUND(IFERROR(VALUE(TRIM(SUBSTITUTE(MIN(P19,S19,V19),CHAR(160),""))),0),2),
"Attention : Le devis retenu n'est pas le moins cher. Une justification de la part du porteur est nécessaire.",
ROUND(IFERROR(VALUE(TRIM(SUBSTITUTE(BH18,CHAR(160),""))),0),2)=0,
"Attention : montant présenté entièrement écarté",
ROUND(IFERROR(VALUE(TRIM(SUBSTITUTE(BE18,CHAR(160),""))),0),2)=
ROUND(IFERROR(VALUE(TRIM(SUBSTITUTE(BH18,CHAR(160),""))),0),2),
"OK",
ROUND(IFERROR(VALUE(TRIM(SUBSTITUTE(BE18,CHAR(160),""))),0),2)&gt;
ROUND(IFERROR(VALUE(TRIM(SUBSTITUTE(BH18,CHAR(160),""))),0),2),
" OK : Montant instruit inférieur au montant raisonnable.",
TRUE,""
))</f>
        <v/>
      </c>
      <c r="BK18" s="586" t="str" cm="1">
        <f t="array" ref="BK18">IF(OR(BH18="",AB18="",BF18="",Z18="",BG18="",AA18=""),"",_xlfn.IFS(
ROUND(IFERROR(VALUE(TRIM(SUBSTITUTE(BH18,CHAR(160),""))),0),2)&gt;
ROUND(IFERROR(VALUE(TRIM(SUBSTITUTE(AB18,CHAR(160),""))),0),2),
"KO : Le montant retenu TTC est supérieur au montant présenté TTC. Merci de revoir la ligne de dépense ou plafonner son montant.",
ROUND(IFERROR(VALUE(TRIM(SUBSTITUTE(BF18,CHAR(160),""))),0),2)&gt;
ROUND(IFERROR(VALUE(TRIM(SUBSTITUTE(Z18,CHAR(160),""))),0),2),
"Attention : Le montant retenu HT est supérieur au montant HT présenté. Merci de revoir la ligne de dépense, plafonner son montant, ou justifier la reventillation HT / TVA.",
ROUND(IFERROR(VALUE(TRIM(SUBSTITUTE(BG18,CHAR(160),""))),0),2)&gt;
ROUND(IFERROR(VALUE(TRIM(SUBSTITUTE(AA18,CHAR(160),""))),0),2),
"Attention : Le montant TVA retenu est supérieur au montant TVA présenté. Merci de revoir la ligne de dépense, plafonner son montant, ou justifier la reventillation HT / TVA.",
ROUND(IFERROR(VALUE(TRIM(SUBSTITUTE(AB18,CHAR(160),""))),0),2)=0,
"",
ROUND(IFERROR(VALUE(TRIM(SUBSTITUTE(BH18,CHAR(160),""))),0),2)=
ROUND(IFERROR(VALUE(TRIM(SUBSTITUTE(AB18,CHAR(160),""))),0),2),
"OK",
ROUND(IFERROR(VALUE(TRIM(SUBSTITUTE(BH18,CHAR(160),""))),0),2)=0,
"Attention : Montant présenté entièrement rejeté.",
ROUND(IFERROR(VALUE(TRIM(SUBSTITUTE(BH18,CHAR(160),""))),0),2)&lt;
ROUND(IFERROR(VALUE(TRIM(SUBSTITUTE(AB18,CHAR(160),""))),0),2),
"Attention : Montant présenté partiellement rejeté.",
TRUE,""
))</f>
        <v/>
      </c>
      <c r="BL18" s="584" t="str">
        <f t="shared" si="0"/>
        <v/>
      </c>
      <c r="BM18" s="584" t="str">
        <f t="shared" si="1"/>
        <v/>
      </c>
      <c r="BN18" s="818" t="str">
        <f t="shared" si="2"/>
        <v/>
      </c>
      <c r="BO18" s="5"/>
    </row>
    <row r="19" spans="1:67">
      <c r="A19" s="797">
        <v>11</v>
      </c>
      <c r="B19" s="83"/>
      <c r="C19" s="108"/>
      <c r="D19" s="83"/>
      <c r="E19" s="109"/>
      <c r="F19" s="110"/>
      <c r="G19" s="111"/>
      <c r="H19" s="132"/>
      <c r="I19" s="626"/>
      <c r="J19" s="627"/>
      <c r="K19" s="538"/>
      <c r="L19" s="624"/>
      <c r="M19" s="625"/>
      <c r="N19" s="644" t="str">
        <f t="shared" ref="N19:N82" si="43">IF(OR(L19="", M19=""), "", IFERROR(VALUE(TRIM(SUBSTITUTE(L19,CHAR(160),""))),0) + IFERROR(VALUE(TRIM(SUBSTITUTE(M19,CHAR(160),""))),0))</f>
        <v/>
      </c>
      <c r="O19" s="647"/>
      <c r="P19" s="538"/>
      <c r="Q19" s="625"/>
      <c r="R19" s="625"/>
      <c r="S19" s="644" t="str">
        <f t="shared" si="15"/>
        <v/>
      </c>
      <c r="T19" s="664"/>
      <c r="U19" s="538"/>
      <c r="V19" s="625"/>
      <c r="W19" s="625"/>
      <c r="X19" s="665" t="str">
        <f t="shared" si="42"/>
        <v/>
      </c>
      <c r="Y19" s="623"/>
      <c r="Z19" s="112" t="str" cm="1">
        <f t="array" ref="Z19">IF((_xlfn.IFS(TRIM(SUBSTITUTE(Y19,CHAR(160),""))="Devis 1",IFERROR(VALUE(TRIM(SUBSTITUTE(L19,CHAR(160),""))),0),TRIM(SUBSTITUTE(Y19,CHAR(160),""))="Devis 2",IFERROR(VALUE(TRIM(SUBSTITUTE(Q19,CHAR(160),""))),0),TRIM(SUBSTITUTE(Y19,CHAR(160),""))="Devis 3",IFERROR(VALUE(TRIM(SUBSTITUTE(V19,CHAR(160),""))),0),TRUE,0)*IFERROR(VALUE(TRIM(SUBSTITUTE(C19,CHAR(160),""))),0))=0,"",_xlfn.IFS(TRIM(SUBSTITUTE(Y19,CHAR(160),""))="Devis 1",IFERROR(VALUE(TRIM(SUBSTITUTE(L19,CHAR(160),""))),0),TRIM(SUBSTITUTE(Y19,CHAR(160),""))="Devis 2",IFERROR(VALUE(TRIM(SUBSTITUTE(Q19,CHAR(160),""))),0),TRIM(SUBSTITUTE(Y19,CHAR(160),""))="Devis 3",IFERROR(VALUE(TRIM(SUBSTITUTE(V19,CHAR(160),""))),0),TRUE,0)*IFERROR(VALUE(TRIM(SUBSTITUTE(C19,CHAR(160),""))),0))</f>
        <v/>
      </c>
      <c r="AA19" s="89" t="str" cm="1">
        <f t="array" ref="AA19">IF(ROUND((_xlfn.IFS(TRIM(SUBSTITUTE(Y19,CHAR(160),""))="Devis 1",IFERROR(VALUE(TRIM(SUBSTITUTE(M19,CHAR(160),""))),0),TRIM(SUBSTITUTE(Y19,CHAR(160),""))="Devis 2",IFERROR(VALUE(TRIM(SUBSTITUTE(R19,CHAR(160),""))),0),TRIM(SUBSTITUTE(Y19,CHAR(160),""))="Devis 3",IFERROR(VALUE(TRIM(SUBSTITUTE(W19,CHAR(160),""))),0),TRUE,0)*IFERROR(VALUE(TRIM(SUBSTITUTE(C19,CHAR(160),""))),0)),2)=0,IF(Z19&lt;&gt;"",0,""),ROUND((_xlfn.IFS(TRIM(SUBSTITUTE(Y19,CHAR(160),""))="Devis 1",IFERROR(VALUE(TRIM(SUBSTITUTE(M19,CHAR(160),""))),0),TRIM(SUBSTITUTE(Y19,CHAR(160),""))="Devis 2",IFERROR(VALUE(TRIM(SUBSTITUTE(R19,CHAR(160),""))),0),TRIM(SUBSTITUTE(Y19,CHAR(160),""))="Devis 3",IFERROR(VALUE(TRIM(SUBSTITUTE(W19,CHAR(160),""))),0),TRUE,0)*IFERROR(VALUE(TRIM(SUBSTITUTE(C19,CHAR(160),""))),0)),2))</f>
        <v/>
      </c>
      <c r="AB19" s="113" t="str">
        <f t="shared" si="17"/>
        <v/>
      </c>
      <c r="AC19" s="798"/>
      <c r="AD19" s="817" t="str">
        <f t="shared" si="3"/>
        <v/>
      </c>
      <c r="AE19" s="579" t="str">
        <f t="shared" si="18"/>
        <v/>
      </c>
      <c r="AF19" s="539" t="str">
        <f t="shared" si="19"/>
        <v/>
      </c>
      <c r="AG19" s="539" t="str">
        <f t="shared" si="20"/>
        <v/>
      </c>
      <c r="AH19" s="539" t="str">
        <f t="shared" si="21"/>
        <v/>
      </c>
      <c r="AI19" s="539" t="str">
        <f t="shared" si="22"/>
        <v/>
      </c>
      <c r="AJ19" s="539" t="str">
        <f t="shared" si="23"/>
        <v/>
      </c>
      <c r="AK19" s="553" t="str">
        <f t="shared" si="24"/>
        <v/>
      </c>
      <c r="AL19" s="548" t="str">
        <f t="shared" si="25"/>
        <v/>
      </c>
      <c r="AM19" s="539" t="str">
        <f t="shared" si="25"/>
        <v/>
      </c>
      <c r="AN19" s="578" t="str">
        <f t="shared" si="26"/>
        <v/>
      </c>
      <c r="AO19" s="578" t="str">
        <f t="shared" si="27"/>
        <v/>
      </c>
      <c r="AP19" s="644" t="str">
        <f t="shared" si="28"/>
        <v/>
      </c>
      <c r="AQ19" s="655" t="str">
        <f t="shared" si="29"/>
        <v/>
      </c>
      <c r="AR19" s="577" t="str">
        <f t="shared" si="30"/>
        <v/>
      </c>
      <c r="AS19" s="578" t="str">
        <f t="shared" si="31"/>
        <v/>
      </c>
      <c r="AT19" s="578" t="str">
        <f t="shared" si="32"/>
        <v/>
      </c>
      <c r="AU19" s="644" t="str">
        <f t="shared" si="33"/>
        <v/>
      </c>
      <c r="AV19" s="677" t="str">
        <f t="shared" si="34"/>
        <v/>
      </c>
      <c r="AW19" s="577" t="str">
        <f t="shared" si="34"/>
        <v/>
      </c>
      <c r="AX19" s="578" t="str">
        <f t="shared" si="35"/>
        <v/>
      </c>
      <c r="AY19" s="578" t="str">
        <f t="shared" si="36"/>
        <v/>
      </c>
      <c r="AZ19" s="678" t="str">
        <f t="shared" si="41"/>
        <v/>
      </c>
      <c r="BA19" s="671" t="str">
        <f t="shared" si="13"/>
        <v/>
      </c>
      <c r="BB19" s="583"/>
      <c r="BC19" s="605" t="str">
        <f t="shared" si="37"/>
        <v/>
      </c>
      <c r="BD19" s="605" t="str">
        <f t="shared" si="38"/>
        <v/>
      </c>
      <c r="BE19" s="605" t="str">
        <f t="shared" si="39"/>
        <v/>
      </c>
      <c r="BF19" s="606" t="str" cm="1">
        <f t="array" ref="BF19">IF($AE19="","",
_xlfn.IFS(
$BA19="Devis 1",
IF(ISBLANK(AN19),"",IFERROR(VALUE(TRIM(SUBSTITUTE(AN19,CHAR(160),""))),0)*IFERROR(VALUE(TRIM(SUBSTITUTE($AE19,CHAR(160),""))),0)),
$BA19="Devis 2",
IF(ISBLANK(AS19),"",IFERROR(VALUE(TRIM(SUBSTITUTE(AS19,CHAR(160),""))),0)*IFERROR(VALUE(TRIM(SUBSTITUTE($AE19,CHAR(160),""))),0)),
$BA19="Devis 3",
IF(ISBLANK(AX19),"",IFERROR(VALUE(TRIM(SUBSTITUTE(AX19,CHAR(160),""))),0)*IFERROR(VALUE(TRIM(SUBSTITUTE($AE19,CHAR(160),""))),0)),
TRUE,0
)
)</f>
        <v/>
      </c>
      <c r="BG19" s="606" t="str" cm="1">
        <f t="array" ref="BG19">IF($AE19="","",
_xlfn.IFS(
$BA19="Devis 1",
IF(ISBLANK(AO19),"",IFERROR(VALUE(TRIM(SUBSTITUTE(AO19,CHAR(160),""))),0)*IFERROR(VALUE(TRIM(SUBSTITUTE($AE19,CHAR(160),""))),0)),
$BA19="Devis 2",
IF(ISBLANK(AT19),"",IFERROR(VALUE(TRIM(SUBSTITUTE(AT19,CHAR(160),""))),0)*IFERROR(VALUE(TRIM(SUBSTITUTE($AE19,CHAR(160),""))),0)),
$BA19="Devis 3",
IF(ISBLANK(AY19),"",IFERROR(VALUE(TRIM(SUBSTITUTE(AY19,CHAR(160),""))),0)*IFERROR(VALUE(TRIM(SUBSTITUTE($AE19,CHAR(160),""))),0)),
TRUE,0
)
)</f>
        <v/>
      </c>
      <c r="BH19" s="605" t="str">
        <f t="shared" si="40"/>
        <v/>
      </c>
      <c r="BI19" s="585"/>
      <c r="BJ19" s="586" t="str" cm="1">
        <f t="array" ref="BJ19">IF(OR(BH19="",BE19="",BF19="",BC19="",BG19="",BD19=""),"",_xlfn.IFS(
ROUND(IFERROR(VALUE(TRIM(SUBSTITUTE(BH19,CHAR(160),""))),0),2)&gt;
ROUND(IFERROR(VALUE(TRIM(SUBSTITUTE(BE19,CHAR(160),""))),0),2),
"KO : Le montant retenu TTC est supérieur au montant raisonnable TTC. Merci de revoir la ligne de dépense ou plafonner son montant.",
ROUND(IFERROR(VALUE(TRIM(SUBSTITUTE(BF19,CHAR(160),""))),0),2)&gt;
ROUND(IFERROR(VALUE(TRIM(SUBSTITUTE(BC19,CHAR(160),""))),0),2),
"Attention : Le montant retenu HT est supérieur au montant HT raisonnable. Merci de revoir la ligne de dépense, plafonner son montant, ou justifier la reventillation HT / TVA.",
ROUND(IFERROR(VALUE(TRIM(SUBSTITUTE(BG19,CHAR(160),""))),0),2)&gt;
ROUND(IFERROR(VALUE(TRIM(SUBSTITUTE(BD19,CHAR(160),""))),0),2),
"Attention : Le montant TVA retenu est supérieur au montant TVA raisonnable. Merci de revoir la ligne de dépense, plafonner son montant, ou justifier la reventillation HT / TVA.",
ROUND(IFERROR(VALUE(TRIM(SUBSTITUTE(BH19,CHAR(160),""))),0),2)&gt;
ROUND(IFERROR(VALUE(TRIM(SUBSTITUTE(MIN(P20,S20,V20),CHAR(160),""))),0),2),
"Attention : Le devis retenu n'est pas le moins cher. Une justification de la part du porteur est nécessaire.",
ROUND(IFERROR(VALUE(TRIM(SUBSTITUTE(BH19,CHAR(160),""))),0),2)=0,
"Attention : montant présenté entièrement écarté",
ROUND(IFERROR(VALUE(TRIM(SUBSTITUTE(BE19,CHAR(160),""))),0),2)=
ROUND(IFERROR(VALUE(TRIM(SUBSTITUTE(BH19,CHAR(160),""))),0),2),
"OK",
ROUND(IFERROR(VALUE(TRIM(SUBSTITUTE(BE19,CHAR(160),""))),0),2)&gt;
ROUND(IFERROR(VALUE(TRIM(SUBSTITUTE(BH19,CHAR(160),""))),0),2),
" OK : Montant instruit inférieur au montant raisonnable.",
TRUE,""
))</f>
        <v/>
      </c>
      <c r="BK19" s="586" t="str" cm="1">
        <f t="array" ref="BK19">IF(OR(BH19="",AB19="",BF19="",Z19="",BG19="",AA19=""),"",_xlfn.IFS(
ROUND(IFERROR(VALUE(TRIM(SUBSTITUTE(BH19,CHAR(160),""))),0),2)&gt;
ROUND(IFERROR(VALUE(TRIM(SUBSTITUTE(AB19,CHAR(160),""))),0),2),
"KO : Le montant retenu TTC est supérieur au montant présenté TTC. Merci de revoir la ligne de dépense ou plafonner son montant.",
ROUND(IFERROR(VALUE(TRIM(SUBSTITUTE(BF19,CHAR(160),""))),0),2)&gt;
ROUND(IFERROR(VALUE(TRIM(SUBSTITUTE(Z19,CHAR(160),""))),0),2),
"Attention : Le montant retenu HT est supérieur au montant HT présenté. Merci de revoir la ligne de dépense, plafonner son montant, ou justifier la reventillation HT / TVA.",
ROUND(IFERROR(VALUE(TRIM(SUBSTITUTE(BG19,CHAR(160),""))),0),2)&gt;
ROUND(IFERROR(VALUE(TRIM(SUBSTITUTE(AA19,CHAR(160),""))),0),2),
"Attention : Le montant TVA retenu est supérieur au montant TVA présenté. Merci de revoir la ligne de dépense, plafonner son montant, ou justifier la reventillation HT / TVA.",
ROUND(IFERROR(VALUE(TRIM(SUBSTITUTE(AB19,CHAR(160),""))),0),2)=0,
"",
ROUND(IFERROR(VALUE(TRIM(SUBSTITUTE(BH19,CHAR(160),""))),0),2)=
ROUND(IFERROR(VALUE(TRIM(SUBSTITUTE(AB19,CHAR(160),""))),0),2),
"OK",
ROUND(IFERROR(VALUE(TRIM(SUBSTITUTE(BH19,CHAR(160),""))),0),2)=0,
"Attention : Montant présenté entièrement rejeté.",
ROUND(IFERROR(VALUE(TRIM(SUBSTITUTE(BH19,CHAR(160),""))),0),2)&lt;
ROUND(IFERROR(VALUE(TRIM(SUBSTITUTE(AB19,CHAR(160),""))),0),2),
"Attention : Montant présenté partiellement rejeté.",
TRUE,""
))</f>
        <v/>
      </c>
      <c r="BL19" s="584" t="str">
        <f t="shared" si="0"/>
        <v/>
      </c>
      <c r="BM19" s="584" t="str">
        <f t="shared" si="1"/>
        <v/>
      </c>
      <c r="BN19" s="818" t="str">
        <f t="shared" si="2"/>
        <v/>
      </c>
      <c r="BO19" s="5"/>
    </row>
    <row r="20" spans="1:67">
      <c r="A20" s="797">
        <v>12</v>
      </c>
      <c r="B20" s="83"/>
      <c r="C20" s="108"/>
      <c r="D20" s="83"/>
      <c r="E20" s="109"/>
      <c r="F20" s="110"/>
      <c r="G20" s="111"/>
      <c r="H20" s="132"/>
      <c r="I20" s="626"/>
      <c r="J20" s="627"/>
      <c r="K20" s="538"/>
      <c r="L20" s="624"/>
      <c r="M20" s="625"/>
      <c r="N20" s="644" t="str">
        <f t="shared" si="43"/>
        <v/>
      </c>
      <c r="O20" s="647"/>
      <c r="P20" s="538"/>
      <c r="Q20" s="625"/>
      <c r="R20" s="625"/>
      <c r="S20" s="644" t="str">
        <f t="shared" si="15"/>
        <v/>
      </c>
      <c r="T20" s="664"/>
      <c r="U20" s="538"/>
      <c r="V20" s="625"/>
      <c r="W20" s="625"/>
      <c r="X20" s="665" t="str">
        <f t="shared" si="42"/>
        <v/>
      </c>
      <c r="Y20" s="623"/>
      <c r="Z20" s="112" t="str" cm="1">
        <f t="array" ref="Z20">IF((_xlfn.IFS(TRIM(SUBSTITUTE(Y20,CHAR(160),""))="Devis 1",IFERROR(VALUE(TRIM(SUBSTITUTE(L20,CHAR(160),""))),0),TRIM(SUBSTITUTE(Y20,CHAR(160),""))="Devis 2",IFERROR(VALUE(TRIM(SUBSTITUTE(Q20,CHAR(160),""))),0),TRIM(SUBSTITUTE(Y20,CHAR(160),""))="Devis 3",IFERROR(VALUE(TRIM(SUBSTITUTE(V20,CHAR(160),""))),0),TRUE,0)*IFERROR(VALUE(TRIM(SUBSTITUTE(C20,CHAR(160),""))),0))=0,"",_xlfn.IFS(TRIM(SUBSTITUTE(Y20,CHAR(160),""))="Devis 1",IFERROR(VALUE(TRIM(SUBSTITUTE(L20,CHAR(160),""))),0),TRIM(SUBSTITUTE(Y20,CHAR(160),""))="Devis 2",IFERROR(VALUE(TRIM(SUBSTITUTE(Q20,CHAR(160),""))),0),TRIM(SUBSTITUTE(Y20,CHAR(160),""))="Devis 3",IFERROR(VALUE(TRIM(SUBSTITUTE(V20,CHAR(160),""))),0),TRUE,0)*IFERROR(VALUE(TRIM(SUBSTITUTE(C20,CHAR(160),""))),0))</f>
        <v/>
      </c>
      <c r="AA20" s="89" t="str" cm="1">
        <f t="array" ref="AA20">IF(ROUND((_xlfn.IFS(TRIM(SUBSTITUTE(Y20,CHAR(160),""))="Devis 1",IFERROR(VALUE(TRIM(SUBSTITUTE(M20,CHAR(160),""))),0),TRIM(SUBSTITUTE(Y20,CHAR(160),""))="Devis 2",IFERROR(VALUE(TRIM(SUBSTITUTE(R20,CHAR(160),""))),0),TRIM(SUBSTITUTE(Y20,CHAR(160),""))="Devis 3",IFERROR(VALUE(TRIM(SUBSTITUTE(W20,CHAR(160),""))),0),TRUE,0)*IFERROR(VALUE(TRIM(SUBSTITUTE(C20,CHAR(160),""))),0)),2)=0,IF(Z20&lt;&gt;"",0,""),ROUND((_xlfn.IFS(TRIM(SUBSTITUTE(Y20,CHAR(160),""))="Devis 1",IFERROR(VALUE(TRIM(SUBSTITUTE(M20,CHAR(160),""))),0),TRIM(SUBSTITUTE(Y20,CHAR(160),""))="Devis 2",IFERROR(VALUE(TRIM(SUBSTITUTE(R20,CHAR(160),""))),0),TRIM(SUBSTITUTE(Y20,CHAR(160),""))="Devis 3",IFERROR(VALUE(TRIM(SUBSTITUTE(W20,CHAR(160),""))),0),TRUE,0)*IFERROR(VALUE(TRIM(SUBSTITUTE(C20,CHAR(160),""))),0)),2))</f>
        <v/>
      </c>
      <c r="AB20" s="113" t="str">
        <f t="shared" si="17"/>
        <v/>
      </c>
      <c r="AC20" s="798"/>
      <c r="AD20" s="817" t="str">
        <f t="shared" si="3"/>
        <v/>
      </c>
      <c r="AE20" s="579" t="str">
        <f t="shared" si="18"/>
        <v/>
      </c>
      <c r="AF20" s="539" t="str">
        <f t="shared" si="19"/>
        <v/>
      </c>
      <c r="AG20" s="539" t="str">
        <f t="shared" si="20"/>
        <v/>
      </c>
      <c r="AH20" s="539" t="str">
        <f t="shared" si="21"/>
        <v/>
      </c>
      <c r="AI20" s="539" t="str">
        <f t="shared" si="22"/>
        <v/>
      </c>
      <c r="AJ20" s="539" t="str">
        <f t="shared" si="23"/>
        <v/>
      </c>
      <c r="AK20" s="553" t="str">
        <f t="shared" si="24"/>
        <v/>
      </c>
      <c r="AL20" s="548" t="str">
        <f t="shared" si="25"/>
        <v/>
      </c>
      <c r="AM20" s="539" t="str">
        <f t="shared" si="25"/>
        <v/>
      </c>
      <c r="AN20" s="578" t="str">
        <f t="shared" si="26"/>
        <v/>
      </c>
      <c r="AO20" s="578" t="str">
        <f t="shared" si="27"/>
        <v/>
      </c>
      <c r="AP20" s="644" t="str">
        <f t="shared" si="28"/>
        <v/>
      </c>
      <c r="AQ20" s="655" t="str">
        <f t="shared" si="29"/>
        <v/>
      </c>
      <c r="AR20" s="577" t="str">
        <f t="shared" si="30"/>
        <v/>
      </c>
      <c r="AS20" s="578" t="str">
        <f t="shared" si="31"/>
        <v/>
      </c>
      <c r="AT20" s="578" t="str">
        <f t="shared" si="32"/>
        <v/>
      </c>
      <c r="AU20" s="644" t="str">
        <f t="shared" si="33"/>
        <v/>
      </c>
      <c r="AV20" s="677" t="str">
        <f t="shared" si="34"/>
        <v/>
      </c>
      <c r="AW20" s="577" t="str">
        <f t="shared" si="34"/>
        <v/>
      </c>
      <c r="AX20" s="578" t="str">
        <f t="shared" si="35"/>
        <v/>
      </c>
      <c r="AY20" s="578" t="str">
        <f t="shared" si="36"/>
        <v/>
      </c>
      <c r="AZ20" s="678" t="str">
        <f t="shared" si="41"/>
        <v/>
      </c>
      <c r="BA20" s="671" t="str">
        <f t="shared" si="13"/>
        <v/>
      </c>
      <c r="BB20" s="583"/>
      <c r="BC20" s="605" t="str">
        <f t="shared" si="37"/>
        <v/>
      </c>
      <c r="BD20" s="605" t="str">
        <f t="shared" si="38"/>
        <v/>
      </c>
      <c r="BE20" s="605" t="str">
        <f t="shared" si="39"/>
        <v/>
      </c>
      <c r="BF20" s="606" t="str" cm="1">
        <f t="array" ref="BF20">IF($AE20="","",
_xlfn.IFS(
$BA20="Devis 1",
IF(ISBLANK(AN20),"",IFERROR(VALUE(TRIM(SUBSTITUTE(AN20,CHAR(160),""))),0)*IFERROR(VALUE(TRIM(SUBSTITUTE($AE20,CHAR(160),""))),0)),
$BA20="Devis 2",
IF(ISBLANK(AS20),"",IFERROR(VALUE(TRIM(SUBSTITUTE(AS20,CHAR(160),""))),0)*IFERROR(VALUE(TRIM(SUBSTITUTE($AE20,CHAR(160),""))),0)),
$BA20="Devis 3",
IF(ISBLANK(AX20),"",IFERROR(VALUE(TRIM(SUBSTITUTE(AX20,CHAR(160),""))),0)*IFERROR(VALUE(TRIM(SUBSTITUTE($AE20,CHAR(160),""))),0)),
TRUE,0
)
)</f>
        <v/>
      </c>
      <c r="BG20" s="606" t="str" cm="1">
        <f t="array" ref="BG20">IF($AE20="","",
_xlfn.IFS(
$BA20="Devis 1",
IF(ISBLANK(AO20),"",IFERROR(VALUE(TRIM(SUBSTITUTE(AO20,CHAR(160),""))),0)*IFERROR(VALUE(TRIM(SUBSTITUTE($AE20,CHAR(160),""))),0)),
$BA20="Devis 2",
IF(ISBLANK(AT20),"",IFERROR(VALUE(TRIM(SUBSTITUTE(AT20,CHAR(160),""))),0)*IFERROR(VALUE(TRIM(SUBSTITUTE($AE20,CHAR(160),""))),0)),
$BA20="Devis 3",
IF(ISBLANK(AY20),"",IFERROR(VALUE(TRIM(SUBSTITUTE(AY20,CHAR(160),""))),0)*IFERROR(VALUE(TRIM(SUBSTITUTE($AE20,CHAR(160),""))),0)),
TRUE,0
)
)</f>
        <v/>
      </c>
      <c r="BH20" s="605" t="str">
        <f t="shared" si="40"/>
        <v/>
      </c>
      <c r="BI20" s="585"/>
      <c r="BJ20" s="586" t="str" cm="1">
        <f t="array" ref="BJ20">IF(OR(BH20="",BE20="",BF20="",BC20="",BG20="",BD20=""),"",_xlfn.IFS(
ROUND(IFERROR(VALUE(TRIM(SUBSTITUTE(BH20,CHAR(160),""))),0),2)&gt;
ROUND(IFERROR(VALUE(TRIM(SUBSTITUTE(BE20,CHAR(160),""))),0),2),
"KO : Le montant retenu TTC est supérieur au montant raisonnable TTC. Merci de revoir la ligne de dépense ou plafonner son montant.",
ROUND(IFERROR(VALUE(TRIM(SUBSTITUTE(BF20,CHAR(160),""))),0),2)&gt;
ROUND(IFERROR(VALUE(TRIM(SUBSTITUTE(BC20,CHAR(160),""))),0),2),
"Attention : Le montant retenu HT est supérieur au montant HT raisonnable. Merci de revoir la ligne de dépense, plafonner son montant, ou justifier la reventillation HT / TVA.",
ROUND(IFERROR(VALUE(TRIM(SUBSTITUTE(BG20,CHAR(160),""))),0),2)&gt;
ROUND(IFERROR(VALUE(TRIM(SUBSTITUTE(BD20,CHAR(160),""))),0),2),
"Attention : Le montant TVA retenu est supérieur au montant TVA raisonnable. Merci de revoir la ligne de dépense, plafonner son montant, ou justifier la reventillation HT / TVA.",
ROUND(IFERROR(VALUE(TRIM(SUBSTITUTE(BH20,CHAR(160),""))),0),2)&gt;
ROUND(IFERROR(VALUE(TRIM(SUBSTITUTE(MIN(P21,S21,V21),CHAR(160),""))),0),2),
"Attention : Le devis retenu n'est pas le moins cher. Une justification de la part du porteur est nécessaire.",
ROUND(IFERROR(VALUE(TRIM(SUBSTITUTE(BH20,CHAR(160),""))),0),2)=0,
"Attention : montant présenté entièrement écarté",
ROUND(IFERROR(VALUE(TRIM(SUBSTITUTE(BE20,CHAR(160),""))),0),2)=
ROUND(IFERROR(VALUE(TRIM(SUBSTITUTE(BH20,CHAR(160),""))),0),2),
"OK",
ROUND(IFERROR(VALUE(TRIM(SUBSTITUTE(BE20,CHAR(160),""))),0),2)&gt;
ROUND(IFERROR(VALUE(TRIM(SUBSTITUTE(BH20,CHAR(160),""))),0),2),
" OK : Montant instruit inférieur au montant raisonnable.",
TRUE,""
))</f>
        <v/>
      </c>
      <c r="BK20" s="586" t="str" cm="1">
        <f t="array" ref="BK20">IF(OR(BH20="",AB20="",BF20="",Z20="",BG20="",AA20=""),"",_xlfn.IFS(
ROUND(IFERROR(VALUE(TRIM(SUBSTITUTE(BH20,CHAR(160),""))),0),2)&gt;
ROUND(IFERROR(VALUE(TRIM(SUBSTITUTE(AB20,CHAR(160),""))),0),2),
"KO : Le montant retenu TTC est supérieur au montant présenté TTC. Merci de revoir la ligne de dépense ou plafonner son montant.",
ROUND(IFERROR(VALUE(TRIM(SUBSTITUTE(BF20,CHAR(160),""))),0),2)&gt;
ROUND(IFERROR(VALUE(TRIM(SUBSTITUTE(Z20,CHAR(160),""))),0),2),
"Attention : Le montant retenu HT est supérieur au montant HT présenté. Merci de revoir la ligne de dépense, plafonner son montant, ou justifier la reventillation HT / TVA.",
ROUND(IFERROR(VALUE(TRIM(SUBSTITUTE(BG20,CHAR(160),""))),0),2)&gt;
ROUND(IFERROR(VALUE(TRIM(SUBSTITUTE(AA20,CHAR(160),""))),0),2),
"Attention : Le montant TVA retenu est supérieur au montant TVA présenté. Merci de revoir la ligne de dépense, plafonner son montant, ou justifier la reventillation HT / TVA.",
ROUND(IFERROR(VALUE(TRIM(SUBSTITUTE(AB20,CHAR(160),""))),0),2)=0,
"",
ROUND(IFERROR(VALUE(TRIM(SUBSTITUTE(BH20,CHAR(160),""))),0),2)=
ROUND(IFERROR(VALUE(TRIM(SUBSTITUTE(AB20,CHAR(160),""))),0),2),
"OK",
ROUND(IFERROR(VALUE(TRIM(SUBSTITUTE(BH20,CHAR(160),""))),0),2)=0,
"Attention : Montant présenté entièrement rejeté.",
ROUND(IFERROR(VALUE(TRIM(SUBSTITUTE(BH20,CHAR(160),""))),0),2)&lt;
ROUND(IFERROR(VALUE(TRIM(SUBSTITUTE(AB20,CHAR(160),""))),0),2),
"Attention : Montant présenté partiellement rejeté.",
TRUE,""
))</f>
        <v/>
      </c>
      <c r="BL20" s="584" t="str">
        <f t="shared" si="0"/>
        <v/>
      </c>
      <c r="BM20" s="584" t="str">
        <f t="shared" si="1"/>
        <v/>
      </c>
      <c r="BN20" s="818" t="str">
        <f t="shared" si="2"/>
        <v/>
      </c>
      <c r="BO20" s="5"/>
    </row>
    <row r="21" spans="1:67">
      <c r="A21" s="797">
        <v>13</v>
      </c>
      <c r="B21" s="83"/>
      <c r="C21" s="108"/>
      <c r="D21" s="83"/>
      <c r="E21" s="109"/>
      <c r="F21" s="110"/>
      <c r="G21" s="111"/>
      <c r="H21" s="132"/>
      <c r="I21" s="626"/>
      <c r="J21" s="627"/>
      <c r="K21" s="538"/>
      <c r="L21" s="624"/>
      <c r="M21" s="625"/>
      <c r="N21" s="644" t="str">
        <f t="shared" si="43"/>
        <v/>
      </c>
      <c r="O21" s="647"/>
      <c r="P21" s="538"/>
      <c r="Q21" s="625"/>
      <c r="R21" s="625"/>
      <c r="S21" s="644" t="str">
        <f t="shared" si="15"/>
        <v/>
      </c>
      <c r="T21" s="664"/>
      <c r="U21" s="538"/>
      <c r="V21" s="625"/>
      <c r="W21" s="625"/>
      <c r="X21" s="665" t="str">
        <f t="shared" si="42"/>
        <v/>
      </c>
      <c r="Y21" s="623"/>
      <c r="Z21" s="112" t="str" cm="1">
        <f t="array" ref="Z21">IF((_xlfn.IFS(TRIM(SUBSTITUTE(Y21,CHAR(160),""))="Devis 1",IFERROR(VALUE(TRIM(SUBSTITUTE(L21,CHAR(160),""))),0),TRIM(SUBSTITUTE(Y21,CHAR(160),""))="Devis 2",IFERROR(VALUE(TRIM(SUBSTITUTE(Q21,CHAR(160),""))),0),TRIM(SUBSTITUTE(Y21,CHAR(160),""))="Devis 3",IFERROR(VALUE(TRIM(SUBSTITUTE(V21,CHAR(160),""))),0),TRUE,0)*IFERROR(VALUE(TRIM(SUBSTITUTE(C21,CHAR(160),""))),0))=0,"",_xlfn.IFS(TRIM(SUBSTITUTE(Y21,CHAR(160),""))="Devis 1",IFERROR(VALUE(TRIM(SUBSTITUTE(L21,CHAR(160),""))),0),TRIM(SUBSTITUTE(Y21,CHAR(160),""))="Devis 2",IFERROR(VALUE(TRIM(SUBSTITUTE(Q21,CHAR(160),""))),0),TRIM(SUBSTITUTE(Y21,CHAR(160),""))="Devis 3",IFERROR(VALUE(TRIM(SUBSTITUTE(V21,CHAR(160),""))),0),TRUE,0)*IFERROR(VALUE(TRIM(SUBSTITUTE(C21,CHAR(160),""))),0))</f>
        <v/>
      </c>
      <c r="AA21" s="89" t="str" cm="1">
        <f t="array" ref="AA21">IF(ROUND((_xlfn.IFS(TRIM(SUBSTITUTE(Y21,CHAR(160),""))="Devis 1",IFERROR(VALUE(TRIM(SUBSTITUTE(M21,CHAR(160),""))),0),TRIM(SUBSTITUTE(Y21,CHAR(160),""))="Devis 2",IFERROR(VALUE(TRIM(SUBSTITUTE(R21,CHAR(160),""))),0),TRIM(SUBSTITUTE(Y21,CHAR(160),""))="Devis 3",IFERROR(VALUE(TRIM(SUBSTITUTE(W21,CHAR(160),""))),0),TRUE,0)*IFERROR(VALUE(TRIM(SUBSTITUTE(C21,CHAR(160),""))),0)),2)=0,IF(Z21&lt;&gt;"",0,""),ROUND((_xlfn.IFS(TRIM(SUBSTITUTE(Y21,CHAR(160),""))="Devis 1",IFERROR(VALUE(TRIM(SUBSTITUTE(M21,CHAR(160),""))),0),TRIM(SUBSTITUTE(Y21,CHAR(160),""))="Devis 2",IFERROR(VALUE(TRIM(SUBSTITUTE(R21,CHAR(160),""))),0),TRIM(SUBSTITUTE(Y21,CHAR(160),""))="Devis 3",IFERROR(VALUE(TRIM(SUBSTITUTE(W21,CHAR(160),""))),0),TRUE,0)*IFERROR(VALUE(TRIM(SUBSTITUTE(C21,CHAR(160),""))),0)),2))</f>
        <v/>
      </c>
      <c r="AB21" s="113" t="str">
        <f t="shared" si="17"/>
        <v/>
      </c>
      <c r="AC21" s="798"/>
      <c r="AD21" s="817" t="str">
        <f t="shared" si="3"/>
        <v/>
      </c>
      <c r="AE21" s="579" t="str">
        <f t="shared" si="18"/>
        <v/>
      </c>
      <c r="AF21" s="539" t="str">
        <f t="shared" si="19"/>
        <v/>
      </c>
      <c r="AG21" s="539" t="str">
        <f t="shared" si="20"/>
        <v/>
      </c>
      <c r="AH21" s="539" t="str">
        <f t="shared" si="21"/>
        <v/>
      </c>
      <c r="AI21" s="539" t="str">
        <f t="shared" si="22"/>
        <v/>
      </c>
      <c r="AJ21" s="539" t="str">
        <f t="shared" si="23"/>
        <v/>
      </c>
      <c r="AK21" s="553" t="str">
        <f t="shared" si="24"/>
        <v/>
      </c>
      <c r="AL21" s="548" t="str">
        <f t="shared" si="25"/>
        <v/>
      </c>
      <c r="AM21" s="539" t="str">
        <f t="shared" si="25"/>
        <v/>
      </c>
      <c r="AN21" s="578" t="str">
        <f t="shared" si="26"/>
        <v/>
      </c>
      <c r="AO21" s="578" t="str">
        <f t="shared" si="27"/>
        <v/>
      </c>
      <c r="AP21" s="644" t="str">
        <f t="shared" si="28"/>
        <v/>
      </c>
      <c r="AQ21" s="655" t="str">
        <f t="shared" si="29"/>
        <v/>
      </c>
      <c r="AR21" s="577" t="str">
        <f t="shared" si="30"/>
        <v/>
      </c>
      <c r="AS21" s="578" t="str">
        <f t="shared" si="31"/>
        <v/>
      </c>
      <c r="AT21" s="578" t="str">
        <f t="shared" si="32"/>
        <v/>
      </c>
      <c r="AU21" s="644" t="str">
        <f t="shared" si="33"/>
        <v/>
      </c>
      <c r="AV21" s="677" t="str">
        <f t="shared" si="34"/>
        <v/>
      </c>
      <c r="AW21" s="577" t="str">
        <f t="shared" si="34"/>
        <v/>
      </c>
      <c r="AX21" s="578" t="str">
        <f t="shared" si="35"/>
        <v/>
      </c>
      <c r="AY21" s="578" t="str">
        <f t="shared" si="36"/>
        <v/>
      </c>
      <c r="AZ21" s="678" t="str">
        <f t="shared" si="41"/>
        <v/>
      </c>
      <c r="BA21" s="671" t="str">
        <f t="shared" si="13"/>
        <v/>
      </c>
      <c r="BB21" s="583"/>
      <c r="BC21" s="605" t="str">
        <f t="shared" si="37"/>
        <v/>
      </c>
      <c r="BD21" s="605" t="str">
        <f t="shared" si="38"/>
        <v/>
      </c>
      <c r="BE21" s="605" t="str">
        <f t="shared" si="39"/>
        <v/>
      </c>
      <c r="BF21" s="606" t="str" cm="1">
        <f t="array" ref="BF21">IF($AE21="","",
_xlfn.IFS(
$BA21="Devis 1",
IF(ISBLANK(AN21),"",IFERROR(VALUE(TRIM(SUBSTITUTE(AN21,CHAR(160),""))),0)*IFERROR(VALUE(TRIM(SUBSTITUTE($AE21,CHAR(160),""))),0)),
$BA21="Devis 2",
IF(ISBLANK(AS21),"",IFERROR(VALUE(TRIM(SUBSTITUTE(AS21,CHAR(160),""))),0)*IFERROR(VALUE(TRIM(SUBSTITUTE($AE21,CHAR(160),""))),0)),
$BA21="Devis 3",
IF(ISBLANK(AX21),"",IFERROR(VALUE(TRIM(SUBSTITUTE(AX21,CHAR(160),""))),0)*IFERROR(VALUE(TRIM(SUBSTITUTE($AE21,CHAR(160),""))),0)),
TRUE,0
)
)</f>
        <v/>
      </c>
      <c r="BG21" s="606" t="str" cm="1">
        <f t="array" ref="BG21">IF($AE21="","",
_xlfn.IFS(
$BA21="Devis 1",
IF(ISBLANK(AO21),"",IFERROR(VALUE(TRIM(SUBSTITUTE(AO21,CHAR(160),""))),0)*IFERROR(VALUE(TRIM(SUBSTITUTE($AE21,CHAR(160),""))),0)),
$BA21="Devis 2",
IF(ISBLANK(AT21),"",IFERROR(VALUE(TRIM(SUBSTITUTE(AT21,CHAR(160),""))),0)*IFERROR(VALUE(TRIM(SUBSTITUTE($AE21,CHAR(160),""))),0)),
$BA21="Devis 3",
IF(ISBLANK(AY21),"",IFERROR(VALUE(TRIM(SUBSTITUTE(AY21,CHAR(160),""))),0)*IFERROR(VALUE(TRIM(SUBSTITUTE($AE21,CHAR(160),""))),0)),
TRUE,0
)
)</f>
        <v/>
      </c>
      <c r="BH21" s="605" t="str">
        <f t="shared" si="40"/>
        <v/>
      </c>
      <c r="BI21" s="585"/>
      <c r="BJ21" s="586" t="str" cm="1">
        <f t="array" ref="BJ21">IF(OR(BH21="",BE21="",BF21="",BC21="",BG21="",BD21=""),"",_xlfn.IFS(
ROUND(IFERROR(VALUE(TRIM(SUBSTITUTE(BH21,CHAR(160),""))),0),2)&gt;
ROUND(IFERROR(VALUE(TRIM(SUBSTITUTE(BE21,CHAR(160),""))),0),2),
"KO : Le montant retenu TTC est supérieur au montant raisonnable TTC. Merci de revoir la ligne de dépense ou plafonner son montant.",
ROUND(IFERROR(VALUE(TRIM(SUBSTITUTE(BF21,CHAR(160),""))),0),2)&gt;
ROUND(IFERROR(VALUE(TRIM(SUBSTITUTE(BC21,CHAR(160),""))),0),2),
"Attention : Le montant retenu HT est supérieur au montant HT raisonnable. Merci de revoir la ligne de dépense, plafonner son montant, ou justifier la reventillation HT / TVA.",
ROUND(IFERROR(VALUE(TRIM(SUBSTITUTE(BG21,CHAR(160),""))),0),2)&gt;
ROUND(IFERROR(VALUE(TRIM(SUBSTITUTE(BD21,CHAR(160),""))),0),2),
"Attention : Le montant TVA retenu est supérieur au montant TVA raisonnable. Merci de revoir la ligne de dépense, plafonner son montant, ou justifier la reventillation HT / TVA.",
ROUND(IFERROR(VALUE(TRIM(SUBSTITUTE(BH21,CHAR(160),""))),0),2)&gt;
ROUND(IFERROR(VALUE(TRIM(SUBSTITUTE(MIN(P22,S22,V22),CHAR(160),""))),0),2),
"Attention : Le devis retenu n'est pas le moins cher. Une justification de la part du porteur est nécessaire.",
ROUND(IFERROR(VALUE(TRIM(SUBSTITUTE(BH21,CHAR(160),""))),0),2)=0,
"Attention : montant présenté entièrement écarté",
ROUND(IFERROR(VALUE(TRIM(SUBSTITUTE(BE21,CHAR(160),""))),0),2)=
ROUND(IFERROR(VALUE(TRIM(SUBSTITUTE(BH21,CHAR(160),""))),0),2),
"OK",
ROUND(IFERROR(VALUE(TRIM(SUBSTITUTE(BE21,CHAR(160),""))),0),2)&gt;
ROUND(IFERROR(VALUE(TRIM(SUBSTITUTE(BH21,CHAR(160),""))),0),2),
" OK : Montant instruit inférieur au montant raisonnable.",
TRUE,""
))</f>
        <v/>
      </c>
      <c r="BK21" s="586" t="str" cm="1">
        <f t="array" ref="BK21">IF(OR(BH21="",AB21="",BF21="",Z21="",BG21="",AA21=""),"",_xlfn.IFS(
ROUND(IFERROR(VALUE(TRIM(SUBSTITUTE(BH21,CHAR(160),""))),0),2)&gt;
ROUND(IFERROR(VALUE(TRIM(SUBSTITUTE(AB21,CHAR(160),""))),0),2),
"KO : Le montant retenu TTC est supérieur au montant présenté TTC. Merci de revoir la ligne de dépense ou plafonner son montant.",
ROUND(IFERROR(VALUE(TRIM(SUBSTITUTE(BF21,CHAR(160),""))),0),2)&gt;
ROUND(IFERROR(VALUE(TRIM(SUBSTITUTE(Z21,CHAR(160),""))),0),2),
"Attention : Le montant retenu HT est supérieur au montant HT présenté. Merci de revoir la ligne de dépense, plafonner son montant, ou justifier la reventillation HT / TVA.",
ROUND(IFERROR(VALUE(TRIM(SUBSTITUTE(BG21,CHAR(160),""))),0),2)&gt;
ROUND(IFERROR(VALUE(TRIM(SUBSTITUTE(AA21,CHAR(160),""))),0),2),
"Attention : Le montant TVA retenu est supérieur au montant TVA présenté. Merci de revoir la ligne de dépense, plafonner son montant, ou justifier la reventillation HT / TVA.",
ROUND(IFERROR(VALUE(TRIM(SUBSTITUTE(AB21,CHAR(160),""))),0),2)=0,
"",
ROUND(IFERROR(VALUE(TRIM(SUBSTITUTE(BH21,CHAR(160),""))),0),2)=
ROUND(IFERROR(VALUE(TRIM(SUBSTITUTE(AB21,CHAR(160),""))),0),2),
"OK",
ROUND(IFERROR(VALUE(TRIM(SUBSTITUTE(BH21,CHAR(160),""))),0),2)=0,
"Attention : Montant présenté entièrement rejeté.",
ROUND(IFERROR(VALUE(TRIM(SUBSTITUTE(BH21,CHAR(160),""))),0),2)&lt;
ROUND(IFERROR(VALUE(TRIM(SUBSTITUTE(AB21,CHAR(160),""))),0),2),
"Attention : Montant présenté partiellement rejeté.",
TRUE,""
))</f>
        <v/>
      </c>
      <c r="BL21" s="584" t="str">
        <f t="shared" si="0"/>
        <v/>
      </c>
      <c r="BM21" s="584" t="str">
        <f t="shared" si="1"/>
        <v/>
      </c>
      <c r="BN21" s="818" t="str">
        <f t="shared" si="2"/>
        <v/>
      </c>
      <c r="BO21" s="5"/>
    </row>
    <row r="22" spans="1:67">
      <c r="A22" s="797">
        <v>14</v>
      </c>
      <c r="B22" s="83"/>
      <c r="C22" s="108"/>
      <c r="D22" s="83"/>
      <c r="E22" s="109"/>
      <c r="F22" s="110"/>
      <c r="G22" s="111"/>
      <c r="H22" s="132"/>
      <c r="I22" s="626"/>
      <c r="J22" s="627"/>
      <c r="K22" s="538"/>
      <c r="L22" s="624"/>
      <c r="M22" s="625"/>
      <c r="N22" s="644" t="str">
        <f t="shared" si="43"/>
        <v/>
      </c>
      <c r="O22" s="647"/>
      <c r="P22" s="538"/>
      <c r="Q22" s="625"/>
      <c r="R22" s="625"/>
      <c r="S22" s="644" t="str">
        <f t="shared" si="15"/>
        <v/>
      </c>
      <c r="T22" s="664"/>
      <c r="U22" s="538"/>
      <c r="V22" s="625"/>
      <c r="W22" s="625"/>
      <c r="X22" s="665" t="str">
        <f t="shared" si="42"/>
        <v/>
      </c>
      <c r="Y22" s="623"/>
      <c r="Z22" s="112" t="str" cm="1">
        <f t="array" ref="Z22">IF((_xlfn.IFS(TRIM(SUBSTITUTE(Y22,CHAR(160),""))="Devis 1",IFERROR(VALUE(TRIM(SUBSTITUTE(L22,CHAR(160),""))),0),TRIM(SUBSTITUTE(Y22,CHAR(160),""))="Devis 2",IFERROR(VALUE(TRIM(SUBSTITUTE(Q22,CHAR(160),""))),0),TRIM(SUBSTITUTE(Y22,CHAR(160),""))="Devis 3",IFERROR(VALUE(TRIM(SUBSTITUTE(V22,CHAR(160),""))),0),TRUE,0)*IFERROR(VALUE(TRIM(SUBSTITUTE(C22,CHAR(160),""))),0))=0,"",_xlfn.IFS(TRIM(SUBSTITUTE(Y22,CHAR(160),""))="Devis 1",IFERROR(VALUE(TRIM(SUBSTITUTE(L22,CHAR(160),""))),0),TRIM(SUBSTITUTE(Y22,CHAR(160),""))="Devis 2",IFERROR(VALUE(TRIM(SUBSTITUTE(Q22,CHAR(160),""))),0),TRIM(SUBSTITUTE(Y22,CHAR(160),""))="Devis 3",IFERROR(VALUE(TRIM(SUBSTITUTE(V22,CHAR(160),""))),0),TRUE,0)*IFERROR(VALUE(TRIM(SUBSTITUTE(C22,CHAR(160),""))),0))</f>
        <v/>
      </c>
      <c r="AA22" s="89" t="str" cm="1">
        <f t="array" ref="AA22">IF(ROUND((_xlfn.IFS(TRIM(SUBSTITUTE(Y22,CHAR(160),""))="Devis 1",IFERROR(VALUE(TRIM(SUBSTITUTE(M22,CHAR(160),""))),0),TRIM(SUBSTITUTE(Y22,CHAR(160),""))="Devis 2",IFERROR(VALUE(TRIM(SUBSTITUTE(R22,CHAR(160),""))),0),TRIM(SUBSTITUTE(Y22,CHAR(160),""))="Devis 3",IFERROR(VALUE(TRIM(SUBSTITUTE(W22,CHAR(160),""))),0),TRUE,0)*IFERROR(VALUE(TRIM(SUBSTITUTE(C22,CHAR(160),""))),0)),2)=0,IF(Z22&lt;&gt;"",0,""),ROUND((_xlfn.IFS(TRIM(SUBSTITUTE(Y22,CHAR(160),""))="Devis 1",IFERROR(VALUE(TRIM(SUBSTITUTE(M22,CHAR(160),""))),0),TRIM(SUBSTITUTE(Y22,CHAR(160),""))="Devis 2",IFERROR(VALUE(TRIM(SUBSTITUTE(R22,CHAR(160),""))),0),TRIM(SUBSTITUTE(Y22,CHAR(160),""))="Devis 3",IFERROR(VALUE(TRIM(SUBSTITUTE(W22,CHAR(160),""))),0),TRUE,0)*IFERROR(VALUE(TRIM(SUBSTITUTE(C22,CHAR(160),""))),0)),2))</f>
        <v/>
      </c>
      <c r="AB22" s="113" t="str">
        <f t="shared" si="17"/>
        <v/>
      </c>
      <c r="AC22" s="798"/>
      <c r="AD22" s="817" t="str">
        <f t="shared" si="3"/>
        <v/>
      </c>
      <c r="AE22" s="579" t="str">
        <f t="shared" si="18"/>
        <v/>
      </c>
      <c r="AF22" s="539" t="str">
        <f t="shared" si="19"/>
        <v/>
      </c>
      <c r="AG22" s="539" t="str">
        <f t="shared" si="20"/>
        <v/>
      </c>
      <c r="AH22" s="539" t="str">
        <f t="shared" si="21"/>
        <v/>
      </c>
      <c r="AI22" s="539" t="str">
        <f t="shared" si="22"/>
        <v/>
      </c>
      <c r="AJ22" s="539" t="str">
        <f t="shared" si="23"/>
        <v/>
      </c>
      <c r="AK22" s="553" t="str">
        <f t="shared" si="24"/>
        <v/>
      </c>
      <c r="AL22" s="548" t="str">
        <f t="shared" si="25"/>
        <v/>
      </c>
      <c r="AM22" s="539" t="str">
        <f t="shared" si="25"/>
        <v/>
      </c>
      <c r="AN22" s="578" t="str">
        <f t="shared" si="26"/>
        <v/>
      </c>
      <c r="AO22" s="578" t="str">
        <f t="shared" si="27"/>
        <v/>
      </c>
      <c r="AP22" s="644" t="str">
        <f t="shared" si="28"/>
        <v/>
      </c>
      <c r="AQ22" s="655" t="str">
        <f t="shared" si="29"/>
        <v/>
      </c>
      <c r="AR22" s="577" t="str">
        <f t="shared" si="30"/>
        <v/>
      </c>
      <c r="AS22" s="578" t="str">
        <f t="shared" si="31"/>
        <v/>
      </c>
      <c r="AT22" s="578" t="str">
        <f t="shared" si="32"/>
        <v/>
      </c>
      <c r="AU22" s="644" t="str">
        <f t="shared" si="33"/>
        <v/>
      </c>
      <c r="AV22" s="677" t="str">
        <f t="shared" si="34"/>
        <v/>
      </c>
      <c r="AW22" s="577" t="str">
        <f t="shared" si="34"/>
        <v/>
      </c>
      <c r="AX22" s="578" t="str">
        <f t="shared" si="35"/>
        <v/>
      </c>
      <c r="AY22" s="578" t="str">
        <f t="shared" si="36"/>
        <v/>
      </c>
      <c r="AZ22" s="678" t="str">
        <f t="shared" si="41"/>
        <v/>
      </c>
      <c r="BA22" s="671" t="str">
        <f t="shared" si="13"/>
        <v/>
      </c>
      <c r="BB22" s="583"/>
      <c r="BC22" s="605" t="str">
        <f t="shared" si="37"/>
        <v/>
      </c>
      <c r="BD22" s="605" t="str">
        <f t="shared" si="38"/>
        <v/>
      </c>
      <c r="BE22" s="605" t="str">
        <f t="shared" si="39"/>
        <v/>
      </c>
      <c r="BF22" s="606" t="str" cm="1">
        <f t="array" ref="BF22">IF($AE22="","",
_xlfn.IFS(
$BA22="Devis 1",
IF(ISBLANK(AN22),"",IFERROR(VALUE(TRIM(SUBSTITUTE(AN22,CHAR(160),""))),0)*IFERROR(VALUE(TRIM(SUBSTITUTE($AE22,CHAR(160),""))),0)),
$BA22="Devis 2",
IF(ISBLANK(AS22),"",IFERROR(VALUE(TRIM(SUBSTITUTE(AS22,CHAR(160),""))),0)*IFERROR(VALUE(TRIM(SUBSTITUTE($AE22,CHAR(160),""))),0)),
$BA22="Devis 3",
IF(ISBLANK(AX22),"",IFERROR(VALUE(TRIM(SUBSTITUTE(AX22,CHAR(160),""))),0)*IFERROR(VALUE(TRIM(SUBSTITUTE($AE22,CHAR(160),""))),0)),
TRUE,0
)
)</f>
        <v/>
      </c>
      <c r="BG22" s="606" t="str" cm="1">
        <f t="array" ref="BG22">IF($AE22="","",
_xlfn.IFS(
$BA22="Devis 1",
IF(ISBLANK(AO22),"",IFERROR(VALUE(TRIM(SUBSTITUTE(AO22,CHAR(160),""))),0)*IFERROR(VALUE(TRIM(SUBSTITUTE($AE22,CHAR(160),""))),0)),
$BA22="Devis 2",
IF(ISBLANK(AT22),"",IFERROR(VALUE(TRIM(SUBSTITUTE(AT22,CHAR(160),""))),0)*IFERROR(VALUE(TRIM(SUBSTITUTE($AE22,CHAR(160),""))),0)),
$BA22="Devis 3",
IF(ISBLANK(AY22),"",IFERROR(VALUE(TRIM(SUBSTITUTE(AY22,CHAR(160),""))),0)*IFERROR(VALUE(TRIM(SUBSTITUTE($AE22,CHAR(160),""))),0)),
TRUE,0
)
)</f>
        <v/>
      </c>
      <c r="BH22" s="605" t="str">
        <f t="shared" si="40"/>
        <v/>
      </c>
      <c r="BI22" s="585"/>
      <c r="BJ22" s="586" t="str" cm="1">
        <f t="array" ref="BJ22">IF(OR(BH22="",BE22="",BF22="",BC22="",BG22="",BD22=""),"",_xlfn.IFS(
ROUND(IFERROR(VALUE(TRIM(SUBSTITUTE(BH22,CHAR(160),""))),0),2)&gt;
ROUND(IFERROR(VALUE(TRIM(SUBSTITUTE(BE22,CHAR(160),""))),0),2),
"KO : Le montant retenu TTC est supérieur au montant raisonnable TTC. Merci de revoir la ligne de dépense ou plafonner son montant.",
ROUND(IFERROR(VALUE(TRIM(SUBSTITUTE(BF22,CHAR(160),""))),0),2)&gt;
ROUND(IFERROR(VALUE(TRIM(SUBSTITUTE(BC22,CHAR(160),""))),0),2),
"Attention : Le montant retenu HT est supérieur au montant HT raisonnable. Merci de revoir la ligne de dépense, plafonner son montant, ou justifier la reventillation HT / TVA.",
ROUND(IFERROR(VALUE(TRIM(SUBSTITUTE(BG22,CHAR(160),""))),0),2)&gt;
ROUND(IFERROR(VALUE(TRIM(SUBSTITUTE(BD22,CHAR(160),""))),0),2),
"Attention : Le montant TVA retenu est supérieur au montant TVA raisonnable. Merci de revoir la ligne de dépense, plafonner son montant, ou justifier la reventillation HT / TVA.",
ROUND(IFERROR(VALUE(TRIM(SUBSTITUTE(BH22,CHAR(160),""))),0),2)&gt;
ROUND(IFERROR(VALUE(TRIM(SUBSTITUTE(MIN(P23,S23,V23),CHAR(160),""))),0),2),
"Attention : Le devis retenu n'est pas le moins cher. Une justification de la part du porteur est nécessaire.",
ROUND(IFERROR(VALUE(TRIM(SUBSTITUTE(BH22,CHAR(160),""))),0),2)=0,
"Attention : montant présenté entièrement écarté",
ROUND(IFERROR(VALUE(TRIM(SUBSTITUTE(BE22,CHAR(160),""))),0),2)=
ROUND(IFERROR(VALUE(TRIM(SUBSTITUTE(BH22,CHAR(160),""))),0),2),
"OK",
ROUND(IFERROR(VALUE(TRIM(SUBSTITUTE(BE22,CHAR(160),""))),0),2)&gt;
ROUND(IFERROR(VALUE(TRIM(SUBSTITUTE(BH22,CHAR(160),""))),0),2),
" OK : Montant instruit inférieur au montant raisonnable.",
TRUE,""
))</f>
        <v/>
      </c>
      <c r="BK22" s="586" t="str" cm="1">
        <f t="array" ref="BK22">IF(OR(BH22="",AB22="",BF22="",Z22="",BG22="",AA22=""),"",_xlfn.IFS(
ROUND(IFERROR(VALUE(TRIM(SUBSTITUTE(BH22,CHAR(160),""))),0),2)&gt;
ROUND(IFERROR(VALUE(TRIM(SUBSTITUTE(AB22,CHAR(160),""))),0),2),
"KO : Le montant retenu TTC est supérieur au montant présenté TTC. Merci de revoir la ligne de dépense ou plafonner son montant.",
ROUND(IFERROR(VALUE(TRIM(SUBSTITUTE(BF22,CHAR(160),""))),0),2)&gt;
ROUND(IFERROR(VALUE(TRIM(SUBSTITUTE(Z22,CHAR(160),""))),0),2),
"Attention : Le montant retenu HT est supérieur au montant HT présenté. Merci de revoir la ligne de dépense, plafonner son montant, ou justifier la reventillation HT / TVA.",
ROUND(IFERROR(VALUE(TRIM(SUBSTITUTE(BG22,CHAR(160),""))),0),2)&gt;
ROUND(IFERROR(VALUE(TRIM(SUBSTITUTE(AA22,CHAR(160),""))),0),2),
"Attention : Le montant TVA retenu est supérieur au montant TVA présenté. Merci de revoir la ligne de dépense, plafonner son montant, ou justifier la reventillation HT / TVA.",
ROUND(IFERROR(VALUE(TRIM(SUBSTITUTE(AB22,CHAR(160),""))),0),2)=0,
"",
ROUND(IFERROR(VALUE(TRIM(SUBSTITUTE(BH22,CHAR(160),""))),0),2)=
ROUND(IFERROR(VALUE(TRIM(SUBSTITUTE(AB22,CHAR(160),""))),0),2),
"OK",
ROUND(IFERROR(VALUE(TRIM(SUBSTITUTE(BH22,CHAR(160),""))),0),2)=0,
"Attention : Montant présenté entièrement rejeté.",
ROUND(IFERROR(VALUE(TRIM(SUBSTITUTE(BH22,CHAR(160),""))),0),2)&lt;
ROUND(IFERROR(VALUE(TRIM(SUBSTITUTE(AB22,CHAR(160),""))),0),2),
"Attention : Montant présenté partiellement rejeté.",
TRUE,""
))</f>
        <v/>
      </c>
      <c r="BL22" s="584" t="str">
        <f t="shared" si="0"/>
        <v/>
      </c>
      <c r="BM22" s="584" t="str">
        <f t="shared" si="1"/>
        <v/>
      </c>
      <c r="BN22" s="818" t="str">
        <f t="shared" si="2"/>
        <v/>
      </c>
      <c r="BO22" s="5"/>
    </row>
    <row r="23" spans="1:67" ht="18.75">
      <c r="A23" s="797">
        <v>15</v>
      </c>
      <c r="B23" s="83"/>
      <c r="C23" s="108"/>
      <c r="D23" s="83"/>
      <c r="E23" s="109"/>
      <c r="F23" s="110"/>
      <c r="G23" s="111"/>
      <c r="H23" s="132"/>
      <c r="I23" s="626"/>
      <c r="J23" s="627"/>
      <c r="K23" s="538"/>
      <c r="L23" s="624"/>
      <c r="M23" s="625"/>
      <c r="N23" s="644" t="str">
        <f t="shared" si="43"/>
        <v/>
      </c>
      <c r="O23" s="647"/>
      <c r="P23" s="538"/>
      <c r="Q23" s="625"/>
      <c r="R23" s="625"/>
      <c r="S23" s="644" t="str">
        <f t="shared" si="15"/>
        <v/>
      </c>
      <c r="T23" s="664"/>
      <c r="U23" s="538"/>
      <c r="V23" s="625"/>
      <c r="W23" s="625"/>
      <c r="X23" s="665" t="str">
        <f t="shared" si="42"/>
        <v/>
      </c>
      <c r="Y23" s="623"/>
      <c r="Z23" s="112" t="str" cm="1">
        <f t="array" ref="Z23">IF((_xlfn.IFS(TRIM(SUBSTITUTE(Y23,CHAR(160),""))="Devis 1",IFERROR(VALUE(TRIM(SUBSTITUTE(L23,CHAR(160),""))),0),TRIM(SUBSTITUTE(Y23,CHAR(160),""))="Devis 2",IFERROR(VALUE(TRIM(SUBSTITUTE(Q23,CHAR(160),""))),0),TRIM(SUBSTITUTE(Y23,CHAR(160),""))="Devis 3",IFERROR(VALUE(TRIM(SUBSTITUTE(V23,CHAR(160),""))),0),TRUE,0)*IFERROR(VALUE(TRIM(SUBSTITUTE(C23,CHAR(160),""))),0))=0,"",_xlfn.IFS(TRIM(SUBSTITUTE(Y23,CHAR(160),""))="Devis 1",IFERROR(VALUE(TRIM(SUBSTITUTE(L23,CHAR(160),""))),0),TRIM(SUBSTITUTE(Y23,CHAR(160),""))="Devis 2",IFERROR(VALUE(TRIM(SUBSTITUTE(Q23,CHAR(160),""))),0),TRIM(SUBSTITUTE(Y23,CHAR(160),""))="Devis 3",IFERROR(VALUE(TRIM(SUBSTITUTE(V23,CHAR(160),""))),0),TRUE,0)*IFERROR(VALUE(TRIM(SUBSTITUTE(C23,CHAR(160),""))),0))</f>
        <v/>
      </c>
      <c r="AA23" s="89" t="str" cm="1">
        <f t="array" ref="AA23">IF(ROUND((_xlfn.IFS(TRIM(SUBSTITUTE(Y23,CHAR(160),""))="Devis 1",IFERROR(VALUE(TRIM(SUBSTITUTE(M23,CHAR(160),""))),0),TRIM(SUBSTITUTE(Y23,CHAR(160),""))="Devis 2",IFERROR(VALUE(TRIM(SUBSTITUTE(R23,CHAR(160),""))),0),TRIM(SUBSTITUTE(Y23,CHAR(160),""))="Devis 3",IFERROR(VALUE(TRIM(SUBSTITUTE(W23,CHAR(160),""))),0),TRUE,0)*IFERROR(VALUE(TRIM(SUBSTITUTE(C23,CHAR(160),""))),0)),2)=0,IF(Z23&lt;&gt;"",0,""),ROUND((_xlfn.IFS(TRIM(SUBSTITUTE(Y23,CHAR(160),""))="Devis 1",IFERROR(VALUE(TRIM(SUBSTITUTE(M23,CHAR(160),""))),0),TRIM(SUBSTITUTE(Y23,CHAR(160),""))="Devis 2",IFERROR(VALUE(TRIM(SUBSTITUTE(R23,CHAR(160),""))),0),TRIM(SUBSTITUTE(Y23,CHAR(160),""))="Devis 3",IFERROR(VALUE(TRIM(SUBSTITUTE(W23,CHAR(160),""))),0),TRUE,0)*IFERROR(VALUE(TRIM(SUBSTITUTE(C23,CHAR(160),""))),0)),2))</f>
        <v/>
      </c>
      <c r="AB23" s="113" t="str">
        <f t="shared" si="17"/>
        <v/>
      </c>
      <c r="AC23" s="798"/>
      <c r="AD23" s="817" t="str">
        <f t="shared" si="3"/>
        <v/>
      </c>
      <c r="AE23" s="579" t="str">
        <f t="shared" si="18"/>
        <v/>
      </c>
      <c r="AF23" s="539" t="str">
        <f t="shared" si="19"/>
        <v/>
      </c>
      <c r="AG23" s="539" t="str">
        <f t="shared" si="20"/>
        <v/>
      </c>
      <c r="AH23" s="539" t="str">
        <f t="shared" si="21"/>
        <v/>
      </c>
      <c r="AI23" s="539" t="str">
        <f t="shared" si="22"/>
        <v/>
      </c>
      <c r="AJ23" s="539" t="str">
        <f t="shared" si="23"/>
        <v/>
      </c>
      <c r="AK23" s="553" t="str">
        <f t="shared" si="24"/>
        <v/>
      </c>
      <c r="AL23" s="548" t="str">
        <f t="shared" si="25"/>
        <v/>
      </c>
      <c r="AM23" s="539" t="str">
        <f t="shared" si="25"/>
        <v/>
      </c>
      <c r="AN23" s="578" t="str">
        <f t="shared" si="26"/>
        <v/>
      </c>
      <c r="AO23" s="578" t="str">
        <f t="shared" si="27"/>
        <v/>
      </c>
      <c r="AP23" s="644" t="str">
        <f t="shared" si="28"/>
        <v/>
      </c>
      <c r="AQ23" s="655" t="str">
        <f t="shared" si="29"/>
        <v/>
      </c>
      <c r="AR23" s="577" t="str">
        <f t="shared" si="30"/>
        <v/>
      </c>
      <c r="AS23" s="578" t="str">
        <f t="shared" si="31"/>
        <v/>
      </c>
      <c r="AT23" s="578" t="str">
        <f t="shared" si="32"/>
        <v/>
      </c>
      <c r="AU23" s="644" t="str">
        <f t="shared" si="33"/>
        <v/>
      </c>
      <c r="AV23" s="677" t="str">
        <f t="shared" si="34"/>
        <v/>
      </c>
      <c r="AW23" s="577" t="str">
        <f t="shared" si="34"/>
        <v/>
      </c>
      <c r="AX23" s="578" t="str">
        <f t="shared" si="35"/>
        <v/>
      </c>
      <c r="AY23" s="578" t="str">
        <f t="shared" si="36"/>
        <v/>
      </c>
      <c r="AZ23" s="678" t="str">
        <f t="shared" si="41"/>
        <v/>
      </c>
      <c r="BA23" s="671" t="str">
        <f t="shared" si="13"/>
        <v/>
      </c>
      <c r="BB23" s="583"/>
      <c r="BC23" s="605" t="str">
        <f t="shared" si="37"/>
        <v/>
      </c>
      <c r="BD23" s="605" t="str">
        <f t="shared" si="38"/>
        <v/>
      </c>
      <c r="BE23" s="605" t="str">
        <f t="shared" si="39"/>
        <v/>
      </c>
      <c r="BF23" s="606" t="str" cm="1">
        <f t="array" ref="BF23">IF($AE23="","",
_xlfn.IFS(
$BA23="Devis 1",
IF(ISBLANK(AN23),"",IFERROR(VALUE(TRIM(SUBSTITUTE(AN23,CHAR(160),""))),0)*IFERROR(VALUE(TRIM(SUBSTITUTE($AE23,CHAR(160),""))),0)),
$BA23="Devis 2",
IF(ISBLANK(AS23),"",IFERROR(VALUE(TRIM(SUBSTITUTE(AS23,CHAR(160),""))),0)*IFERROR(VALUE(TRIM(SUBSTITUTE($AE23,CHAR(160),""))),0)),
$BA23="Devis 3",
IF(ISBLANK(AX23),"",IFERROR(VALUE(TRIM(SUBSTITUTE(AX23,CHAR(160),""))),0)*IFERROR(VALUE(TRIM(SUBSTITUTE($AE23,CHAR(160),""))),0)),
TRUE,0
)
)</f>
        <v/>
      </c>
      <c r="BG23" s="606" t="str" cm="1">
        <f t="array" ref="BG23">IF($AE23="","",
_xlfn.IFS(
$BA23="Devis 1",
IF(ISBLANK(AO23),"",IFERROR(VALUE(TRIM(SUBSTITUTE(AO23,CHAR(160),""))),0)*IFERROR(VALUE(TRIM(SUBSTITUTE($AE23,CHAR(160),""))),0)),
$BA23="Devis 2",
IF(ISBLANK(AT23),"",IFERROR(VALUE(TRIM(SUBSTITUTE(AT23,CHAR(160),""))),0)*IFERROR(VALUE(TRIM(SUBSTITUTE($AE23,CHAR(160),""))),0)),
$BA23="Devis 3",
IF(ISBLANK(AY23),"",IFERROR(VALUE(TRIM(SUBSTITUTE(AY23,CHAR(160),""))),0)*IFERROR(VALUE(TRIM(SUBSTITUTE($AE23,CHAR(160),""))),0)),
TRUE,0
)
)</f>
        <v/>
      </c>
      <c r="BH23" s="605" t="str">
        <f t="shared" si="40"/>
        <v/>
      </c>
      <c r="BI23" s="585"/>
      <c r="BJ23" s="586" t="str" cm="1">
        <f t="array" ref="BJ23">IF(OR(BH23="",BE23="",BF23="",BC23="",BG23="",BD23=""),"",_xlfn.IFS(
ROUND(IFERROR(VALUE(TRIM(SUBSTITUTE(BH23,CHAR(160),""))),0),2)&gt;
ROUND(IFERROR(VALUE(TRIM(SUBSTITUTE(BE23,CHAR(160),""))),0),2),
"KO : Le montant retenu TTC est supérieur au montant raisonnable TTC. Merci de revoir la ligne de dépense ou plafonner son montant.",
ROUND(IFERROR(VALUE(TRIM(SUBSTITUTE(BF23,CHAR(160),""))),0),2)&gt;
ROUND(IFERROR(VALUE(TRIM(SUBSTITUTE(BC23,CHAR(160),""))),0),2),
"Attention : Le montant retenu HT est supérieur au montant HT raisonnable. Merci de revoir la ligne de dépense, plafonner son montant, ou justifier la reventillation HT / TVA.",
ROUND(IFERROR(VALUE(TRIM(SUBSTITUTE(BG23,CHAR(160),""))),0),2)&gt;
ROUND(IFERROR(VALUE(TRIM(SUBSTITUTE(BD23,CHAR(160),""))),0),2),
"Attention : Le montant TVA retenu est supérieur au montant TVA raisonnable. Merci de revoir la ligne de dépense, plafonner son montant, ou justifier la reventillation HT / TVA.",
ROUND(IFERROR(VALUE(TRIM(SUBSTITUTE(BH23,CHAR(160),""))),0),2)&gt;
ROUND(IFERROR(VALUE(TRIM(SUBSTITUTE(MIN(P24,S24,V24),CHAR(160),""))),0),2),
"Attention : Le devis retenu n'est pas le moins cher. Une justification de la part du porteur est nécessaire.",
ROUND(IFERROR(VALUE(TRIM(SUBSTITUTE(BH23,CHAR(160),""))),0),2)=0,
"Attention : montant présenté entièrement écarté",
ROUND(IFERROR(VALUE(TRIM(SUBSTITUTE(BE23,CHAR(160),""))),0),2)=
ROUND(IFERROR(VALUE(TRIM(SUBSTITUTE(BH23,CHAR(160),""))),0),2),
"OK",
ROUND(IFERROR(VALUE(TRIM(SUBSTITUTE(BE23,CHAR(160),""))),0),2)&gt;
ROUND(IFERROR(VALUE(TRIM(SUBSTITUTE(BH23,CHAR(160),""))),0),2),
" OK : Montant instruit inférieur au montant raisonnable.",
TRUE,""
))</f>
        <v/>
      </c>
      <c r="BK23" s="586" t="str" cm="1">
        <f t="array" ref="BK23">IF(OR(BH23="",AB23="",BF23="",Z23="",BG23="",AA23=""),"",_xlfn.IFS(
ROUND(IFERROR(VALUE(TRIM(SUBSTITUTE(BH23,CHAR(160),""))),0),2)&gt;
ROUND(IFERROR(VALUE(TRIM(SUBSTITUTE(AB23,CHAR(160),""))),0),2),
"KO : Le montant retenu TTC est supérieur au montant présenté TTC. Merci de revoir la ligne de dépense ou plafonner son montant.",
ROUND(IFERROR(VALUE(TRIM(SUBSTITUTE(BF23,CHAR(160),""))),0),2)&gt;
ROUND(IFERROR(VALUE(TRIM(SUBSTITUTE(Z23,CHAR(160),""))),0),2),
"Attention : Le montant retenu HT est supérieur au montant HT présenté. Merci de revoir la ligne de dépense, plafonner son montant, ou justifier la reventillation HT / TVA.",
ROUND(IFERROR(VALUE(TRIM(SUBSTITUTE(BG23,CHAR(160),""))),0),2)&gt;
ROUND(IFERROR(VALUE(TRIM(SUBSTITUTE(AA23,CHAR(160),""))),0),2),
"Attention : Le montant TVA retenu est supérieur au montant TVA présenté. Merci de revoir la ligne de dépense, plafonner son montant, ou justifier la reventillation HT / TVA.",
ROUND(IFERROR(VALUE(TRIM(SUBSTITUTE(AB23,CHAR(160),""))),0),2)=0,
"",
ROUND(IFERROR(VALUE(TRIM(SUBSTITUTE(BH23,CHAR(160),""))),0),2)=
ROUND(IFERROR(VALUE(TRIM(SUBSTITUTE(AB23,CHAR(160),""))),0),2),
"OK",
ROUND(IFERROR(VALUE(TRIM(SUBSTITUTE(BH23,CHAR(160),""))),0),2)=0,
"Attention : Montant présenté entièrement rejeté.",
ROUND(IFERROR(VALUE(TRIM(SUBSTITUTE(BH23,CHAR(160),""))),0),2)&lt;
ROUND(IFERROR(VALUE(TRIM(SUBSTITUTE(AB23,CHAR(160),""))),0),2),
"Attention : Montant présenté partiellement rejeté.",
TRUE,""
))</f>
        <v/>
      </c>
      <c r="BL23" s="584" t="str">
        <f t="shared" si="0"/>
        <v/>
      </c>
      <c r="BM23" s="584" t="str">
        <f t="shared" si="1"/>
        <v/>
      </c>
      <c r="BN23" s="818" t="str">
        <f t="shared" si="2"/>
        <v/>
      </c>
      <c r="BO23" s="9"/>
    </row>
    <row r="24" spans="1:67" ht="18.75">
      <c r="A24" s="797">
        <v>16</v>
      </c>
      <c r="B24" s="83"/>
      <c r="C24" s="108"/>
      <c r="D24" s="83"/>
      <c r="E24" s="109"/>
      <c r="F24" s="110"/>
      <c r="G24" s="111"/>
      <c r="H24" s="132"/>
      <c r="I24" s="626"/>
      <c r="J24" s="627"/>
      <c r="K24" s="538"/>
      <c r="L24" s="624"/>
      <c r="M24" s="625"/>
      <c r="N24" s="644" t="str">
        <f t="shared" si="43"/>
        <v/>
      </c>
      <c r="O24" s="647"/>
      <c r="P24" s="538"/>
      <c r="Q24" s="625"/>
      <c r="R24" s="625"/>
      <c r="S24" s="644" t="str">
        <f t="shared" si="15"/>
        <v/>
      </c>
      <c r="T24" s="664"/>
      <c r="U24" s="538"/>
      <c r="V24" s="625"/>
      <c r="W24" s="625"/>
      <c r="X24" s="665" t="str">
        <f t="shared" si="42"/>
        <v/>
      </c>
      <c r="Y24" s="623"/>
      <c r="Z24" s="112" t="str" cm="1">
        <f t="array" ref="Z24">IF((_xlfn.IFS(TRIM(SUBSTITUTE(Y24,CHAR(160),""))="Devis 1",IFERROR(VALUE(TRIM(SUBSTITUTE(L24,CHAR(160),""))),0),TRIM(SUBSTITUTE(Y24,CHAR(160),""))="Devis 2",IFERROR(VALUE(TRIM(SUBSTITUTE(Q24,CHAR(160),""))),0),TRIM(SUBSTITUTE(Y24,CHAR(160),""))="Devis 3",IFERROR(VALUE(TRIM(SUBSTITUTE(V24,CHAR(160),""))),0),TRUE,0)*IFERROR(VALUE(TRIM(SUBSTITUTE(C24,CHAR(160),""))),0))=0,"",_xlfn.IFS(TRIM(SUBSTITUTE(Y24,CHAR(160),""))="Devis 1",IFERROR(VALUE(TRIM(SUBSTITUTE(L24,CHAR(160),""))),0),TRIM(SUBSTITUTE(Y24,CHAR(160),""))="Devis 2",IFERROR(VALUE(TRIM(SUBSTITUTE(Q24,CHAR(160),""))),0),TRIM(SUBSTITUTE(Y24,CHAR(160),""))="Devis 3",IFERROR(VALUE(TRIM(SUBSTITUTE(V24,CHAR(160),""))),0),TRUE,0)*IFERROR(VALUE(TRIM(SUBSTITUTE(C24,CHAR(160),""))),0))</f>
        <v/>
      </c>
      <c r="AA24" s="89" t="str" cm="1">
        <f t="array" ref="AA24">IF(ROUND((_xlfn.IFS(TRIM(SUBSTITUTE(Y24,CHAR(160),""))="Devis 1",IFERROR(VALUE(TRIM(SUBSTITUTE(M24,CHAR(160),""))),0),TRIM(SUBSTITUTE(Y24,CHAR(160),""))="Devis 2",IFERROR(VALUE(TRIM(SUBSTITUTE(R24,CHAR(160),""))),0),TRIM(SUBSTITUTE(Y24,CHAR(160),""))="Devis 3",IFERROR(VALUE(TRIM(SUBSTITUTE(W24,CHAR(160),""))),0),TRUE,0)*IFERROR(VALUE(TRIM(SUBSTITUTE(C24,CHAR(160),""))),0)),2)=0,IF(Z24&lt;&gt;"",0,""),ROUND((_xlfn.IFS(TRIM(SUBSTITUTE(Y24,CHAR(160),""))="Devis 1",IFERROR(VALUE(TRIM(SUBSTITUTE(M24,CHAR(160),""))),0),TRIM(SUBSTITUTE(Y24,CHAR(160),""))="Devis 2",IFERROR(VALUE(TRIM(SUBSTITUTE(R24,CHAR(160),""))),0),TRIM(SUBSTITUTE(Y24,CHAR(160),""))="Devis 3",IFERROR(VALUE(TRIM(SUBSTITUTE(W24,CHAR(160),""))),0),TRUE,0)*IFERROR(VALUE(TRIM(SUBSTITUTE(C24,CHAR(160),""))),0)),2))</f>
        <v/>
      </c>
      <c r="AB24" s="113" t="str">
        <f t="shared" si="17"/>
        <v/>
      </c>
      <c r="AC24" s="798"/>
      <c r="AD24" s="817" t="str">
        <f t="shared" si="3"/>
        <v/>
      </c>
      <c r="AE24" s="579" t="str">
        <f t="shared" si="18"/>
        <v/>
      </c>
      <c r="AF24" s="539" t="str">
        <f t="shared" si="19"/>
        <v/>
      </c>
      <c r="AG24" s="539" t="str">
        <f t="shared" si="20"/>
        <v/>
      </c>
      <c r="AH24" s="539" t="str">
        <f t="shared" si="21"/>
        <v/>
      </c>
      <c r="AI24" s="539" t="str">
        <f t="shared" si="22"/>
        <v/>
      </c>
      <c r="AJ24" s="539" t="str">
        <f t="shared" si="23"/>
        <v/>
      </c>
      <c r="AK24" s="553" t="str">
        <f t="shared" si="24"/>
        <v/>
      </c>
      <c r="AL24" s="548" t="str">
        <f t="shared" si="25"/>
        <v/>
      </c>
      <c r="AM24" s="539" t="str">
        <f t="shared" si="25"/>
        <v/>
      </c>
      <c r="AN24" s="578" t="str">
        <f t="shared" si="26"/>
        <v/>
      </c>
      <c r="AO24" s="578" t="str">
        <f t="shared" si="27"/>
        <v/>
      </c>
      <c r="AP24" s="644" t="str">
        <f t="shared" si="28"/>
        <v/>
      </c>
      <c r="AQ24" s="655" t="str">
        <f t="shared" si="29"/>
        <v/>
      </c>
      <c r="AR24" s="577" t="str">
        <f t="shared" si="30"/>
        <v/>
      </c>
      <c r="AS24" s="578" t="str">
        <f t="shared" si="31"/>
        <v/>
      </c>
      <c r="AT24" s="578" t="str">
        <f t="shared" si="32"/>
        <v/>
      </c>
      <c r="AU24" s="644" t="str">
        <f t="shared" si="33"/>
        <v/>
      </c>
      <c r="AV24" s="677" t="str">
        <f t="shared" si="34"/>
        <v/>
      </c>
      <c r="AW24" s="577" t="str">
        <f t="shared" si="34"/>
        <v/>
      </c>
      <c r="AX24" s="578" t="str">
        <f t="shared" si="35"/>
        <v/>
      </c>
      <c r="AY24" s="578" t="str">
        <f t="shared" si="36"/>
        <v/>
      </c>
      <c r="AZ24" s="678" t="str">
        <f t="shared" si="41"/>
        <v/>
      </c>
      <c r="BA24" s="671" t="str">
        <f t="shared" si="13"/>
        <v/>
      </c>
      <c r="BB24" s="583"/>
      <c r="BC24" s="605" t="str">
        <f t="shared" si="37"/>
        <v/>
      </c>
      <c r="BD24" s="605" t="str">
        <f t="shared" si="38"/>
        <v/>
      </c>
      <c r="BE24" s="605" t="str">
        <f t="shared" si="39"/>
        <v/>
      </c>
      <c r="BF24" s="606" t="str" cm="1">
        <f t="array" ref="BF24">IF($AE24="","",
_xlfn.IFS(
$BA24="Devis 1",
IF(ISBLANK(AN24),"",IFERROR(VALUE(TRIM(SUBSTITUTE(AN24,CHAR(160),""))),0)*IFERROR(VALUE(TRIM(SUBSTITUTE($AE24,CHAR(160),""))),0)),
$BA24="Devis 2",
IF(ISBLANK(AS24),"",IFERROR(VALUE(TRIM(SUBSTITUTE(AS24,CHAR(160),""))),0)*IFERROR(VALUE(TRIM(SUBSTITUTE($AE24,CHAR(160),""))),0)),
$BA24="Devis 3",
IF(ISBLANK(AX24),"",IFERROR(VALUE(TRIM(SUBSTITUTE(AX24,CHAR(160),""))),0)*IFERROR(VALUE(TRIM(SUBSTITUTE($AE24,CHAR(160),""))),0)),
TRUE,0
)
)</f>
        <v/>
      </c>
      <c r="BG24" s="606" t="str" cm="1">
        <f t="array" ref="BG24">IF($AE24="","",
_xlfn.IFS(
$BA24="Devis 1",
IF(ISBLANK(AO24),"",IFERROR(VALUE(TRIM(SUBSTITUTE(AO24,CHAR(160),""))),0)*IFERROR(VALUE(TRIM(SUBSTITUTE($AE24,CHAR(160),""))),0)),
$BA24="Devis 2",
IF(ISBLANK(AT24),"",IFERROR(VALUE(TRIM(SUBSTITUTE(AT24,CHAR(160),""))),0)*IFERROR(VALUE(TRIM(SUBSTITUTE($AE24,CHAR(160),""))),0)),
$BA24="Devis 3",
IF(ISBLANK(AY24),"",IFERROR(VALUE(TRIM(SUBSTITUTE(AY24,CHAR(160),""))),0)*IFERROR(VALUE(TRIM(SUBSTITUTE($AE24,CHAR(160),""))),0)),
TRUE,0
)
)</f>
        <v/>
      </c>
      <c r="BH24" s="605" t="str">
        <f t="shared" si="40"/>
        <v/>
      </c>
      <c r="BI24" s="585"/>
      <c r="BJ24" s="586" t="str" cm="1">
        <f t="array" ref="BJ24">IF(OR(BH24="",BE24="",BF24="",BC24="",BG24="",BD24=""),"",_xlfn.IFS(
ROUND(IFERROR(VALUE(TRIM(SUBSTITUTE(BH24,CHAR(160),""))),0),2)&gt;
ROUND(IFERROR(VALUE(TRIM(SUBSTITUTE(BE24,CHAR(160),""))),0),2),
"KO : Le montant retenu TTC est supérieur au montant raisonnable TTC. Merci de revoir la ligne de dépense ou plafonner son montant.",
ROUND(IFERROR(VALUE(TRIM(SUBSTITUTE(BF24,CHAR(160),""))),0),2)&gt;
ROUND(IFERROR(VALUE(TRIM(SUBSTITUTE(BC24,CHAR(160),""))),0),2),
"Attention : Le montant retenu HT est supérieur au montant HT raisonnable. Merci de revoir la ligne de dépense, plafonner son montant, ou justifier la reventillation HT / TVA.",
ROUND(IFERROR(VALUE(TRIM(SUBSTITUTE(BG24,CHAR(160),""))),0),2)&gt;
ROUND(IFERROR(VALUE(TRIM(SUBSTITUTE(BD24,CHAR(160),""))),0),2),
"Attention : Le montant TVA retenu est supérieur au montant TVA raisonnable. Merci de revoir la ligne de dépense, plafonner son montant, ou justifier la reventillation HT / TVA.",
ROUND(IFERROR(VALUE(TRIM(SUBSTITUTE(BH24,CHAR(160),""))),0),2)&gt;
ROUND(IFERROR(VALUE(TRIM(SUBSTITUTE(MIN(P25,S25,V25),CHAR(160),""))),0),2),
"Attention : Le devis retenu n'est pas le moins cher. Une justification de la part du porteur est nécessaire.",
ROUND(IFERROR(VALUE(TRIM(SUBSTITUTE(BH24,CHAR(160),""))),0),2)=0,
"Attention : montant présenté entièrement écarté",
ROUND(IFERROR(VALUE(TRIM(SUBSTITUTE(BE24,CHAR(160),""))),0),2)=
ROUND(IFERROR(VALUE(TRIM(SUBSTITUTE(BH24,CHAR(160),""))),0),2),
"OK",
ROUND(IFERROR(VALUE(TRIM(SUBSTITUTE(BE24,CHAR(160),""))),0),2)&gt;
ROUND(IFERROR(VALUE(TRIM(SUBSTITUTE(BH24,CHAR(160),""))),0),2),
" OK : Montant instruit inférieur au montant raisonnable.",
TRUE,""
))</f>
        <v/>
      </c>
      <c r="BK24" s="586" t="str" cm="1">
        <f t="array" ref="BK24">IF(OR(BH24="",AB24="",BF24="",Z24="",BG24="",AA24=""),"",_xlfn.IFS(
ROUND(IFERROR(VALUE(TRIM(SUBSTITUTE(BH24,CHAR(160),""))),0),2)&gt;
ROUND(IFERROR(VALUE(TRIM(SUBSTITUTE(AB24,CHAR(160),""))),0),2),
"KO : Le montant retenu TTC est supérieur au montant présenté TTC. Merci de revoir la ligne de dépense ou plafonner son montant.",
ROUND(IFERROR(VALUE(TRIM(SUBSTITUTE(BF24,CHAR(160),""))),0),2)&gt;
ROUND(IFERROR(VALUE(TRIM(SUBSTITUTE(Z24,CHAR(160),""))),0),2),
"Attention : Le montant retenu HT est supérieur au montant HT présenté. Merci de revoir la ligne de dépense, plafonner son montant, ou justifier la reventillation HT / TVA.",
ROUND(IFERROR(VALUE(TRIM(SUBSTITUTE(BG24,CHAR(160),""))),0),2)&gt;
ROUND(IFERROR(VALUE(TRIM(SUBSTITUTE(AA24,CHAR(160),""))),0),2),
"Attention : Le montant TVA retenu est supérieur au montant TVA présenté. Merci de revoir la ligne de dépense, plafonner son montant, ou justifier la reventillation HT / TVA.",
ROUND(IFERROR(VALUE(TRIM(SUBSTITUTE(AB24,CHAR(160),""))),0),2)=0,
"",
ROUND(IFERROR(VALUE(TRIM(SUBSTITUTE(BH24,CHAR(160),""))),0),2)=
ROUND(IFERROR(VALUE(TRIM(SUBSTITUTE(AB24,CHAR(160),""))),0),2),
"OK",
ROUND(IFERROR(VALUE(TRIM(SUBSTITUTE(BH24,CHAR(160),""))),0),2)=0,
"Attention : Montant présenté entièrement rejeté.",
ROUND(IFERROR(VALUE(TRIM(SUBSTITUTE(BH24,CHAR(160),""))),0),2)&lt;
ROUND(IFERROR(VALUE(TRIM(SUBSTITUTE(AB24,CHAR(160),""))),0),2),
"Attention : Montant présenté partiellement rejeté.",
TRUE,""
))</f>
        <v/>
      </c>
      <c r="BL24" s="584" t="str">
        <f t="shared" si="0"/>
        <v/>
      </c>
      <c r="BM24" s="584" t="str">
        <f t="shared" si="1"/>
        <v/>
      </c>
      <c r="BN24" s="818" t="str">
        <f t="shared" si="2"/>
        <v/>
      </c>
      <c r="BO24" s="9"/>
    </row>
    <row r="25" spans="1:67">
      <c r="A25" s="797">
        <v>17</v>
      </c>
      <c r="B25" s="83"/>
      <c r="C25" s="108"/>
      <c r="D25" s="83"/>
      <c r="E25" s="109"/>
      <c r="F25" s="110"/>
      <c r="G25" s="111"/>
      <c r="H25" s="132"/>
      <c r="I25" s="626"/>
      <c r="J25" s="627"/>
      <c r="K25" s="538"/>
      <c r="L25" s="624"/>
      <c r="M25" s="625"/>
      <c r="N25" s="644" t="str">
        <f t="shared" si="43"/>
        <v/>
      </c>
      <c r="O25" s="647"/>
      <c r="P25" s="538"/>
      <c r="Q25" s="625"/>
      <c r="R25" s="625"/>
      <c r="S25" s="644" t="str">
        <f t="shared" si="15"/>
        <v/>
      </c>
      <c r="T25" s="664"/>
      <c r="U25" s="538"/>
      <c r="V25" s="625"/>
      <c r="W25" s="625"/>
      <c r="X25" s="665" t="str">
        <f t="shared" si="42"/>
        <v/>
      </c>
      <c r="Y25" s="623"/>
      <c r="Z25" s="112" t="str" cm="1">
        <f t="array" ref="Z25">IF((_xlfn.IFS(TRIM(SUBSTITUTE(Y25,CHAR(160),""))="Devis 1",IFERROR(VALUE(TRIM(SUBSTITUTE(L25,CHAR(160),""))),0),TRIM(SUBSTITUTE(Y25,CHAR(160),""))="Devis 2",IFERROR(VALUE(TRIM(SUBSTITUTE(Q25,CHAR(160),""))),0),TRIM(SUBSTITUTE(Y25,CHAR(160),""))="Devis 3",IFERROR(VALUE(TRIM(SUBSTITUTE(V25,CHAR(160),""))),0),TRUE,0)*IFERROR(VALUE(TRIM(SUBSTITUTE(C25,CHAR(160),""))),0))=0,"",_xlfn.IFS(TRIM(SUBSTITUTE(Y25,CHAR(160),""))="Devis 1",IFERROR(VALUE(TRIM(SUBSTITUTE(L25,CHAR(160),""))),0),TRIM(SUBSTITUTE(Y25,CHAR(160),""))="Devis 2",IFERROR(VALUE(TRIM(SUBSTITUTE(Q25,CHAR(160),""))),0),TRIM(SUBSTITUTE(Y25,CHAR(160),""))="Devis 3",IFERROR(VALUE(TRIM(SUBSTITUTE(V25,CHAR(160),""))),0),TRUE,0)*IFERROR(VALUE(TRIM(SUBSTITUTE(C25,CHAR(160),""))),0))</f>
        <v/>
      </c>
      <c r="AA25" s="89" t="str" cm="1">
        <f t="array" ref="AA25">IF(ROUND((_xlfn.IFS(TRIM(SUBSTITUTE(Y25,CHAR(160),""))="Devis 1",IFERROR(VALUE(TRIM(SUBSTITUTE(M25,CHAR(160),""))),0),TRIM(SUBSTITUTE(Y25,CHAR(160),""))="Devis 2",IFERROR(VALUE(TRIM(SUBSTITUTE(R25,CHAR(160),""))),0),TRIM(SUBSTITUTE(Y25,CHAR(160),""))="Devis 3",IFERROR(VALUE(TRIM(SUBSTITUTE(W25,CHAR(160),""))),0),TRUE,0)*IFERROR(VALUE(TRIM(SUBSTITUTE(C25,CHAR(160),""))),0)),2)=0,IF(Z25&lt;&gt;"",0,""),ROUND((_xlfn.IFS(TRIM(SUBSTITUTE(Y25,CHAR(160),""))="Devis 1",IFERROR(VALUE(TRIM(SUBSTITUTE(M25,CHAR(160),""))),0),TRIM(SUBSTITUTE(Y25,CHAR(160),""))="Devis 2",IFERROR(VALUE(TRIM(SUBSTITUTE(R25,CHAR(160),""))),0),TRIM(SUBSTITUTE(Y25,CHAR(160),""))="Devis 3",IFERROR(VALUE(TRIM(SUBSTITUTE(W25,CHAR(160),""))),0),TRUE,0)*IFERROR(VALUE(TRIM(SUBSTITUTE(C25,CHAR(160),""))),0)),2))</f>
        <v/>
      </c>
      <c r="AB25" s="113" t="str">
        <f t="shared" si="17"/>
        <v/>
      </c>
      <c r="AC25" s="798"/>
      <c r="AD25" s="817" t="str">
        <f t="shared" si="3"/>
        <v/>
      </c>
      <c r="AE25" s="579" t="str">
        <f t="shared" si="18"/>
        <v/>
      </c>
      <c r="AF25" s="539" t="str">
        <f t="shared" si="19"/>
        <v/>
      </c>
      <c r="AG25" s="539" t="str">
        <f t="shared" si="20"/>
        <v/>
      </c>
      <c r="AH25" s="539" t="str">
        <f t="shared" si="21"/>
        <v/>
      </c>
      <c r="AI25" s="539" t="str">
        <f t="shared" si="22"/>
        <v/>
      </c>
      <c r="AJ25" s="539" t="str">
        <f t="shared" si="23"/>
        <v/>
      </c>
      <c r="AK25" s="553" t="str">
        <f t="shared" si="24"/>
        <v/>
      </c>
      <c r="AL25" s="548" t="str">
        <f t="shared" ref="AL25:AM88" si="44">IF(H25="","",H25)</f>
        <v/>
      </c>
      <c r="AM25" s="539" t="str">
        <f t="shared" si="44"/>
        <v/>
      </c>
      <c r="AN25" s="578" t="str">
        <f t="shared" si="26"/>
        <v/>
      </c>
      <c r="AO25" s="578" t="str">
        <f t="shared" si="27"/>
        <v/>
      </c>
      <c r="AP25" s="644" t="str">
        <f t="shared" si="28"/>
        <v/>
      </c>
      <c r="AQ25" s="655" t="str">
        <f t="shared" si="29"/>
        <v/>
      </c>
      <c r="AR25" s="577" t="str">
        <f t="shared" si="30"/>
        <v/>
      </c>
      <c r="AS25" s="578" t="str">
        <f t="shared" si="31"/>
        <v/>
      </c>
      <c r="AT25" s="578" t="str">
        <f t="shared" si="32"/>
        <v/>
      </c>
      <c r="AU25" s="644" t="str">
        <f t="shared" si="33"/>
        <v/>
      </c>
      <c r="AV25" s="677" t="str">
        <f t="shared" ref="AV25:AW88" si="45">IF(R25="","",R25)</f>
        <v/>
      </c>
      <c r="AW25" s="577" t="str">
        <f t="shared" si="45"/>
        <v/>
      </c>
      <c r="AX25" s="578" t="str">
        <f t="shared" si="35"/>
        <v/>
      </c>
      <c r="AY25" s="578" t="str">
        <f t="shared" si="36"/>
        <v/>
      </c>
      <c r="AZ25" s="678" t="str">
        <f t="shared" si="41"/>
        <v/>
      </c>
      <c r="BA25" s="671" t="str">
        <f t="shared" si="13"/>
        <v/>
      </c>
      <c r="BB25" s="583"/>
      <c r="BC25" s="605" t="str">
        <f t="shared" si="37"/>
        <v/>
      </c>
      <c r="BD25" s="605" t="str">
        <f t="shared" si="38"/>
        <v/>
      </c>
      <c r="BE25" s="605" t="str">
        <f t="shared" si="39"/>
        <v/>
      </c>
      <c r="BF25" s="606" t="str" cm="1">
        <f t="array" ref="BF25">IF($AE25="","",
_xlfn.IFS(
$BA25="Devis 1",
IF(ISBLANK(AN25),"",IFERROR(VALUE(TRIM(SUBSTITUTE(AN25,CHAR(160),""))),0)*IFERROR(VALUE(TRIM(SUBSTITUTE($AE25,CHAR(160),""))),0)),
$BA25="Devis 2",
IF(ISBLANK(AS25),"",IFERROR(VALUE(TRIM(SUBSTITUTE(AS25,CHAR(160),""))),0)*IFERROR(VALUE(TRIM(SUBSTITUTE($AE25,CHAR(160),""))),0)),
$BA25="Devis 3",
IF(ISBLANK(AX25),"",IFERROR(VALUE(TRIM(SUBSTITUTE(AX25,CHAR(160),""))),0)*IFERROR(VALUE(TRIM(SUBSTITUTE($AE25,CHAR(160),""))),0)),
TRUE,0
)
)</f>
        <v/>
      </c>
      <c r="BG25" s="606" t="str" cm="1">
        <f t="array" ref="BG25">IF($AE25="","",
_xlfn.IFS(
$BA25="Devis 1",
IF(ISBLANK(AO25),"",IFERROR(VALUE(TRIM(SUBSTITUTE(AO25,CHAR(160),""))),0)*IFERROR(VALUE(TRIM(SUBSTITUTE($AE25,CHAR(160),""))),0)),
$BA25="Devis 2",
IF(ISBLANK(AT25),"",IFERROR(VALUE(TRIM(SUBSTITUTE(AT25,CHAR(160),""))),0)*IFERROR(VALUE(TRIM(SUBSTITUTE($AE25,CHAR(160),""))),0)),
$BA25="Devis 3",
IF(ISBLANK(AY25),"",IFERROR(VALUE(TRIM(SUBSTITUTE(AY25,CHAR(160),""))),0)*IFERROR(VALUE(TRIM(SUBSTITUTE($AE25,CHAR(160),""))),0)),
TRUE,0
)
)</f>
        <v/>
      </c>
      <c r="BH25" s="605" t="str">
        <f t="shared" si="40"/>
        <v/>
      </c>
      <c r="BI25" s="585"/>
      <c r="BJ25" s="586" t="str" cm="1">
        <f t="array" ref="BJ25">IF(OR(BH25="",BE25="",BF25="",BC25="",BG25="",BD25=""),"",_xlfn.IFS(
ROUND(IFERROR(VALUE(TRIM(SUBSTITUTE(BH25,CHAR(160),""))),0),2)&gt;
ROUND(IFERROR(VALUE(TRIM(SUBSTITUTE(BE25,CHAR(160),""))),0),2),
"KO : Le montant retenu TTC est supérieur au montant raisonnable TTC. Merci de revoir la ligne de dépense ou plafonner son montant.",
ROUND(IFERROR(VALUE(TRIM(SUBSTITUTE(BF25,CHAR(160),""))),0),2)&gt;
ROUND(IFERROR(VALUE(TRIM(SUBSTITUTE(BC25,CHAR(160),""))),0),2),
"Attention : Le montant retenu HT est supérieur au montant HT raisonnable. Merci de revoir la ligne de dépense, plafonner son montant, ou justifier la reventillation HT / TVA.",
ROUND(IFERROR(VALUE(TRIM(SUBSTITUTE(BG25,CHAR(160),""))),0),2)&gt;
ROUND(IFERROR(VALUE(TRIM(SUBSTITUTE(BD25,CHAR(160),""))),0),2),
"Attention : Le montant TVA retenu est supérieur au montant TVA raisonnable. Merci de revoir la ligne de dépense, plafonner son montant, ou justifier la reventillation HT / TVA.",
ROUND(IFERROR(VALUE(TRIM(SUBSTITUTE(BH25,CHAR(160),""))),0),2)&gt;
ROUND(IFERROR(VALUE(TRIM(SUBSTITUTE(MIN(P26,S26,V26),CHAR(160),""))),0),2),
"Attention : Le devis retenu n'est pas le moins cher. Une justification de la part du porteur est nécessaire.",
ROUND(IFERROR(VALUE(TRIM(SUBSTITUTE(BH25,CHAR(160),""))),0),2)=0,
"Attention : montant présenté entièrement écarté",
ROUND(IFERROR(VALUE(TRIM(SUBSTITUTE(BE25,CHAR(160),""))),0),2)=
ROUND(IFERROR(VALUE(TRIM(SUBSTITUTE(BH25,CHAR(160),""))),0),2),
"OK",
ROUND(IFERROR(VALUE(TRIM(SUBSTITUTE(BE25,CHAR(160),""))),0),2)&gt;
ROUND(IFERROR(VALUE(TRIM(SUBSTITUTE(BH25,CHAR(160),""))),0),2),
" OK : Montant instruit inférieur au montant raisonnable.",
TRUE,""
))</f>
        <v/>
      </c>
      <c r="BK25" s="586" t="str" cm="1">
        <f t="array" ref="BK25">IF(OR(BH25="",AB25="",BF25="",Z25="",BG25="",AA25=""),"",_xlfn.IFS(
ROUND(IFERROR(VALUE(TRIM(SUBSTITUTE(BH25,CHAR(160),""))),0),2)&gt;
ROUND(IFERROR(VALUE(TRIM(SUBSTITUTE(AB25,CHAR(160),""))),0),2),
"KO : Le montant retenu TTC est supérieur au montant présenté TTC. Merci de revoir la ligne de dépense ou plafonner son montant.",
ROUND(IFERROR(VALUE(TRIM(SUBSTITUTE(BF25,CHAR(160),""))),0),2)&gt;
ROUND(IFERROR(VALUE(TRIM(SUBSTITUTE(Z25,CHAR(160),""))),0),2),
"Attention : Le montant retenu HT est supérieur au montant HT présenté. Merci de revoir la ligne de dépense, plafonner son montant, ou justifier la reventillation HT / TVA.",
ROUND(IFERROR(VALUE(TRIM(SUBSTITUTE(BG25,CHAR(160),""))),0),2)&gt;
ROUND(IFERROR(VALUE(TRIM(SUBSTITUTE(AA25,CHAR(160),""))),0),2),
"Attention : Le montant TVA retenu est supérieur au montant TVA présenté. Merci de revoir la ligne de dépense, plafonner son montant, ou justifier la reventillation HT / TVA.",
ROUND(IFERROR(VALUE(TRIM(SUBSTITUTE(AB25,CHAR(160),""))),0),2)=0,
"",
ROUND(IFERROR(VALUE(TRIM(SUBSTITUTE(BH25,CHAR(160),""))),0),2)=
ROUND(IFERROR(VALUE(TRIM(SUBSTITUTE(AB25,CHAR(160),""))),0),2),
"OK",
ROUND(IFERROR(VALUE(TRIM(SUBSTITUTE(BH25,CHAR(160),""))),0),2)=0,
"Attention : Montant présenté entièrement rejeté.",
ROUND(IFERROR(VALUE(TRIM(SUBSTITUTE(BH25,CHAR(160),""))),0),2)&lt;
ROUND(IFERROR(VALUE(TRIM(SUBSTITUTE(AB25,CHAR(160),""))),0),2),
"Attention : Montant présenté partiellement rejeté.",
TRUE,""
))</f>
        <v/>
      </c>
      <c r="BL25" s="584" t="str">
        <f t="shared" si="0"/>
        <v/>
      </c>
      <c r="BM25" s="584" t="str">
        <f t="shared" si="1"/>
        <v/>
      </c>
      <c r="BN25" s="818" t="str">
        <f t="shared" si="2"/>
        <v/>
      </c>
    </row>
    <row r="26" spans="1:67">
      <c r="A26" s="797">
        <v>18</v>
      </c>
      <c r="B26" s="83"/>
      <c r="C26" s="108"/>
      <c r="D26" s="83"/>
      <c r="E26" s="109"/>
      <c r="F26" s="110"/>
      <c r="G26" s="111"/>
      <c r="H26" s="132"/>
      <c r="I26" s="626"/>
      <c r="J26" s="627"/>
      <c r="K26" s="538"/>
      <c r="L26" s="624"/>
      <c r="M26" s="625"/>
      <c r="N26" s="644" t="str">
        <f t="shared" si="43"/>
        <v/>
      </c>
      <c r="O26" s="647"/>
      <c r="P26" s="538"/>
      <c r="Q26" s="625"/>
      <c r="R26" s="625"/>
      <c r="S26" s="644" t="str">
        <f t="shared" si="15"/>
        <v/>
      </c>
      <c r="T26" s="664"/>
      <c r="U26" s="538"/>
      <c r="V26" s="625"/>
      <c r="W26" s="625"/>
      <c r="X26" s="665" t="str">
        <f t="shared" si="42"/>
        <v/>
      </c>
      <c r="Y26" s="623"/>
      <c r="Z26" s="112" t="str" cm="1">
        <f t="array" ref="Z26">IF((_xlfn.IFS(TRIM(SUBSTITUTE(Y26,CHAR(160),""))="Devis 1",IFERROR(VALUE(TRIM(SUBSTITUTE(L26,CHAR(160),""))),0),TRIM(SUBSTITUTE(Y26,CHAR(160),""))="Devis 2",IFERROR(VALUE(TRIM(SUBSTITUTE(Q26,CHAR(160),""))),0),TRIM(SUBSTITUTE(Y26,CHAR(160),""))="Devis 3",IFERROR(VALUE(TRIM(SUBSTITUTE(V26,CHAR(160),""))),0),TRUE,0)*IFERROR(VALUE(TRIM(SUBSTITUTE(C26,CHAR(160),""))),0))=0,"",_xlfn.IFS(TRIM(SUBSTITUTE(Y26,CHAR(160),""))="Devis 1",IFERROR(VALUE(TRIM(SUBSTITUTE(L26,CHAR(160),""))),0),TRIM(SUBSTITUTE(Y26,CHAR(160),""))="Devis 2",IFERROR(VALUE(TRIM(SUBSTITUTE(Q26,CHAR(160),""))),0),TRIM(SUBSTITUTE(Y26,CHAR(160),""))="Devis 3",IFERROR(VALUE(TRIM(SUBSTITUTE(V26,CHAR(160),""))),0),TRUE,0)*IFERROR(VALUE(TRIM(SUBSTITUTE(C26,CHAR(160),""))),0))</f>
        <v/>
      </c>
      <c r="AA26" s="89" t="str" cm="1">
        <f t="array" ref="AA26">IF(ROUND((_xlfn.IFS(TRIM(SUBSTITUTE(Y26,CHAR(160),""))="Devis 1",IFERROR(VALUE(TRIM(SUBSTITUTE(M26,CHAR(160),""))),0),TRIM(SUBSTITUTE(Y26,CHAR(160),""))="Devis 2",IFERROR(VALUE(TRIM(SUBSTITUTE(R26,CHAR(160),""))),0),TRIM(SUBSTITUTE(Y26,CHAR(160),""))="Devis 3",IFERROR(VALUE(TRIM(SUBSTITUTE(W26,CHAR(160),""))),0),TRUE,0)*IFERROR(VALUE(TRIM(SUBSTITUTE(C26,CHAR(160),""))),0)),2)=0,IF(Z26&lt;&gt;"",0,""),ROUND((_xlfn.IFS(TRIM(SUBSTITUTE(Y26,CHAR(160),""))="Devis 1",IFERROR(VALUE(TRIM(SUBSTITUTE(M26,CHAR(160),""))),0),TRIM(SUBSTITUTE(Y26,CHAR(160),""))="Devis 2",IFERROR(VALUE(TRIM(SUBSTITUTE(R26,CHAR(160),""))),0),TRIM(SUBSTITUTE(Y26,CHAR(160),""))="Devis 3",IFERROR(VALUE(TRIM(SUBSTITUTE(W26,CHAR(160),""))),0),TRUE,0)*IFERROR(VALUE(TRIM(SUBSTITUTE(C26,CHAR(160),""))),0)),2))</f>
        <v/>
      </c>
      <c r="AB26" s="113" t="str">
        <f t="shared" si="17"/>
        <v/>
      </c>
      <c r="AC26" s="798"/>
      <c r="AD26" s="817" t="str">
        <f t="shared" si="3"/>
        <v/>
      </c>
      <c r="AE26" s="579" t="str">
        <f t="shared" si="18"/>
        <v/>
      </c>
      <c r="AF26" s="539" t="str">
        <f t="shared" si="19"/>
        <v/>
      </c>
      <c r="AG26" s="539" t="str">
        <f t="shared" si="20"/>
        <v/>
      </c>
      <c r="AH26" s="539" t="str">
        <f t="shared" si="21"/>
        <v/>
      </c>
      <c r="AI26" s="539" t="str">
        <f t="shared" si="22"/>
        <v/>
      </c>
      <c r="AJ26" s="539" t="str">
        <f t="shared" si="23"/>
        <v/>
      </c>
      <c r="AK26" s="553" t="str">
        <f t="shared" si="24"/>
        <v/>
      </c>
      <c r="AL26" s="548" t="str">
        <f t="shared" si="44"/>
        <v/>
      </c>
      <c r="AM26" s="539" t="str">
        <f t="shared" si="44"/>
        <v/>
      </c>
      <c r="AN26" s="578" t="str">
        <f t="shared" si="26"/>
        <v/>
      </c>
      <c r="AO26" s="578" t="str">
        <f t="shared" si="27"/>
        <v/>
      </c>
      <c r="AP26" s="644" t="str">
        <f t="shared" si="28"/>
        <v/>
      </c>
      <c r="AQ26" s="655" t="str">
        <f t="shared" si="29"/>
        <v/>
      </c>
      <c r="AR26" s="577" t="str">
        <f t="shared" si="30"/>
        <v/>
      </c>
      <c r="AS26" s="578" t="str">
        <f t="shared" si="31"/>
        <v/>
      </c>
      <c r="AT26" s="578" t="str">
        <f t="shared" si="32"/>
        <v/>
      </c>
      <c r="AU26" s="644" t="str">
        <f t="shared" si="33"/>
        <v/>
      </c>
      <c r="AV26" s="677" t="str">
        <f t="shared" si="45"/>
        <v/>
      </c>
      <c r="AW26" s="577" t="str">
        <f t="shared" si="45"/>
        <v/>
      </c>
      <c r="AX26" s="578" t="str">
        <f t="shared" si="35"/>
        <v/>
      </c>
      <c r="AY26" s="578" t="str">
        <f t="shared" si="36"/>
        <v/>
      </c>
      <c r="AZ26" s="678" t="str">
        <f t="shared" si="41"/>
        <v/>
      </c>
      <c r="BA26" s="671" t="str">
        <f t="shared" si="13"/>
        <v/>
      </c>
      <c r="BB26" s="583"/>
      <c r="BC26" s="605" t="str">
        <f t="shared" si="37"/>
        <v/>
      </c>
      <c r="BD26" s="605" t="str">
        <f t="shared" si="38"/>
        <v/>
      </c>
      <c r="BE26" s="605" t="str">
        <f t="shared" si="39"/>
        <v/>
      </c>
      <c r="BF26" s="606" t="str" cm="1">
        <f t="array" ref="BF26">IF($AE26="","",
_xlfn.IFS(
$BA26="Devis 1",
IF(ISBLANK(AN26),"",IFERROR(VALUE(TRIM(SUBSTITUTE(AN26,CHAR(160),""))),0)*IFERROR(VALUE(TRIM(SUBSTITUTE($AE26,CHAR(160),""))),0)),
$BA26="Devis 2",
IF(ISBLANK(AS26),"",IFERROR(VALUE(TRIM(SUBSTITUTE(AS26,CHAR(160),""))),0)*IFERROR(VALUE(TRIM(SUBSTITUTE($AE26,CHAR(160),""))),0)),
$BA26="Devis 3",
IF(ISBLANK(AX26),"",IFERROR(VALUE(TRIM(SUBSTITUTE(AX26,CHAR(160),""))),0)*IFERROR(VALUE(TRIM(SUBSTITUTE($AE26,CHAR(160),""))),0)),
TRUE,0
)
)</f>
        <v/>
      </c>
      <c r="BG26" s="606" t="str" cm="1">
        <f t="array" ref="BG26">IF($AE26="","",
_xlfn.IFS(
$BA26="Devis 1",
IF(ISBLANK(AO26),"",IFERROR(VALUE(TRIM(SUBSTITUTE(AO26,CHAR(160),""))),0)*IFERROR(VALUE(TRIM(SUBSTITUTE($AE26,CHAR(160),""))),0)),
$BA26="Devis 2",
IF(ISBLANK(AT26),"",IFERROR(VALUE(TRIM(SUBSTITUTE(AT26,CHAR(160),""))),0)*IFERROR(VALUE(TRIM(SUBSTITUTE($AE26,CHAR(160),""))),0)),
$BA26="Devis 3",
IF(ISBLANK(AY26),"",IFERROR(VALUE(TRIM(SUBSTITUTE(AY26,CHAR(160),""))),0)*IFERROR(VALUE(TRIM(SUBSTITUTE($AE26,CHAR(160),""))),0)),
TRUE,0
)
)</f>
        <v/>
      </c>
      <c r="BH26" s="605" t="str">
        <f t="shared" si="40"/>
        <v/>
      </c>
      <c r="BI26" s="585"/>
      <c r="BJ26" s="586" t="str" cm="1">
        <f t="array" ref="BJ26">IF(OR(BH26="",BE26="",BF26="",BC26="",BG26="",BD26=""),"",_xlfn.IFS(
ROUND(IFERROR(VALUE(TRIM(SUBSTITUTE(BH26,CHAR(160),""))),0),2)&gt;
ROUND(IFERROR(VALUE(TRIM(SUBSTITUTE(BE26,CHAR(160),""))),0),2),
"KO : Le montant retenu TTC est supérieur au montant raisonnable TTC. Merci de revoir la ligne de dépense ou plafonner son montant.",
ROUND(IFERROR(VALUE(TRIM(SUBSTITUTE(BF26,CHAR(160),""))),0),2)&gt;
ROUND(IFERROR(VALUE(TRIM(SUBSTITUTE(BC26,CHAR(160),""))),0),2),
"Attention : Le montant retenu HT est supérieur au montant HT raisonnable. Merci de revoir la ligne de dépense, plafonner son montant, ou justifier la reventillation HT / TVA.",
ROUND(IFERROR(VALUE(TRIM(SUBSTITUTE(BG26,CHAR(160),""))),0),2)&gt;
ROUND(IFERROR(VALUE(TRIM(SUBSTITUTE(BD26,CHAR(160),""))),0),2),
"Attention : Le montant TVA retenu est supérieur au montant TVA raisonnable. Merci de revoir la ligne de dépense, plafonner son montant, ou justifier la reventillation HT / TVA.",
ROUND(IFERROR(VALUE(TRIM(SUBSTITUTE(BH26,CHAR(160),""))),0),2)&gt;
ROUND(IFERROR(VALUE(TRIM(SUBSTITUTE(MIN(P27,S27,V27),CHAR(160),""))),0),2),
"Attention : Le devis retenu n'est pas le moins cher. Une justification de la part du porteur est nécessaire.",
ROUND(IFERROR(VALUE(TRIM(SUBSTITUTE(BH26,CHAR(160),""))),0),2)=0,
"Attention : montant présenté entièrement écarté",
ROUND(IFERROR(VALUE(TRIM(SUBSTITUTE(BE26,CHAR(160),""))),0),2)=
ROUND(IFERROR(VALUE(TRIM(SUBSTITUTE(BH26,CHAR(160),""))),0),2),
"OK",
ROUND(IFERROR(VALUE(TRIM(SUBSTITUTE(BE26,CHAR(160),""))),0),2)&gt;
ROUND(IFERROR(VALUE(TRIM(SUBSTITUTE(BH26,CHAR(160),""))),0),2),
" OK : Montant instruit inférieur au montant raisonnable.",
TRUE,""
))</f>
        <v/>
      </c>
      <c r="BK26" s="586" t="str" cm="1">
        <f t="array" ref="BK26">IF(OR(BH26="",AB26="",BF26="",Z26="",BG26="",AA26=""),"",_xlfn.IFS(
ROUND(IFERROR(VALUE(TRIM(SUBSTITUTE(BH26,CHAR(160),""))),0),2)&gt;
ROUND(IFERROR(VALUE(TRIM(SUBSTITUTE(AB26,CHAR(160),""))),0),2),
"KO : Le montant retenu TTC est supérieur au montant présenté TTC. Merci de revoir la ligne de dépense ou plafonner son montant.",
ROUND(IFERROR(VALUE(TRIM(SUBSTITUTE(BF26,CHAR(160),""))),0),2)&gt;
ROUND(IFERROR(VALUE(TRIM(SUBSTITUTE(Z26,CHAR(160),""))),0),2),
"Attention : Le montant retenu HT est supérieur au montant HT présenté. Merci de revoir la ligne de dépense, plafonner son montant, ou justifier la reventillation HT / TVA.",
ROUND(IFERROR(VALUE(TRIM(SUBSTITUTE(BG26,CHAR(160),""))),0),2)&gt;
ROUND(IFERROR(VALUE(TRIM(SUBSTITUTE(AA26,CHAR(160),""))),0),2),
"Attention : Le montant TVA retenu est supérieur au montant TVA présenté. Merci de revoir la ligne de dépense, plafonner son montant, ou justifier la reventillation HT / TVA.",
ROUND(IFERROR(VALUE(TRIM(SUBSTITUTE(AB26,CHAR(160),""))),0),2)=0,
"",
ROUND(IFERROR(VALUE(TRIM(SUBSTITUTE(BH26,CHAR(160),""))),0),2)=
ROUND(IFERROR(VALUE(TRIM(SUBSTITUTE(AB26,CHAR(160),""))),0),2),
"OK",
ROUND(IFERROR(VALUE(TRIM(SUBSTITUTE(BH26,CHAR(160),""))),0),2)=0,
"Attention : Montant présenté entièrement rejeté.",
ROUND(IFERROR(VALUE(TRIM(SUBSTITUTE(BH26,CHAR(160),""))),0),2)&lt;
ROUND(IFERROR(VALUE(TRIM(SUBSTITUTE(AB26,CHAR(160),""))),0),2),
"Attention : Montant présenté partiellement rejeté.",
TRUE,""
))</f>
        <v/>
      </c>
      <c r="BL26" s="584" t="str">
        <f t="shared" si="0"/>
        <v/>
      </c>
      <c r="BM26" s="584" t="str">
        <f t="shared" si="1"/>
        <v/>
      </c>
      <c r="BN26" s="818" t="str">
        <f t="shared" si="2"/>
        <v/>
      </c>
    </row>
    <row r="27" spans="1:67">
      <c r="A27" s="797">
        <v>19</v>
      </c>
      <c r="B27" s="83"/>
      <c r="C27" s="108"/>
      <c r="D27" s="83"/>
      <c r="E27" s="109"/>
      <c r="F27" s="110"/>
      <c r="G27" s="111"/>
      <c r="H27" s="132"/>
      <c r="I27" s="626"/>
      <c r="J27" s="627"/>
      <c r="K27" s="538"/>
      <c r="L27" s="624"/>
      <c r="M27" s="625"/>
      <c r="N27" s="644" t="str">
        <f t="shared" si="43"/>
        <v/>
      </c>
      <c r="O27" s="647"/>
      <c r="P27" s="538"/>
      <c r="Q27" s="625"/>
      <c r="R27" s="625"/>
      <c r="S27" s="644" t="str">
        <f t="shared" si="15"/>
        <v/>
      </c>
      <c r="T27" s="664"/>
      <c r="U27" s="538"/>
      <c r="V27" s="625"/>
      <c r="W27" s="625"/>
      <c r="X27" s="665" t="str">
        <f t="shared" si="42"/>
        <v/>
      </c>
      <c r="Y27" s="623"/>
      <c r="Z27" s="112" t="str" cm="1">
        <f t="array" ref="Z27">IF((_xlfn.IFS(TRIM(SUBSTITUTE(Y27,CHAR(160),""))="Devis 1",IFERROR(VALUE(TRIM(SUBSTITUTE(L27,CHAR(160),""))),0),TRIM(SUBSTITUTE(Y27,CHAR(160),""))="Devis 2",IFERROR(VALUE(TRIM(SUBSTITUTE(Q27,CHAR(160),""))),0),TRIM(SUBSTITUTE(Y27,CHAR(160),""))="Devis 3",IFERROR(VALUE(TRIM(SUBSTITUTE(V27,CHAR(160),""))),0),TRUE,0)*IFERROR(VALUE(TRIM(SUBSTITUTE(C27,CHAR(160),""))),0))=0,"",_xlfn.IFS(TRIM(SUBSTITUTE(Y27,CHAR(160),""))="Devis 1",IFERROR(VALUE(TRIM(SUBSTITUTE(L27,CHAR(160),""))),0),TRIM(SUBSTITUTE(Y27,CHAR(160),""))="Devis 2",IFERROR(VALUE(TRIM(SUBSTITUTE(Q27,CHAR(160),""))),0),TRIM(SUBSTITUTE(Y27,CHAR(160),""))="Devis 3",IFERROR(VALUE(TRIM(SUBSTITUTE(V27,CHAR(160),""))),0),TRUE,0)*IFERROR(VALUE(TRIM(SUBSTITUTE(C27,CHAR(160),""))),0))</f>
        <v/>
      </c>
      <c r="AA27" s="89" t="str" cm="1">
        <f t="array" ref="AA27">IF(ROUND((_xlfn.IFS(TRIM(SUBSTITUTE(Y27,CHAR(160),""))="Devis 1",IFERROR(VALUE(TRIM(SUBSTITUTE(M27,CHAR(160),""))),0),TRIM(SUBSTITUTE(Y27,CHAR(160),""))="Devis 2",IFERROR(VALUE(TRIM(SUBSTITUTE(R27,CHAR(160),""))),0),TRIM(SUBSTITUTE(Y27,CHAR(160),""))="Devis 3",IFERROR(VALUE(TRIM(SUBSTITUTE(W27,CHAR(160),""))),0),TRUE,0)*IFERROR(VALUE(TRIM(SUBSTITUTE(C27,CHAR(160),""))),0)),2)=0,IF(Z27&lt;&gt;"",0,""),ROUND((_xlfn.IFS(TRIM(SUBSTITUTE(Y27,CHAR(160),""))="Devis 1",IFERROR(VALUE(TRIM(SUBSTITUTE(M27,CHAR(160),""))),0),TRIM(SUBSTITUTE(Y27,CHAR(160),""))="Devis 2",IFERROR(VALUE(TRIM(SUBSTITUTE(R27,CHAR(160),""))),0),TRIM(SUBSTITUTE(Y27,CHAR(160),""))="Devis 3",IFERROR(VALUE(TRIM(SUBSTITUTE(W27,CHAR(160),""))),0),TRUE,0)*IFERROR(VALUE(TRIM(SUBSTITUTE(C27,CHAR(160),""))),0)),2))</f>
        <v/>
      </c>
      <c r="AB27" s="113" t="str">
        <f t="shared" si="17"/>
        <v/>
      </c>
      <c r="AC27" s="798"/>
      <c r="AD27" s="817" t="str">
        <f t="shared" si="3"/>
        <v/>
      </c>
      <c r="AE27" s="579" t="str">
        <f t="shared" si="18"/>
        <v/>
      </c>
      <c r="AF27" s="539" t="str">
        <f t="shared" si="19"/>
        <v/>
      </c>
      <c r="AG27" s="539" t="str">
        <f t="shared" si="20"/>
        <v/>
      </c>
      <c r="AH27" s="539" t="str">
        <f t="shared" si="21"/>
        <v/>
      </c>
      <c r="AI27" s="539" t="str">
        <f t="shared" si="22"/>
        <v/>
      </c>
      <c r="AJ27" s="539" t="str">
        <f t="shared" si="23"/>
        <v/>
      </c>
      <c r="AK27" s="553" t="str">
        <f t="shared" si="24"/>
        <v/>
      </c>
      <c r="AL27" s="548" t="str">
        <f t="shared" si="44"/>
        <v/>
      </c>
      <c r="AM27" s="539" t="str">
        <f t="shared" si="44"/>
        <v/>
      </c>
      <c r="AN27" s="578" t="str">
        <f t="shared" si="26"/>
        <v/>
      </c>
      <c r="AO27" s="578" t="str">
        <f t="shared" si="27"/>
        <v/>
      </c>
      <c r="AP27" s="644" t="str">
        <f t="shared" si="28"/>
        <v/>
      </c>
      <c r="AQ27" s="655" t="str">
        <f t="shared" si="29"/>
        <v/>
      </c>
      <c r="AR27" s="577" t="str">
        <f t="shared" si="30"/>
        <v/>
      </c>
      <c r="AS27" s="578" t="str">
        <f t="shared" si="31"/>
        <v/>
      </c>
      <c r="AT27" s="578" t="str">
        <f t="shared" si="32"/>
        <v/>
      </c>
      <c r="AU27" s="644" t="str">
        <f t="shared" si="33"/>
        <v/>
      </c>
      <c r="AV27" s="677" t="str">
        <f t="shared" si="45"/>
        <v/>
      </c>
      <c r="AW27" s="577" t="str">
        <f t="shared" si="45"/>
        <v/>
      </c>
      <c r="AX27" s="578" t="str">
        <f t="shared" si="35"/>
        <v/>
      </c>
      <c r="AY27" s="578" t="str">
        <f t="shared" si="36"/>
        <v/>
      </c>
      <c r="AZ27" s="678" t="str">
        <f t="shared" si="41"/>
        <v/>
      </c>
      <c r="BA27" s="671" t="str">
        <f t="shared" si="13"/>
        <v/>
      </c>
      <c r="BB27" s="583"/>
      <c r="BC27" s="605" t="str">
        <f t="shared" si="37"/>
        <v/>
      </c>
      <c r="BD27" s="605" t="str">
        <f t="shared" si="38"/>
        <v/>
      </c>
      <c r="BE27" s="605" t="str">
        <f t="shared" si="39"/>
        <v/>
      </c>
      <c r="BF27" s="606" t="str" cm="1">
        <f t="array" ref="BF27">IF($AE27="","",
_xlfn.IFS(
$BA27="Devis 1",
IF(ISBLANK(AN27),"",IFERROR(VALUE(TRIM(SUBSTITUTE(AN27,CHAR(160),""))),0)*IFERROR(VALUE(TRIM(SUBSTITUTE($AE27,CHAR(160),""))),0)),
$BA27="Devis 2",
IF(ISBLANK(AS27),"",IFERROR(VALUE(TRIM(SUBSTITUTE(AS27,CHAR(160),""))),0)*IFERROR(VALUE(TRIM(SUBSTITUTE($AE27,CHAR(160),""))),0)),
$BA27="Devis 3",
IF(ISBLANK(AX27),"",IFERROR(VALUE(TRIM(SUBSTITUTE(AX27,CHAR(160),""))),0)*IFERROR(VALUE(TRIM(SUBSTITUTE($AE27,CHAR(160),""))),0)),
TRUE,0
)
)</f>
        <v/>
      </c>
      <c r="BG27" s="606" t="str" cm="1">
        <f t="array" ref="BG27">IF($AE27="","",
_xlfn.IFS(
$BA27="Devis 1",
IF(ISBLANK(AO27),"",IFERROR(VALUE(TRIM(SUBSTITUTE(AO27,CHAR(160),""))),0)*IFERROR(VALUE(TRIM(SUBSTITUTE($AE27,CHAR(160),""))),0)),
$BA27="Devis 2",
IF(ISBLANK(AT27),"",IFERROR(VALUE(TRIM(SUBSTITUTE(AT27,CHAR(160),""))),0)*IFERROR(VALUE(TRIM(SUBSTITUTE($AE27,CHAR(160),""))),0)),
$BA27="Devis 3",
IF(ISBLANK(AY27),"",IFERROR(VALUE(TRIM(SUBSTITUTE(AY27,CHAR(160),""))),0)*IFERROR(VALUE(TRIM(SUBSTITUTE($AE27,CHAR(160),""))),0)),
TRUE,0
)
)</f>
        <v/>
      </c>
      <c r="BH27" s="605" t="str">
        <f t="shared" si="40"/>
        <v/>
      </c>
      <c r="BI27" s="585"/>
      <c r="BJ27" s="586" t="str" cm="1">
        <f t="array" ref="BJ27">IF(OR(BH27="",BE27="",BF27="",BC27="",BG27="",BD27=""),"",_xlfn.IFS(
ROUND(IFERROR(VALUE(TRIM(SUBSTITUTE(BH27,CHAR(160),""))),0),2)&gt;
ROUND(IFERROR(VALUE(TRIM(SUBSTITUTE(BE27,CHAR(160),""))),0),2),
"KO : Le montant retenu TTC est supérieur au montant raisonnable TTC. Merci de revoir la ligne de dépense ou plafonner son montant.",
ROUND(IFERROR(VALUE(TRIM(SUBSTITUTE(BF27,CHAR(160),""))),0),2)&gt;
ROUND(IFERROR(VALUE(TRIM(SUBSTITUTE(BC27,CHAR(160),""))),0),2),
"Attention : Le montant retenu HT est supérieur au montant HT raisonnable. Merci de revoir la ligne de dépense, plafonner son montant, ou justifier la reventillation HT / TVA.",
ROUND(IFERROR(VALUE(TRIM(SUBSTITUTE(BG27,CHAR(160),""))),0),2)&gt;
ROUND(IFERROR(VALUE(TRIM(SUBSTITUTE(BD27,CHAR(160),""))),0),2),
"Attention : Le montant TVA retenu est supérieur au montant TVA raisonnable. Merci de revoir la ligne de dépense, plafonner son montant, ou justifier la reventillation HT / TVA.",
ROUND(IFERROR(VALUE(TRIM(SUBSTITUTE(BH27,CHAR(160),""))),0),2)&gt;
ROUND(IFERROR(VALUE(TRIM(SUBSTITUTE(MIN(P28,S28,V28),CHAR(160),""))),0),2),
"Attention : Le devis retenu n'est pas le moins cher. Une justification de la part du porteur est nécessaire.",
ROUND(IFERROR(VALUE(TRIM(SUBSTITUTE(BH27,CHAR(160),""))),0),2)=0,
"Attention : montant présenté entièrement écarté",
ROUND(IFERROR(VALUE(TRIM(SUBSTITUTE(BE27,CHAR(160),""))),0),2)=
ROUND(IFERROR(VALUE(TRIM(SUBSTITUTE(BH27,CHAR(160),""))),0),2),
"OK",
ROUND(IFERROR(VALUE(TRIM(SUBSTITUTE(BE27,CHAR(160),""))),0),2)&gt;
ROUND(IFERROR(VALUE(TRIM(SUBSTITUTE(BH27,CHAR(160),""))),0),2),
" OK : Montant instruit inférieur au montant raisonnable.",
TRUE,""
))</f>
        <v/>
      </c>
      <c r="BK27" s="586" t="str" cm="1">
        <f t="array" ref="BK27">IF(OR(BH27="",AB27="",BF27="",Z27="",BG27="",AA27=""),"",_xlfn.IFS(
ROUND(IFERROR(VALUE(TRIM(SUBSTITUTE(BH27,CHAR(160),""))),0),2)&gt;
ROUND(IFERROR(VALUE(TRIM(SUBSTITUTE(AB27,CHAR(160),""))),0),2),
"KO : Le montant retenu TTC est supérieur au montant présenté TTC. Merci de revoir la ligne de dépense ou plafonner son montant.",
ROUND(IFERROR(VALUE(TRIM(SUBSTITUTE(BF27,CHAR(160),""))),0),2)&gt;
ROUND(IFERROR(VALUE(TRIM(SUBSTITUTE(Z27,CHAR(160),""))),0),2),
"Attention : Le montant retenu HT est supérieur au montant HT présenté. Merci de revoir la ligne de dépense, plafonner son montant, ou justifier la reventillation HT / TVA.",
ROUND(IFERROR(VALUE(TRIM(SUBSTITUTE(BG27,CHAR(160),""))),0),2)&gt;
ROUND(IFERROR(VALUE(TRIM(SUBSTITUTE(AA27,CHAR(160),""))),0),2),
"Attention : Le montant TVA retenu est supérieur au montant TVA présenté. Merci de revoir la ligne de dépense, plafonner son montant, ou justifier la reventillation HT / TVA.",
ROUND(IFERROR(VALUE(TRIM(SUBSTITUTE(AB27,CHAR(160),""))),0),2)=0,
"",
ROUND(IFERROR(VALUE(TRIM(SUBSTITUTE(BH27,CHAR(160),""))),0),2)=
ROUND(IFERROR(VALUE(TRIM(SUBSTITUTE(AB27,CHAR(160),""))),0),2),
"OK",
ROUND(IFERROR(VALUE(TRIM(SUBSTITUTE(BH27,CHAR(160),""))),0),2)=0,
"Attention : Montant présenté entièrement rejeté.",
ROUND(IFERROR(VALUE(TRIM(SUBSTITUTE(BH27,CHAR(160),""))),0),2)&lt;
ROUND(IFERROR(VALUE(TRIM(SUBSTITUTE(AB27,CHAR(160),""))),0),2),
"Attention : Montant présenté partiellement rejeté.",
TRUE,""
))</f>
        <v/>
      </c>
      <c r="BL27" s="584" t="str">
        <f t="shared" si="0"/>
        <v/>
      </c>
      <c r="BM27" s="584" t="str">
        <f t="shared" si="1"/>
        <v/>
      </c>
      <c r="BN27" s="818" t="str">
        <f t="shared" si="2"/>
        <v/>
      </c>
    </row>
    <row r="28" spans="1:67">
      <c r="A28" s="797">
        <v>20</v>
      </c>
      <c r="B28" s="83"/>
      <c r="C28" s="108"/>
      <c r="D28" s="83"/>
      <c r="E28" s="109"/>
      <c r="F28" s="110"/>
      <c r="G28" s="111"/>
      <c r="H28" s="132"/>
      <c r="I28" s="626"/>
      <c r="J28" s="627"/>
      <c r="K28" s="538"/>
      <c r="L28" s="624"/>
      <c r="M28" s="625"/>
      <c r="N28" s="644" t="str">
        <f t="shared" si="43"/>
        <v/>
      </c>
      <c r="O28" s="647"/>
      <c r="P28" s="538"/>
      <c r="Q28" s="625"/>
      <c r="R28" s="625"/>
      <c r="S28" s="644" t="str">
        <f t="shared" si="15"/>
        <v/>
      </c>
      <c r="T28" s="664"/>
      <c r="U28" s="538"/>
      <c r="V28" s="625"/>
      <c r="W28" s="625"/>
      <c r="X28" s="665" t="str">
        <f t="shared" si="42"/>
        <v/>
      </c>
      <c r="Y28" s="623"/>
      <c r="Z28" s="112" t="str" cm="1">
        <f t="array" ref="Z28">IF((_xlfn.IFS(TRIM(SUBSTITUTE(Y28,CHAR(160),""))="Devis 1",IFERROR(VALUE(TRIM(SUBSTITUTE(L28,CHAR(160),""))),0),TRIM(SUBSTITUTE(Y28,CHAR(160),""))="Devis 2",IFERROR(VALUE(TRIM(SUBSTITUTE(Q28,CHAR(160),""))),0),TRIM(SUBSTITUTE(Y28,CHAR(160),""))="Devis 3",IFERROR(VALUE(TRIM(SUBSTITUTE(V28,CHAR(160),""))),0),TRUE,0)*IFERROR(VALUE(TRIM(SUBSTITUTE(C28,CHAR(160),""))),0))=0,"",_xlfn.IFS(TRIM(SUBSTITUTE(Y28,CHAR(160),""))="Devis 1",IFERROR(VALUE(TRIM(SUBSTITUTE(L28,CHAR(160),""))),0),TRIM(SUBSTITUTE(Y28,CHAR(160),""))="Devis 2",IFERROR(VALUE(TRIM(SUBSTITUTE(Q28,CHAR(160),""))),0),TRIM(SUBSTITUTE(Y28,CHAR(160),""))="Devis 3",IFERROR(VALUE(TRIM(SUBSTITUTE(V28,CHAR(160),""))),0),TRUE,0)*IFERROR(VALUE(TRIM(SUBSTITUTE(C28,CHAR(160),""))),0))</f>
        <v/>
      </c>
      <c r="AA28" s="89" t="str" cm="1">
        <f t="array" ref="AA28">IF(ROUND((_xlfn.IFS(TRIM(SUBSTITUTE(Y28,CHAR(160),""))="Devis 1",IFERROR(VALUE(TRIM(SUBSTITUTE(M28,CHAR(160),""))),0),TRIM(SUBSTITUTE(Y28,CHAR(160),""))="Devis 2",IFERROR(VALUE(TRIM(SUBSTITUTE(R28,CHAR(160),""))),0),TRIM(SUBSTITUTE(Y28,CHAR(160),""))="Devis 3",IFERROR(VALUE(TRIM(SUBSTITUTE(W28,CHAR(160),""))),0),TRUE,0)*IFERROR(VALUE(TRIM(SUBSTITUTE(C28,CHAR(160),""))),0)),2)=0,IF(Z28&lt;&gt;"",0,""),ROUND((_xlfn.IFS(TRIM(SUBSTITUTE(Y28,CHAR(160),""))="Devis 1",IFERROR(VALUE(TRIM(SUBSTITUTE(M28,CHAR(160),""))),0),TRIM(SUBSTITUTE(Y28,CHAR(160),""))="Devis 2",IFERROR(VALUE(TRIM(SUBSTITUTE(R28,CHAR(160),""))),0),TRIM(SUBSTITUTE(Y28,CHAR(160),""))="Devis 3",IFERROR(VALUE(TRIM(SUBSTITUTE(W28,CHAR(160),""))),0),TRUE,0)*IFERROR(VALUE(TRIM(SUBSTITUTE(C28,CHAR(160),""))),0)),2))</f>
        <v/>
      </c>
      <c r="AB28" s="113" t="str">
        <f t="shared" si="17"/>
        <v/>
      </c>
      <c r="AC28" s="798"/>
      <c r="AD28" s="817" t="str">
        <f t="shared" si="3"/>
        <v/>
      </c>
      <c r="AE28" s="579" t="str">
        <f t="shared" si="18"/>
        <v/>
      </c>
      <c r="AF28" s="539" t="str">
        <f t="shared" si="19"/>
        <v/>
      </c>
      <c r="AG28" s="539" t="str">
        <f t="shared" si="20"/>
        <v/>
      </c>
      <c r="AH28" s="539" t="str">
        <f t="shared" si="21"/>
        <v/>
      </c>
      <c r="AI28" s="539" t="str">
        <f t="shared" si="22"/>
        <v/>
      </c>
      <c r="AJ28" s="539" t="str">
        <f t="shared" si="23"/>
        <v/>
      </c>
      <c r="AK28" s="553" t="str">
        <f t="shared" si="24"/>
        <v/>
      </c>
      <c r="AL28" s="548" t="str">
        <f t="shared" si="44"/>
        <v/>
      </c>
      <c r="AM28" s="539" t="str">
        <f t="shared" si="44"/>
        <v/>
      </c>
      <c r="AN28" s="578" t="str">
        <f t="shared" si="26"/>
        <v/>
      </c>
      <c r="AO28" s="578" t="str">
        <f t="shared" si="27"/>
        <v/>
      </c>
      <c r="AP28" s="644" t="str">
        <f t="shared" si="28"/>
        <v/>
      </c>
      <c r="AQ28" s="655" t="str">
        <f t="shared" si="29"/>
        <v/>
      </c>
      <c r="AR28" s="577" t="str">
        <f t="shared" si="30"/>
        <v/>
      </c>
      <c r="AS28" s="578" t="str">
        <f t="shared" si="31"/>
        <v/>
      </c>
      <c r="AT28" s="578" t="str">
        <f t="shared" si="32"/>
        <v/>
      </c>
      <c r="AU28" s="644" t="str">
        <f t="shared" si="33"/>
        <v/>
      </c>
      <c r="AV28" s="677" t="str">
        <f t="shared" si="45"/>
        <v/>
      </c>
      <c r="AW28" s="577" t="str">
        <f t="shared" si="45"/>
        <v/>
      </c>
      <c r="AX28" s="578" t="str">
        <f t="shared" si="35"/>
        <v/>
      </c>
      <c r="AY28" s="578" t="str">
        <f t="shared" si="36"/>
        <v/>
      </c>
      <c r="AZ28" s="678" t="str">
        <f t="shared" si="41"/>
        <v/>
      </c>
      <c r="BA28" s="671" t="str">
        <f t="shared" si="13"/>
        <v/>
      </c>
      <c r="BB28" s="583"/>
      <c r="BC28" s="605" t="str">
        <f t="shared" si="37"/>
        <v/>
      </c>
      <c r="BD28" s="605" t="str">
        <f t="shared" si="38"/>
        <v/>
      </c>
      <c r="BE28" s="605" t="str">
        <f t="shared" si="39"/>
        <v/>
      </c>
      <c r="BF28" s="606" t="str" cm="1">
        <f t="array" ref="BF28">IF($AE28="","",
_xlfn.IFS(
$BA28="Devis 1",
IF(ISBLANK(AN28),"",IFERROR(VALUE(TRIM(SUBSTITUTE(AN28,CHAR(160),""))),0)*IFERROR(VALUE(TRIM(SUBSTITUTE($AE28,CHAR(160),""))),0)),
$BA28="Devis 2",
IF(ISBLANK(AS28),"",IFERROR(VALUE(TRIM(SUBSTITUTE(AS28,CHAR(160),""))),0)*IFERROR(VALUE(TRIM(SUBSTITUTE($AE28,CHAR(160),""))),0)),
$BA28="Devis 3",
IF(ISBLANK(AX28),"",IFERROR(VALUE(TRIM(SUBSTITUTE(AX28,CHAR(160),""))),0)*IFERROR(VALUE(TRIM(SUBSTITUTE($AE28,CHAR(160),""))),0)),
TRUE,0
)
)</f>
        <v/>
      </c>
      <c r="BG28" s="606" t="str" cm="1">
        <f t="array" ref="BG28">IF($AE28="","",
_xlfn.IFS(
$BA28="Devis 1",
IF(ISBLANK(AO28),"",IFERROR(VALUE(TRIM(SUBSTITUTE(AO28,CHAR(160),""))),0)*IFERROR(VALUE(TRIM(SUBSTITUTE($AE28,CHAR(160),""))),0)),
$BA28="Devis 2",
IF(ISBLANK(AT28),"",IFERROR(VALUE(TRIM(SUBSTITUTE(AT28,CHAR(160),""))),0)*IFERROR(VALUE(TRIM(SUBSTITUTE($AE28,CHAR(160),""))),0)),
$BA28="Devis 3",
IF(ISBLANK(AY28),"",IFERROR(VALUE(TRIM(SUBSTITUTE(AY28,CHAR(160),""))),0)*IFERROR(VALUE(TRIM(SUBSTITUTE($AE28,CHAR(160),""))),0)),
TRUE,0
)
)</f>
        <v/>
      </c>
      <c r="BH28" s="605" t="str">
        <f t="shared" si="40"/>
        <v/>
      </c>
      <c r="BI28" s="585"/>
      <c r="BJ28" s="586" t="str" cm="1">
        <f t="array" ref="BJ28">IF(OR(BH28="",BE28="",BF28="",BC28="",BG28="",BD28=""),"",_xlfn.IFS(
ROUND(IFERROR(VALUE(TRIM(SUBSTITUTE(BH28,CHAR(160),""))),0),2)&gt;
ROUND(IFERROR(VALUE(TRIM(SUBSTITUTE(BE28,CHAR(160),""))),0),2),
"KO : Le montant retenu TTC est supérieur au montant raisonnable TTC. Merci de revoir la ligne de dépense ou plafonner son montant.",
ROUND(IFERROR(VALUE(TRIM(SUBSTITUTE(BF28,CHAR(160),""))),0),2)&gt;
ROUND(IFERROR(VALUE(TRIM(SUBSTITUTE(BC28,CHAR(160),""))),0),2),
"Attention : Le montant retenu HT est supérieur au montant HT raisonnable. Merci de revoir la ligne de dépense, plafonner son montant, ou justifier la reventillation HT / TVA.",
ROUND(IFERROR(VALUE(TRIM(SUBSTITUTE(BG28,CHAR(160),""))),0),2)&gt;
ROUND(IFERROR(VALUE(TRIM(SUBSTITUTE(BD28,CHAR(160),""))),0),2),
"Attention : Le montant TVA retenu est supérieur au montant TVA raisonnable. Merci de revoir la ligne de dépense, plafonner son montant, ou justifier la reventillation HT / TVA.",
ROUND(IFERROR(VALUE(TRIM(SUBSTITUTE(BH28,CHAR(160),""))),0),2)&gt;
ROUND(IFERROR(VALUE(TRIM(SUBSTITUTE(MIN(P29,S29,V29),CHAR(160),""))),0),2),
"Attention : Le devis retenu n'est pas le moins cher. Une justification de la part du porteur est nécessaire.",
ROUND(IFERROR(VALUE(TRIM(SUBSTITUTE(BH28,CHAR(160),""))),0),2)=0,
"Attention : montant présenté entièrement écarté",
ROUND(IFERROR(VALUE(TRIM(SUBSTITUTE(BE28,CHAR(160),""))),0),2)=
ROUND(IFERROR(VALUE(TRIM(SUBSTITUTE(BH28,CHAR(160),""))),0),2),
"OK",
ROUND(IFERROR(VALUE(TRIM(SUBSTITUTE(BE28,CHAR(160),""))),0),2)&gt;
ROUND(IFERROR(VALUE(TRIM(SUBSTITUTE(BH28,CHAR(160),""))),0),2),
" OK : Montant instruit inférieur au montant raisonnable.",
TRUE,""
))</f>
        <v/>
      </c>
      <c r="BK28" s="586" t="str" cm="1">
        <f t="array" ref="BK28">IF(OR(BH28="",AB28="",BF28="",Z28="",BG28="",AA28=""),"",_xlfn.IFS(
ROUND(IFERROR(VALUE(TRIM(SUBSTITUTE(BH28,CHAR(160),""))),0),2)&gt;
ROUND(IFERROR(VALUE(TRIM(SUBSTITUTE(AB28,CHAR(160),""))),0),2),
"KO : Le montant retenu TTC est supérieur au montant présenté TTC. Merci de revoir la ligne de dépense ou plafonner son montant.",
ROUND(IFERROR(VALUE(TRIM(SUBSTITUTE(BF28,CHAR(160),""))),0),2)&gt;
ROUND(IFERROR(VALUE(TRIM(SUBSTITUTE(Z28,CHAR(160),""))),0),2),
"Attention : Le montant retenu HT est supérieur au montant HT présenté. Merci de revoir la ligne de dépense, plafonner son montant, ou justifier la reventillation HT / TVA.",
ROUND(IFERROR(VALUE(TRIM(SUBSTITUTE(BG28,CHAR(160),""))),0),2)&gt;
ROUND(IFERROR(VALUE(TRIM(SUBSTITUTE(AA28,CHAR(160),""))),0),2),
"Attention : Le montant TVA retenu est supérieur au montant TVA présenté. Merci de revoir la ligne de dépense, plafonner son montant, ou justifier la reventillation HT / TVA.",
ROUND(IFERROR(VALUE(TRIM(SUBSTITUTE(AB28,CHAR(160),""))),0),2)=0,
"",
ROUND(IFERROR(VALUE(TRIM(SUBSTITUTE(BH28,CHAR(160),""))),0),2)=
ROUND(IFERROR(VALUE(TRIM(SUBSTITUTE(AB28,CHAR(160),""))),0),2),
"OK",
ROUND(IFERROR(VALUE(TRIM(SUBSTITUTE(BH28,CHAR(160),""))),0),2)=0,
"Attention : Montant présenté entièrement rejeté.",
ROUND(IFERROR(VALUE(TRIM(SUBSTITUTE(BH28,CHAR(160),""))),0),2)&lt;
ROUND(IFERROR(VALUE(TRIM(SUBSTITUTE(AB28,CHAR(160),""))),0),2),
"Attention : Montant présenté partiellement rejeté.",
TRUE,""
))</f>
        <v/>
      </c>
      <c r="BL28" s="584" t="str">
        <f t="shared" si="0"/>
        <v/>
      </c>
      <c r="BM28" s="584" t="str">
        <f t="shared" si="1"/>
        <v/>
      </c>
      <c r="BN28" s="818" t="str">
        <f t="shared" si="2"/>
        <v/>
      </c>
    </row>
    <row r="29" spans="1:67">
      <c r="A29" s="797">
        <v>21</v>
      </c>
      <c r="B29" s="83"/>
      <c r="C29" s="108"/>
      <c r="D29" s="83"/>
      <c r="E29" s="109"/>
      <c r="F29" s="110"/>
      <c r="G29" s="111"/>
      <c r="H29" s="132"/>
      <c r="I29" s="626"/>
      <c r="J29" s="627"/>
      <c r="K29" s="538"/>
      <c r="L29" s="624"/>
      <c r="M29" s="625"/>
      <c r="N29" s="644" t="str">
        <f t="shared" si="43"/>
        <v/>
      </c>
      <c r="O29" s="647"/>
      <c r="P29" s="538"/>
      <c r="Q29" s="625"/>
      <c r="R29" s="625"/>
      <c r="S29" s="644" t="str">
        <f t="shared" si="15"/>
        <v/>
      </c>
      <c r="T29" s="664"/>
      <c r="U29" s="538"/>
      <c r="V29" s="625"/>
      <c r="W29" s="625"/>
      <c r="X29" s="665" t="str">
        <f t="shared" si="42"/>
        <v/>
      </c>
      <c r="Y29" s="623"/>
      <c r="Z29" s="112" t="str" cm="1">
        <f t="array" ref="Z29">IF((_xlfn.IFS(TRIM(SUBSTITUTE(Y29,CHAR(160),""))="Devis 1",IFERROR(VALUE(TRIM(SUBSTITUTE(L29,CHAR(160),""))),0),TRIM(SUBSTITUTE(Y29,CHAR(160),""))="Devis 2",IFERROR(VALUE(TRIM(SUBSTITUTE(Q29,CHAR(160),""))),0),TRIM(SUBSTITUTE(Y29,CHAR(160),""))="Devis 3",IFERROR(VALUE(TRIM(SUBSTITUTE(V29,CHAR(160),""))),0),TRUE,0)*IFERROR(VALUE(TRIM(SUBSTITUTE(C29,CHAR(160),""))),0))=0,"",_xlfn.IFS(TRIM(SUBSTITUTE(Y29,CHAR(160),""))="Devis 1",IFERROR(VALUE(TRIM(SUBSTITUTE(L29,CHAR(160),""))),0),TRIM(SUBSTITUTE(Y29,CHAR(160),""))="Devis 2",IFERROR(VALUE(TRIM(SUBSTITUTE(Q29,CHAR(160),""))),0),TRIM(SUBSTITUTE(Y29,CHAR(160),""))="Devis 3",IFERROR(VALUE(TRIM(SUBSTITUTE(V29,CHAR(160),""))),0),TRUE,0)*IFERROR(VALUE(TRIM(SUBSTITUTE(C29,CHAR(160),""))),0))</f>
        <v/>
      </c>
      <c r="AA29" s="89" t="str" cm="1">
        <f t="array" ref="AA29">IF(ROUND((_xlfn.IFS(TRIM(SUBSTITUTE(Y29,CHAR(160),""))="Devis 1",IFERROR(VALUE(TRIM(SUBSTITUTE(M29,CHAR(160),""))),0),TRIM(SUBSTITUTE(Y29,CHAR(160),""))="Devis 2",IFERROR(VALUE(TRIM(SUBSTITUTE(R29,CHAR(160),""))),0),TRIM(SUBSTITUTE(Y29,CHAR(160),""))="Devis 3",IFERROR(VALUE(TRIM(SUBSTITUTE(W29,CHAR(160),""))),0),TRUE,0)*IFERROR(VALUE(TRIM(SUBSTITUTE(C29,CHAR(160),""))),0)),2)=0,IF(Z29&lt;&gt;"",0,""),ROUND((_xlfn.IFS(TRIM(SUBSTITUTE(Y29,CHAR(160),""))="Devis 1",IFERROR(VALUE(TRIM(SUBSTITUTE(M29,CHAR(160),""))),0),TRIM(SUBSTITUTE(Y29,CHAR(160),""))="Devis 2",IFERROR(VALUE(TRIM(SUBSTITUTE(R29,CHAR(160),""))),0),TRIM(SUBSTITUTE(Y29,CHAR(160),""))="Devis 3",IFERROR(VALUE(TRIM(SUBSTITUTE(W29,CHAR(160),""))),0),TRUE,0)*IFERROR(VALUE(TRIM(SUBSTITUTE(C29,CHAR(160),""))),0)),2))</f>
        <v/>
      </c>
      <c r="AB29" s="113" t="str">
        <f t="shared" si="17"/>
        <v/>
      </c>
      <c r="AC29" s="798"/>
      <c r="AD29" s="817" t="str">
        <f t="shared" si="3"/>
        <v/>
      </c>
      <c r="AE29" s="579" t="str">
        <f t="shared" si="18"/>
        <v/>
      </c>
      <c r="AF29" s="539" t="str">
        <f t="shared" si="19"/>
        <v/>
      </c>
      <c r="AG29" s="539" t="str">
        <f t="shared" si="20"/>
        <v/>
      </c>
      <c r="AH29" s="539" t="str">
        <f t="shared" si="21"/>
        <v/>
      </c>
      <c r="AI29" s="539" t="str">
        <f t="shared" si="22"/>
        <v/>
      </c>
      <c r="AJ29" s="539" t="str">
        <f t="shared" si="23"/>
        <v/>
      </c>
      <c r="AK29" s="553" t="str">
        <f t="shared" si="24"/>
        <v/>
      </c>
      <c r="AL29" s="548" t="str">
        <f t="shared" si="44"/>
        <v/>
      </c>
      <c r="AM29" s="539" t="str">
        <f t="shared" si="44"/>
        <v/>
      </c>
      <c r="AN29" s="578" t="str">
        <f t="shared" si="26"/>
        <v/>
      </c>
      <c r="AO29" s="578" t="str">
        <f t="shared" si="27"/>
        <v/>
      </c>
      <c r="AP29" s="644" t="str">
        <f t="shared" si="28"/>
        <v/>
      </c>
      <c r="AQ29" s="655" t="str">
        <f t="shared" si="29"/>
        <v/>
      </c>
      <c r="AR29" s="577" t="str">
        <f t="shared" si="30"/>
        <v/>
      </c>
      <c r="AS29" s="578" t="str">
        <f t="shared" si="31"/>
        <v/>
      </c>
      <c r="AT29" s="578" t="str">
        <f t="shared" si="32"/>
        <v/>
      </c>
      <c r="AU29" s="644" t="str">
        <f t="shared" si="33"/>
        <v/>
      </c>
      <c r="AV29" s="677" t="str">
        <f t="shared" si="45"/>
        <v/>
      </c>
      <c r="AW29" s="577" t="str">
        <f t="shared" si="45"/>
        <v/>
      </c>
      <c r="AX29" s="578" t="str">
        <f t="shared" si="35"/>
        <v/>
      </c>
      <c r="AY29" s="578" t="str">
        <f t="shared" si="36"/>
        <v/>
      </c>
      <c r="AZ29" s="678" t="str">
        <f t="shared" si="41"/>
        <v/>
      </c>
      <c r="BA29" s="671" t="str">
        <f t="shared" si="13"/>
        <v/>
      </c>
      <c r="BB29" s="583"/>
      <c r="BC29" s="605" t="str">
        <f t="shared" si="37"/>
        <v/>
      </c>
      <c r="BD29" s="605" t="str">
        <f t="shared" si="38"/>
        <v/>
      </c>
      <c r="BE29" s="605" t="str">
        <f t="shared" si="39"/>
        <v/>
      </c>
      <c r="BF29" s="606" t="str" cm="1">
        <f t="array" ref="BF29">IF($AE29="","",
_xlfn.IFS(
$BA29="Devis 1",
IF(ISBLANK(AN29),"",IFERROR(VALUE(TRIM(SUBSTITUTE(AN29,CHAR(160),""))),0)*IFERROR(VALUE(TRIM(SUBSTITUTE($AE29,CHAR(160),""))),0)),
$BA29="Devis 2",
IF(ISBLANK(AS29),"",IFERROR(VALUE(TRIM(SUBSTITUTE(AS29,CHAR(160),""))),0)*IFERROR(VALUE(TRIM(SUBSTITUTE($AE29,CHAR(160),""))),0)),
$BA29="Devis 3",
IF(ISBLANK(AX29),"",IFERROR(VALUE(TRIM(SUBSTITUTE(AX29,CHAR(160),""))),0)*IFERROR(VALUE(TRIM(SUBSTITUTE($AE29,CHAR(160),""))),0)),
TRUE,0
)
)</f>
        <v/>
      </c>
      <c r="BG29" s="606" t="str" cm="1">
        <f t="array" ref="BG29">IF($AE29="","",
_xlfn.IFS(
$BA29="Devis 1",
IF(ISBLANK(AO29),"",IFERROR(VALUE(TRIM(SUBSTITUTE(AO29,CHAR(160),""))),0)*IFERROR(VALUE(TRIM(SUBSTITUTE($AE29,CHAR(160),""))),0)),
$BA29="Devis 2",
IF(ISBLANK(AT29),"",IFERROR(VALUE(TRIM(SUBSTITUTE(AT29,CHAR(160),""))),0)*IFERROR(VALUE(TRIM(SUBSTITUTE($AE29,CHAR(160),""))),0)),
$BA29="Devis 3",
IF(ISBLANK(AY29),"",IFERROR(VALUE(TRIM(SUBSTITUTE(AY29,CHAR(160),""))),0)*IFERROR(VALUE(TRIM(SUBSTITUTE($AE29,CHAR(160),""))),0)),
TRUE,0
)
)</f>
        <v/>
      </c>
      <c r="BH29" s="605" t="str">
        <f t="shared" si="40"/>
        <v/>
      </c>
      <c r="BI29" s="585"/>
      <c r="BJ29" s="586" t="str" cm="1">
        <f t="array" ref="BJ29">IF(OR(BH29="",BE29="",BF29="",BC29="",BG29="",BD29=""),"",_xlfn.IFS(
ROUND(IFERROR(VALUE(TRIM(SUBSTITUTE(BH29,CHAR(160),""))),0),2)&gt;
ROUND(IFERROR(VALUE(TRIM(SUBSTITUTE(BE29,CHAR(160),""))),0),2),
"KO : Le montant retenu TTC est supérieur au montant raisonnable TTC. Merci de revoir la ligne de dépense ou plafonner son montant.",
ROUND(IFERROR(VALUE(TRIM(SUBSTITUTE(BF29,CHAR(160),""))),0),2)&gt;
ROUND(IFERROR(VALUE(TRIM(SUBSTITUTE(BC29,CHAR(160),""))),0),2),
"Attention : Le montant retenu HT est supérieur au montant HT raisonnable. Merci de revoir la ligne de dépense, plafonner son montant, ou justifier la reventillation HT / TVA.",
ROUND(IFERROR(VALUE(TRIM(SUBSTITUTE(BG29,CHAR(160),""))),0),2)&gt;
ROUND(IFERROR(VALUE(TRIM(SUBSTITUTE(BD29,CHAR(160),""))),0),2),
"Attention : Le montant TVA retenu est supérieur au montant TVA raisonnable. Merci de revoir la ligne de dépense, plafonner son montant, ou justifier la reventillation HT / TVA.",
ROUND(IFERROR(VALUE(TRIM(SUBSTITUTE(BH29,CHAR(160),""))),0),2)&gt;
ROUND(IFERROR(VALUE(TRIM(SUBSTITUTE(MIN(P30,S30,V30),CHAR(160),""))),0),2),
"Attention : Le devis retenu n'est pas le moins cher. Une justification de la part du porteur est nécessaire.",
ROUND(IFERROR(VALUE(TRIM(SUBSTITUTE(BH29,CHAR(160),""))),0),2)=0,
"Attention : montant présenté entièrement écarté",
ROUND(IFERROR(VALUE(TRIM(SUBSTITUTE(BE29,CHAR(160),""))),0),2)=
ROUND(IFERROR(VALUE(TRIM(SUBSTITUTE(BH29,CHAR(160),""))),0),2),
"OK",
ROUND(IFERROR(VALUE(TRIM(SUBSTITUTE(BE29,CHAR(160),""))),0),2)&gt;
ROUND(IFERROR(VALUE(TRIM(SUBSTITUTE(BH29,CHAR(160),""))),0),2),
" OK : Montant instruit inférieur au montant raisonnable.",
TRUE,""
))</f>
        <v/>
      </c>
      <c r="BK29" s="586" t="str" cm="1">
        <f t="array" ref="BK29">IF(OR(BH29="",AB29="",BF29="",Z29="",BG29="",AA29=""),"",_xlfn.IFS(
ROUND(IFERROR(VALUE(TRIM(SUBSTITUTE(BH29,CHAR(160),""))),0),2)&gt;
ROUND(IFERROR(VALUE(TRIM(SUBSTITUTE(AB29,CHAR(160),""))),0),2),
"KO : Le montant retenu TTC est supérieur au montant présenté TTC. Merci de revoir la ligne de dépense ou plafonner son montant.",
ROUND(IFERROR(VALUE(TRIM(SUBSTITUTE(BF29,CHAR(160),""))),0),2)&gt;
ROUND(IFERROR(VALUE(TRIM(SUBSTITUTE(Z29,CHAR(160),""))),0),2),
"Attention : Le montant retenu HT est supérieur au montant HT présenté. Merci de revoir la ligne de dépense, plafonner son montant, ou justifier la reventillation HT / TVA.",
ROUND(IFERROR(VALUE(TRIM(SUBSTITUTE(BG29,CHAR(160),""))),0),2)&gt;
ROUND(IFERROR(VALUE(TRIM(SUBSTITUTE(AA29,CHAR(160),""))),0),2),
"Attention : Le montant TVA retenu est supérieur au montant TVA présenté. Merci de revoir la ligne de dépense, plafonner son montant, ou justifier la reventillation HT / TVA.",
ROUND(IFERROR(VALUE(TRIM(SUBSTITUTE(AB29,CHAR(160),""))),0),2)=0,
"",
ROUND(IFERROR(VALUE(TRIM(SUBSTITUTE(BH29,CHAR(160),""))),0),2)=
ROUND(IFERROR(VALUE(TRIM(SUBSTITUTE(AB29,CHAR(160),""))),0),2),
"OK",
ROUND(IFERROR(VALUE(TRIM(SUBSTITUTE(BH29,CHAR(160),""))),0),2)=0,
"Attention : Montant présenté entièrement rejeté.",
ROUND(IFERROR(VALUE(TRIM(SUBSTITUTE(BH29,CHAR(160),""))),0),2)&lt;
ROUND(IFERROR(VALUE(TRIM(SUBSTITUTE(AB29,CHAR(160),""))),0),2),
"Attention : Montant présenté partiellement rejeté.",
TRUE,""
))</f>
        <v/>
      </c>
      <c r="BL29" s="584" t="str">
        <f t="shared" si="0"/>
        <v/>
      </c>
      <c r="BM29" s="584" t="str">
        <f t="shared" si="1"/>
        <v/>
      </c>
      <c r="BN29" s="818" t="str">
        <f t="shared" si="2"/>
        <v/>
      </c>
    </row>
    <row r="30" spans="1:67">
      <c r="A30" s="797">
        <v>22</v>
      </c>
      <c r="B30" s="83"/>
      <c r="C30" s="108"/>
      <c r="D30" s="83"/>
      <c r="E30" s="109"/>
      <c r="F30" s="110"/>
      <c r="G30" s="111"/>
      <c r="H30" s="132"/>
      <c r="I30" s="626"/>
      <c r="J30" s="627"/>
      <c r="K30" s="538"/>
      <c r="L30" s="624"/>
      <c r="M30" s="625"/>
      <c r="N30" s="644" t="str">
        <f t="shared" si="43"/>
        <v/>
      </c>
      <c r="O30" s="647"/>
      <c r="P30" s="538"/>
      <c r="Q30" s="625"/>
      <c r="R30" s="625"/>
      <c r="S30" s="644" t="str">
        <f t="shared" si="15"/>
        <v/>
      </c>
      <c r="T30" s="664"/>
      <c r="U30" s="538"/>
      <c r="V30" s="625"/>
      <c r="W30" s="625"/>
      <c r="X30" s="665" t="str">
        <f t="shared" si="42"/>
        <v/>
      </c>
      <c r="Y30" s="623"/>
      <c r="Z30" s="112" t="str" cm="1">
        <f t="array" ref="Z30">IF((_xlfn.IFS(TRIM(SUBSTITUTE(Y30,CHAR(160),""))="Devis 1",IFERROR(VALUE(TRIM(SUBSTITUTE(L30,CHAR(160),""))),0),TRIM(SUBSTITUTE(Y30,CHAR(160),""))="Devis 2",IFERROR(VALUE(TRIM(SUBSTITUTE(Q30,CHAR(160),""))),0),TRIM(SUBSTITUTE(Y30,CHAR(160),""))="Devis 3",IFERROR(VALUE(TRIM(SUBSTITUTE(V30,CHAR(160),""))),0),TRUE,0)*IFERROR(VALUE(TRIM(SUBSTITUTE(C30,CHAR(160),""))),0))=0,"",_xlfn.IFS(TRIM(SUBSTITUTE(Y30,CHAR(160),""))="Devis 1",IFERROR(VALUE(TRIM(SUBSTITUTE(L30,CHAR(160),""))),0),TRIM(SUBSTITUTE(Y30,CHAR(160),""))="Devis 2",IFERROR(VALUE(TRIM(SUBSTITUTE(Q30,CHAR(160),""))),0),TRIM(SUBSTITUTE(Y30,CHAR(160),""))="Devis 3",IFERROR(VALUE(TRIM(SUBSTITUTE(V30,CHAR(160),""))),0),TRUE,0)*IFERROR(VALUE(TRIM(SUBSTITUTE(C30,CHAR(160),""))),0))</f>
        <v/>
      </c>
      <c r="AA30" s="89" t="str" cm="1">
        <f t="array" ref="AA30">IF(ROUND((_xlfn.IFS(TRIM(SUBSTITUTE(Y30,CHAR(160),""))="Devis 1",IFERROR(VALUE(TRIM(SUBSTITUTE(M30,CHAR(160),""))),0),TRIM(SUBSTITUTE(Y30,CHAR(160),""))="Devis 2",IFERROR(VALUE(TRIM(SUBSTITUTE(R30,CHAR(160),""))),0),TRIM(SUBSTITUTE(Y30,CHAR(160),""))="Devis 3",IFERROR(VALUE(TRIM(SUBSTITUTE(W30,CHAR(160),""))),0),TRUE,0)*IFERROR(VALUE(TRIM(SUBSTITUTE(C30,CHAR(160),""))),0)),2)=0,IF(Z30&lt;&gt;"",0,""),ROUND((_xlfn.IFS(TRIM(SUBSTITUTE(Y30,CHAR(160),""))="Devis 1",IFERROR(VALUE(TRIM(SUBSTITUTE(M30,CHAR(160),""))),0),TRIM(SUBSTITUTE(Y30,CHAR(160),""))="Devis 2",IFERROR(VALUE(TRIM(SUBSTITUTE(R30,CHAR(160),""))),0),TRIM(SUBSTITUTE(Y30,CHAR(160),""))="Devis 3",IFERROR(VALUE(TRIM(SUBSTITUTE(W30,CHAR(160),""))),0),TRUE,0)*IFERROR(VALUE(TRIM(SUBSTITUTE(C30,CHAR(160),""))),0)),2))</f>
        <v/>
      </c>
      <c r="AB30" s="113" t="str">
        <f t="shared" si="17"/>
        <v/>
      </c>
      <c r="AC30" s="798"/>
      <c r="AD30" s="817" t="str">
        <f t="shared" si="3"/>
        <v/>
      </c>
      <c r="AE30" s="579" t="str">
        <f t="shared" si="18"/>
        <v/>
      </c>
      <c r="AF30" s="539" t="str">
        <f t="shared" si="19"/>
        <v/>
      </c>
      <c r="AG30" s="539" t="str">
        <f t="shared" si="20"/>
        <v/>
      </c>
      <c r="AH30" s="539" t="str">
        <f t="shared" si="21"/>
        <v/>
      </c>
      <c r="AI30" s="539" t="str">
        <f t="shared" si="22"/>
        <v/>
      </c>
      <c r="AJ30" s="539" t="str">
        <f t="shared" si="23"/>
        <v/>
      </c>
      <c r="AK30" s="553" t="str">
        <f t="shared" si="24"/>
        <v/>
      </c>
      <c r="AL30" s="548" t="str">
        <f t="shared" si="44"/>
        <v/>
      </c>
      <c r="AM30" s="539" t="str">
        <f t="shared" si="44"/>
        <v/>
      </c>
      <c r="AN30" s="578" t="str">
        <f t="shared" si="26"/>
        <v/>
      </c>
      <c r="AO30" s="578" t="str">
        <f t="shared" si="27"/>
        <v/>
      </c>
      <c r="AP30" s="644" t="str">
        <f t="shared" si="28"/>
        <v/>
      </c>
      <c r="AQ30" s="655" t="str">
        <f t="shared" si="29"/>
        <v/>
      </c>
      <c r="AR30" s="577" t="str">
        <f t="shared" si="30"/>
        <v/>
      </c>
      <c r="AS30" s="578" t="str">
        <f t="shared" si="31"/>
        <v/>
      </c>
      <c r="AT30" s="578" t="str">
        <f t="shared" si="32"/>
        <v/>
      </c>
      <c r="AU30" s="644" t="str">
        <f t="shared" si="33"/>
        <v/>
      </c>
      <c r="AV30" s="677" t="str">
        <f t="shared" si="45"/>
        <v/>
      </c>
      <c r="AW30" s="577" t="str">
        <f t="shared" si="45"/>
        <v/>
      </c>
      <c r="AX30" s="578" t="str">
        <f t="shared" si="35"/>
        <v/>
      </c>
      <c r="AY30" s="578" t="str">
        <f t="shared" si="36"/>
        <v/>
      </c>
      <c r="AZ30" s="678" t="str">
        <f t="shared" si="41"/>
        <v/>
      </c>
      <c r="BA30" s="671" t="str">
        <f t="shared" si="13"/>
        <v/>
      </c>
      <c r="BB30" s="583"/>
      <c r="BC30" s="605" t="str">
        <f t="shared" si="37"/>
        <v/>
      </c>
      <c r="BD30" s="605" t="str">
        <f t="shared" si="38"/>
        <v/>
      </c>
      <c r="BE30" s="605" t="str">
        <f t="shared" si="39"/>
        <v/>
      </c>
      <c r="BF30" s="606" t="str" cm="1">
        <f t="array" ref="BF30">IF($AE30="","",
_xlfn.IFS(
$BA30="Devis 1",
IF(ISBLANK(AN30),"",IFERROR(VALUE(TRIM(SUBSTITUTE(AN30,CHAR(160),""))),0)*IFERROR(VALUE(TRIM(SUBSTITUTE($AE30,CHAR(160),""))),0)),
$BA30="Devis 2",
IF(ISBLANK(AS30),"",IFERROR(VALUE(TRIM(SUBSTITUTE(AS30,CHAR(160),""))),0)*IFERROR(VALUE(TRIM(SUBSTITUTE($AE30,CHAR(160),""))),0)),
$BA30="Devis 3",
IF(ISBLANK(AX30),"",IFERROR(VALUE(TRIM(SUBSTITUTE(AX30,CHAR(160),""))),0)*IFERROR(VALUE(TRIM(SUBSTITUTE($AE30,CHAR(160),""))),0)),
TRUE,0
)
)</f>
        <v/>
      </c>
      <c r="BG30" s="606" t="str" cm="1">
        <f t="array" ref="BG30">IF($AE30="","",
_xlfn.IFS(
$BA30="Devis 1",
IF(ISBLANK(AO30),"",IFERROR(VALUE(TRIM(SUBSTITUTE(AO30,CHAR(160),""))),0)*IFERROR(VALUE(TRIM(SUBSTITUTE($AE30,CHAR(160),""))),0)),
$BA30="Devis 2",
IF(ISBLANK(AT30),"",IFERROR(VALUE(TRIM(SUBSTITUTE(AT30,CHAR(160),""))),0)*IFERROR(VALUE(TRIM(SUBSTITUTE($AE30,CHAR(160),""))),0)),
$BA30="Devis 3",
IF(ISBLANK(AY30),"",IFERROR(VALUE(TRIM(SUBSTITUTE(AY30,CHAR(160),""))),0)*IFERROR(VALUE(TRIM(SUBSTITUTE($AE30,CHAR(160),""))),0)),
TRUE,0
)
)</f>
        <v/>
      </c>
      <c r="BH30" s="605" t="str">
        <f t="shared" si="40"/>
        <v/>
      </c>
      <c r="BI30" s="585"/>
      <c r="BJ30" s="586" t="str" cm="1">
        <f t="array" ref="BJ30">IF(OR(BH30="",BE30="",BF30="",BC30="",BG30="",BD30=""),"",_xlfn.IFS(
ROUND(IFERROR(VALUE(TRIM(SUBSTITUTE(BH30,CHAR(160),""))),0),2)&gt;
ROUND(IFERROR(VALUE(TRIM(SUBSTITUTE(BE30,CHAR(160),""))),0),2),
"KO : Le montant retenu TTC est supérieur au montant raisonnable TTC. Merci de revoir la ligne de dépense ou plafonner son montant.",
ROUND(IFERROR(VALUE(TRIM(SUBSTITUTE(BF30,CHAR(160),""))),0),2)&gt;
ROUND(IFERROR(VALUE(TRIM(SUBSTITUTE(BC30,CHAR(160),""))),0),2),
"Attention : Le montant retenu HT est supérieur au montant HT raisonnable. Merci de revoir la ligne de dépense, plafonner son montant, ou justifier la reventillation HT / TVA.",
ROUND(IFERROR(VALUE(TRIM(SUBSTITUTE(BG30,CHAR(160),""))),0),2)&gt;
ROUND(IFERROR(VALUE(TRIM(SUBSTITUTE(BD30,CHAR(160),""))),0),2),
"Attention : Le montant TVA retenu est supérieur au montant TVA raisonnable. Merci de revoir la ligne de dépense, plafonner son montant, ou justifier la reventillation HT / TVA.",
ROUND(IFERROR(VALUE(TRIM(SUBSTITUTE(BH30,CHAR(160),""))),0),2)&gt;
ROUND(IFERROR(VALUE(TRIM(SUBSTITUTE(MIN(P31,S31,V31),CHAR(160),""))),0),2),
"Attention : Le devis retenu n'est pas le moins cher. Une justification de la part du porteur est nécessaire.",
ROUND(IFERROR(VALUE(TRIM(SUBSTITUTE(BH30,CHAR(160),""))),0),2)=0,
"Attention : montant présenté entièrement écarté",
ROUND(IFERROR(VALUE(TRIM(SUBSTITUTE(BE30,CHAR(160),""))),0),2)=
ROUND(IFERROR(VALUE(TRIM(SUBSTITUTE(BH30,CHAR(160),""))),0),2),
"OK",
ROUND(IFERROR(VALUE(TRIM(SUBSTITUTE(BE30,CHAR(160),""))),0),2)&gt;
ROUND(IFERROR(VALUE(TRIM(SUBSTITUTE(BH30,CHAR(160),""))),0),2),
" OK : Montant instruit inférieur au montant raisonnable.",
TRUE,""
))</f>
        <v/>
      </c>
      <c r="BK30" s="586" t="str" cm="1">
        <f t="array" ref="BK30">IF(OR(BH30="",AB30="",BF30="",Z30="",BG30="",AA30=""),"",_xlfn.IFS(
ROUND(IFERROR(VALUE(TRIM(SUBSTITUTE(BH30,CHAR(160),""))),0),2)&gt;
ROUND(IFERROR(VALUE(TRIM(SUBSTITUTE(AB30,CHAR(160),""))),0),2),
"KO : Le montant retenu TTC est supérieur au montant présenté TTC. Merci de revoir la ligne de dépense ou plafonner son montant.",
ROUND(IFERROR(VALUE(TRIM(SUBSTITUTE(BF30,CHAR(160),""))),0),2)&gt;
ROUND(IFERROR(VALUE(TRIM(SUBSTITUTE(Z30,CHAR(160),""))),0),2),
"Attention : Le montant retenu HT est supérieur au montant HT présenté. Merci de revoir la ligne de dépense, plafonner son montant, ou justifier la reventillation HT / TVA.",
ROUND(IFERROR(VALUE(TRIM(SUBSTITUTE(BG30,CHAR(160),""))),0),2)&gt;
ROUND(IFERROR(VALUE(TRIM(SUBSTITUTE(AA30,CHAR(160),""))),0),2),
"Attention : Le montant TVA retenu est supérieur au montant TVA présenté. Merci de revoir la ligne de dépense, plafonner son montant, ou justifier la reventillation HT / TVA.",
ROUND(IFERROR(VALUE(TRIM(SUBSTITUTE(AB30,CHAR(160),""))),0),2)=0,
"",
ROUND(IFERROR(VALUE(TRIM(SUBSTITUTE(BH30,CHAR(160),""))),0),2)=
ROUND(IFERROR(VALUE(TRIM(SUBSTITUTE(AB30,CHAR(160),""))),0),2),
"OK",
ROUND(IFERROR(VALUE(TRIM(SUBSTITUTE(BH30,CHAR(160),""))),0),2)=0,
"Attention : Montant présenté entièrement rejeté.",
ROUND(IFERROR(VALUE(TRIM(SUBSTITUTE(BH30,CHAR(160),""))),0),2)&lt;
ROUND(IFERROR(VALUE(TRIM(SUBSTITUTE(AB30,CHAR(160),""))),0),2),
"Attention : Montant présenté partiellement rejeté.",
TRUE,""
))</f>
        <v/>
      </c>
      <c r="BL30" s="584" t="str">
        <f t="shared" si="0"/>
        <v/>
      </c>
      <c r="BM30" s="584" t="str">
        <f t="shared" si="1"/>
        <v/>
      </c>
      <c r="BN30" s="818" t="str">
        <f t="shared" si="2"/>
        <v/>
      </c>
    </row>
    <row r="31" spans="1:67">
      <c r="A31" s="797">
        <v>23</v>
      </c>
      <c r="B31" s="83"/>
      <c r="C31" s="108"/>
      <c r="D31" s="83"/>
      <c r="E31" s="109"/>
      <c r="F31" s="110"/>
      <c r="G31" s="111"/>
      <c r="H31" s="132"/>
      <c r="I31" s="626"/>
      <c r="J31" s="627"/>
      <c r="K31" s="538"/>
      <c r="L31" s="624"/>
      <c r="M31" s="625"/>
      <c r="N31" s="644" t="str">
        <f t="shared" si="43"/>
        <v/>
      </c>
      <c r="O31" s="647"/>
      <c r="P31" s="538"/>
      <c r="Q31" s="625"/>
      <c r="R31" s="625"/>
      <c r="S31" s="644" t="str">
        <f t="shared" si="15"/>
        <v/>
      </c>
      <c r="T31" s="664"/>
      <c r="U31" s="538"/>
      <c r="V31" s="625"/>
      <c r="W31" s="625"/>
      <c r="X31" s="665" t="str">
        <f t="shared" si="42"/>
        <v/>
      </c>
      <c r="Y31" s="623"/>
      <c r="Z31" s="112" t="str" cm="1">
        <f t="array" ref="Z31">IF((_xlfn.IFS(TRIM(SUBSTITUTE(Y31,CHAR(160),""))="Devis 1",IFERROR(VALUE(TRIM(SUBSTITUTE(L31,CHAR(160),""))),0),TRIM(SUBSTITUTE(Y31,CHAR(160),""))="Devis 2",IFERROR(VALUE(TRIM(SUBSTITUTE(Q31,CHAR(160),""))),0),TRIM(SUBSTITUTE(Y31,CHAR(160),""))="Devis 3",IFERROR(VALUE(TRIM(SUBSTITUTE(V31,CHAR(160),""))),0),TRUE,0)*IFERROR(VALUE(TRIM(SUBSTITUTE(C31,CHAR(160),""))),0))=0,"",_xlfn.IFS(TRIM(SUBSTITUTE(Y31,CHAR(160),""))="Devis 1",IFERROR(VALUE(TRIM(SUBSTITUTE(L31,CHAR(160),""))),0),TRIM(SUBSTITUTE(Y31,CHAR(160),""))="Devis 2",IFERROR(VALUE(TRIM(SUBSTITUTE(Q31,CHAR(160),""))),0),TRIM(SUBSTITUTE(Y31,CHAR(160),""))="Devis 3",IFERROR(VALUE(TRIM(SUBSTITUTE(V31,CHAR(160),""))),0),TRUE,0)*IFERROR(VALUE(TRIM(SUBSTITUTE(C31,CHAR(160),""))),0))</f>
        <v/>
      </c>
      <c r="AA31" s="89" t="str" cm="1">
        <f t="array" ref="AA31">IF(ROUND((_xlfn.IFS(TRIM(SUBSTITUTE(Y31,CHAR(160),""))="Devis 1",IFERROR(VALUE(TRIM(SUBSTITUTE(M31,CHAR(160),""))),0),TRIM(SUBSTITUTE(Y31,CHAR(160),""))="Devis 2",IFERROR(VALUE(TRIM(SUBSTITUTE(R31,CHAR(160),""))),0),TRIM(SUBSTITUTE(Y31,CHAR(160),""))="Devis 3",IFERROR(VALUE(TRIM(SUBSTITUTE(W31,CHAR(160),""))),0),TRUE,0)*IFERROR(VALUE(TRIM(SUBSTITUTE(C31,CHAR(160),""))),0)),2)=0,IF(Z31&lt;&gt;"",0,""),ROUND((_xlfn.IFS(TRIM(SUBSTITUTE(Y31,CHAR(160),""))="Devis 1",IFERROR(VALUE(TRIM(SUBSTITUTE(M31,CHAR(160),""))),0),TRIM(SUBSTITUTE(Y31,CHAR(160),""))="Devis 2",IFERROR(VALUE(TRIM(SUBSTITUTE(R31,CHAR(160),""))),0),TRIM(SUBSTITUTE(Y31,CHAR(160),""))="Devis 3",IFERROR(VALUE(TRIM(SUBSTITUTE(W31,CHAR(160),""))),0),TRUE,0)*IFERROR(VALUE(TRIM(SUBSTITUTE(C31,CHAR(160),""))),0)),2))</f>
        <v/>
      </c>
      <c r="AB31" s="113" t="str">
        <f t="shared" si="17"/>
        <v/>
      </c>
      <c r="AC31" s="798"/>
      <c r="AD31" s="817" t="str">
        <f t="shared" si="3"/>
        <v/>
      </c>
      <c r="AE31" s="579" t="str">
        <f t="shared" si="18"/>
        <v/>
      </c>
      <c r="AF31" s="539" t="str">
        <f t="shared" si="19"/>
        <v/>
      </c>
      <c r="AG31" s="539" t="str">
        <f t="shared" si="20"/>
        <v/>
      </c>
      <c r="AH31" s="539" t="str">
        <f t="shared" si="21"/>
        <v/>
      </c>
      <c r="AI31" s="539" t="str">
        <f t="shared" si="22"/>
        <v/>
      </c>
      <c r="AJ31" s="539" t="str">
        <f t="shared" si="23"/>
        <v/>
      </c>
      <c r="AK31" s="553" t="str">
        <f t="shared" si="24"/>
        <v/>
      </c>
      <c r="AL31" s="548" t="str">
        <f t="shared" si="44"/>
        <v/>
      </c>
      <c r="AM31" s="539" t="str">
        <f t="shared" si="44"/>
        <v/>
      </c>
      <c r="AN31" s="578" t="str">
        <f t="shared" si="26"/>
        <v/>
      </c>
      <c r="AO31" s="578" t="str">
        <f t="shared" si="27"/>
        <v/>
      </c>
      <c r="AP31" s="644" t="str">
        <f t="shared" si="28"/>
        <v/>
      </c>
      <c r="AQ31" s="655" t="str">
        <f t="shared" si="29"/>
        <v/>
      </c>
      <c r="AR31" s="577" t="str">
        <f t="shared" si="30"/>
        <v/>
      </c>
      <c r="AS31" s="578" t="str">
        <f t="shared" si="31"/>
        <v/>
      </c>
      <c r="AT31" s="578" t="str">
        <f t="shared" si="32"/>
        <v/>
      </c>
      <c r="AU31" s="644" t="str">
        <f t="shared" si="33"/>
        <v/>
      </c>
      <c r="AV31" s="677" t="str">
        <f t="shared" si="45"/>
        <v/>
      </c>
      <c r="AW31" s="577" t="str">
        <f t="shared" si="45"/>
        <v/>
      </c>
      <c r="AX31" s="578" t="str">
        <f t="shared" si="35"/>
        <v/>
      </c>
      <c r="AY31" s="578" t="str">
        <f t="shared" si="36"/>
        <v/>
      </c>
      <c r="AZ31" s="678" t="str">
        <f t="shared" si="41"/>
        <v/>
      </c>
      <c r="BA31" s="671" t="str">
        <f t="shared" si="13"/>
        <v/>
      </c>
      <c r="BB31" s="583"/>
      <c r="BC31" s="605" t="str">
        <f t="shared" si="37"/>
        <v/>
      </c>
      <c r="BD31" s="605" t="str">
        <f t="shared" si="38"/>
        <v/>
      </c>
      <c r="BE31" s="605" t="str">
        <f t="shared" si="39"/>
        <v/>
      </c>
      <c r="BF31" s="606" t="str" cm="1">
        <f t="array" ref="BF31">IF($AE31="","",
_xlfn.IFS(
$BA31="Devis 1",
IF(ISBLANK(AN31),"",IFERROR(VALUE(TRIM(SUBSTITUTE(AN31,CHAR(160),""))),0)*IFERROR(VALUE(TRIM(SUBSTITUTE($AE31,CHAR(160),""))),0)),
$BA31="Devis 2",
IF(ISBLANK(AS31),"",IFERROR(VALUE(TRIM(SUBSTITUTE(AS31,CHAR(160),""))),0)*IFERROR(VALUE(TRIM(SUBSTITUTE($AE31,CHAR(160),""))),0)),
$BA31="Devis 3",
IF(ISBLANK(AX31),"",IFERROR(VALUE(TRIM(SUBSTITUTE(AX31,CHAR(160),""))),0)*IFERROR(VALUE(TRIM(SUBSTITUTE($AE31,CHAR(160),""))),0)),
TRUE,0
)
)</f>
        <v/>
      </c>
      <c r="BG31" s="606" t="str" cm="1">
        <f t="array" ref="BG31">IF($AE31="","",
_xlfn.IFS(
$BA31="Devis 1",
IF(ISBLANK(AO31),"",IFERROR(VALUE(TRIM(SUBSTITUTE(AO31,CHAR(160),""))),0)*IFERROR(VALUE(TRIM(SUBSTITUTE($AE31,CHAR(160),""))),0)),
$BA31="Devis 2",
IF(ISBLANK(AT31),"",IFERROR(VALUE(TRIM(SUBSTITUTE(AT31,CHAR(160),""))),0)*IFERROR(VALUE(TRIM(SUBSTITUTE($AE31,CHAR(160),""))),0)),
$BA31="Devis 3",
IF(ISBLANK(AY31),"",IFERROR(VALUE(TRIM(SUBSTITUTE(AY31,CHAR(160),""))),0)*IFERROR(VALUE(TRIM(SUBSTITUTE($AE31,CHAR(160),""))),0)),
TRUE,0
)
)</f>
        <v/>
      </c>
      <c r="BH31" s="605" t="str">
        <f t="shared" si="40"/>
        <v/>
      </c>
      <c r="BI31" s="585"/>
      <c r="BJ31" s="586" t="str" cm="1">
        <f t="array" ref="BJ31">IF(OR(BH31="",BE31="",BF31="",BC31="",BG31="",BD31=""),"",_xlfn.IFS(
ROUND(IFERROR(VALUE(TRIM(SUBSTITUTE(BH31,CHAR(160),""))),0),2)&gt;
ROUND(IFERROR(VALUE(TRIM(SUBSTITUTE(BE31,CHAR(160),""))),0),2),
"KO : Le montant retenu TTC est supérieur au montant raisonnable TTC. Merci de revoir la ligne de dépense ou plafonner son montant.",
ROUND(IFERROR(VALUE(TRIM(SUBSTITUTE(BF31,CHAR(160),""))),0),2)&gt;
ROUND(IFERROR(VALUE(TRIM(SUBSTITUTE(BC31,CHAR(160),""))),0),2),
"Attention : Le montant retenu HT est supérieur au montant HT raisonnable. Merci de revoir la ligne de dépense, plafonner son montant, ou justifier la reventillation HT / TVA.",
ROUND(IFERROR(VALUE(TRIM(SUBSTITUTE(BG31,CHAR(160),""))),0),2)&gt;
ROUND(IFERROR(VALUE(TRIM(SUBSTITUTE(BD31,CHAR(160),""))),0),2),
"Attention : Le montant TVA retenu est supérieur au montant TVA raisonnable. Merci de revoir la ligne de dépense, plafonner son montant, ou justifier la reventillation HT / TVA.",
ROUND(IFERROR(VALUE(TRIM(SUBSTITUTE(BH31,CHAR(160),""))),0),2)&gt;
ROUND(IFERROR(VALUE(TRIM(SUBSTITUTE(MIN(P32,S32,V32),CHAR(160),""))),0),2),
"Attention : Le devis retenu n'est pas le moins cher. Une justification de la part du porteur est nécessaire.",
ROUND(IFERROR(VALUE(TRIM(SUBSTITUTE(BH31,CHAR(160),""))),0),2)=0,
"Attention : montant présenté entièrement écarté",
ROUND(IFERROR(VALUE(TRIM(SUBSTITUTE(BE31,CHAR(160),""))),0),2)=
ROUND(IFERROR(VALUE(TRIM(SUBSTITUTE(BH31,CHAR(160),""))),0),2),
"OK",
ROUND(IFERROR(VALUE(TRIM(SUBSTITUTE(BE31,CHAR(160),""))),0),2)&gt;
ROUND(IFERROR(VALUE(TRIM(SUBSTITUTE(BH31,CHAR(160),""))),0),2),
" OK : Montant instruit inférieur au montant raisonnable.",
TRUE,""
))</f>
        <v/>
      </c>
      <c r="BK31" s="586" t="str" cm="1">
        <f t="array" ref="BK31">IF(OR(BH31="",AB31="",BF31="",Z31="",BG31="",AA31=""),"",_xlfn.IFS(
ROUND(IFERROR(VALUE(TRIM(SUBSTITUTE(BH31,CHAR(160),""))),0),2)&gt;
ROUND(IFERROR(VALUE(TRIM(SUBSTITUTE(AB31,CHAR(160),""))),0),2),
"KO : Le montant retenu TTC est supérieur au montant présenté TTC. Merci de revoir la ligne de dépense ou plafonner son montant.",
ROUND(IFERROR(VALUE(TRIM(SUBSTITUTE(BF31,CHAR(160),""))),0),2)&gt;
ROUND(IFERROR(VALUE(TRIM(SUBSTITUTE(Z31,CHAR(160),""))),0),2),
"Attention : Le montant retenu HT est supérieur au montant HT présenté. Merci de revoir la ligne de dépense, plafonner son montant, ou justifier la reventillation HT / TVA.",
ROUND(IFERROR(VALUE(TRIM(SUBSTITUTE(BG31,CHAR(160),""))),0),2)&gt;
ROUND(IFERROR(VALUE(TRIM(SUBSTITUTE(AA31,CHAR(160),""))),0),2),
"Attention : Le montant TVA retenu est supérieur au montant TVA présenté. Merci de revoir la ligne de dépense, plafonner son montant, ou justifier la reventillation HT / TVA.",
ROUND(IFERROR(VALUE(TRIM(SUBSTITUTE(AB31,CHAR(160),""))),0),2)=0,
"",
ROUND(IFERROR(VALUE(TRIM(SUBSTITUTE(BH31,CHAR(160),""))),0),2)=
ROUND(IFERROR(VALUE(TRIM(SUBSTITUTE(AB31,CHAR(160),""))),0),2),
"OK",
ROUND(IFERROR(VALUE(TRIM(SUBSTITUTE(BH31,CHAR(160),""))),0),2)=0,
"Attention : Montant présenté entièrement rejeté.",
ROUND(IFERROR(VALUE(TRIM(SUBSTITUTE(BH31,CHAR(160),""))),0),2)&lt;
ROUND(IFERROR(VALUE(TRIM(SUBSTITUTE(AB31,CHAR(160),""))),0),2),
"Attention : Montant présenté partiellement rejeté.",
TRUE,""
))</f>
        <v/>
      </c>
      <c r="BL31" s="584" t="str">
        <f t="shared" si="0"/>
        <v/>
      </c>
      <c r="BM31" s="584" t="str">
        <f t="shared" si="1"/>
        <v/>
      </c>
      <c r="BN31" s="818" t="str">
        <f t="shared" si="2"/>
        <v/>
      </c>
    </row>
    <row r="32" spans="1:67">
      <c r="A32" s="797">
        <v>24</v>
      </c>
      <c r="B32" s="83"/>
      <c r="C32" s="108"/>
      <c r="D32" s="83"/>
      <c r="E32" s="109"/>
      <c r="F32" s="110"/>
      <c r="G32" s="111"/>
      <c r="H32" s="132"/>
      <c r="I32" s="626"/>
      <c r="J32" s="627"/>
      <c r="K32" s="538"/>
      <c r="L32" s="624"/>
      <c r="M32" s="625"/>
      <c r="N32" s="644" t="str">
        <f t="shared" si="43"/>
        <v/>
      </c>
      <c r="O32" s="647"/>
      <c r="P32" s="538"/>
      <c r="Q32" s="625"/>
      <c r="R32" s="625"/>
      <c r="S32" s="644" t="str">
        <f t="shared" si="15"/>
        <v/>
      </c>
      <c r="T32" s="664"/>
      <c r="U32" s="538"/>
      <c r="V32" s="625"/>
      <c r="W32" s="625"/>
      <c r="X32" s="665" t="str">
        <f t="shared" si="42"/>
        <v/>
      </c>
      <c r="Y32" s="623"/>
      <c r="Z32" s="112" t="str" cm="1">
        <f t="array" ref="Z32">IF((_xlfn.IFS(TRIM(SUBSTITUTE(Y32,CHAR(160),""))="Devis 1",IFERROR(VALUE(TRIM(SUBSTITUTE(L32,CHAR(160),""))),0),TRIM(SUBSTITUTE(Y32,CHAR(160),""))="Devis 2",IFERROR(VALUE(TRIM(SUBSTITUTE(Q32,CHAR(160),""))),0),TRIM(SUBSTITUTE(Y32,CHAR(160),""))="Devis 3",IFERROR(VALUE(TRIM(SUBSTITUTE(V32,CHAR(160),""))),0),TRUE,0)*IFERROR(VALUE(TRIM(SUBSTITUTE(C32,CHAR(160),""))),0))=0,"",_xlfn.IFS(TRIM(SUBSTITUTE(Y32,CHAR(160),""))="Devis 1",IFERROR(VALUE(TRIM(SUBSTITUTE(L32,CHAR(160),""))),0),TRIM(SUBSTITUTE(Y32,CHAR(160),""))="Devis 2",IFERROR(VALUE(TRIM(SUBSTITUTE(Q32,CHAR(160),""))),0),TRIM(SUBSTITUTE(Y32,CHAR(160),""))="Devis 3",IFERROR(VALUE(TRIM(SUBSTITUTE(V32,CHAR(160),""))),0),TRUE,0)*IFERROR(VALUE(TRIM(SUBSTITUTE(C32,CHAR(160),""))),0))</f>
        <v/>
      </c>
      <c r="AA32" s="89" t="str" cm="1">
        <f t="array" ref="AA32">IF(ROUND((_xlfn.IFS(TRIM(SUBSTITUTE(Y32,CHAR(160),""))="Devis 1",IFERROR(VALUE(TRIM(SUBSTITUTE(M32,CHAR(160),""))),0),TRIM(SUBSTITUTE(Y32,CHAR(160),""))="Devis 2",IFERROR(VALUE(TRIM(SUBSTITUTE(R32,CHAR(160),""))),0),TRIM(SUBSTITUTE(Y32,CHAR(160),""))="Devis 3",IFERROR(VALUE(TRIM(SUBSTITUTE(W32,CHAR(160),""))),0),TRUE,0)*IFERROR(VALUE(TRIM(SUBSTITUTE(C32,CHAR(160),""))),0)),2)=0,IF(Z32&lt;&gt;"",0,""),ROUND((_xlfn.IFS(TRIM(SUBSTITUTE(Y32,CHAR(160),""))="Devis 1",IFERROR(VALUE(TRIM(SUBSTITUTE(M32,CHAR(160),""))),0),TRIM(SUBSTITUTE(Y32,CHAR(160),""))="Devis 2",IFERROR(VALUE(TRIM(SUBSTITUTE(R32,CHAR(160),""))),0),TRIM(SUBSTITUTE(Y32,CHAR(160),""))="Devis 3",IFERROR(VALUE(TRIM(SUBSTITUTE(W32,CHAR(160),""))),0),TRUE,0)*IFERROR(VALUE(TRIM(SUBSTITUTE(C32,CHAR(160),""))),0)),2))</f>
        <v/>
      </c>
      <c r="AB32" s="113" t="str">
        <f t="shared" si="17"/>
        <v/>
      </c>
      <c r="AC32" s="798"/>
      <c r="AD32" s="817" t="str">
        <f t="shared" si="3"/>
        <v/>
      </c>
      <c r="AE32" s="579" t="str">
        <f t="shared" si="18"/>
        <v/>
      </c>
      <c r="AF32" s="539" t="str">
        <f t="shared" si="19"/>
        <v/>
      </c>
      <c r="AG32" s="539" t="str">
        <f t="shared" si="20"/>
        <v/>
      </c>
      <c r="AH32" s="539" t="str">
        <f t="shared" si="21"/>
        <v/>
      </c>
      <c r="AI32" s="539" t="str">
        <f t="shared" si="22"/>
        <v/>
      </c>
      <c r="AJ32" s="539" t="str">
        <f t="shared" si="23"/>
        <v/>
      </c>
      <c r="AK32" s="553" t="str">
        <f t="shared" si="24"/>
        <v/>
      </c>
      <c r="AL32" s="548" t="str">
        <f t="shared" si="44"/>
        <v/>
      </c>
      <c r="AM32" s="539" t="str">
        <f t="shared" si="44"/>
        <v/>
      </c>
      <c r="AN32" s="578" t="str">
        <f t="shared" si="26"/>
        <v/>
      </c>
      <c r="AO32" s="578" t="str">
        <f t="shared" si="27"/>
        <v/>
      </c>
      <c r="AP32" s="644" t="str">
        <f t="shared" si="28"/>
        <v/>
      </c>
      <c r="AQ32" s="655" t="str">
        <f t="shared" si="29"/>
        <v/>
      </c>
      <c r="AR32" s="577" t="str">
        <f t="shared" si="30"/>
        <v/>
      </c>
      <c r="AS32" s="578" t="str">
        <f t="shared" si="31"/>
        <v/>
      </c>
      <c r="AT32" s="578" t="str">
        <f t="shared" si="32"/>
        <v/>
      </c>
      <c r="AU32" s="644" t="str">
        <f t="shared" si="33"/>
        <v/>
      </c>
      <c r="AV32" s="677" t="str">
        <f t="shared" si="45"/>
        <v/>
      </c>
      <c r="AW32" s="577" t="str">
        <f t="shared" si="45"/>
        <v/>
      </c>
      <c r="AX32" s="578" t="str">
        <f t="shared" si="35"/>
        <v/>
      </c>
      <c r="AY32" s="578" t="str">
        <f t="shared" si="36"/>
        <v/>
      </c>
      <c r="AZ32" s="678" t="str">
        <f t="shared" si="41"/>
        <v/>
      </c>
      <c r="BA32" s="671" t="str">
        <f t="shared" si="13"/>
        <v/>
      </c>
      <c r="BB32" s="583"/>
      <c r="BC32" s="605" t="str">
        <f t="shared" si="37"/>
        <v/>
      </c>
      <c r="BD32" s="605" t="str">
        <f t="shared" si="38"/>
        <v/>
      </c>
      <c r="BE32" s="605" t="str">
        <f t="shared" si="39"/>
        <v/>
      </c>
      <c r="BF32" s="606" t="str" cm="1">
        <f t="array" ref="BF32">IF($AE32="","",
_xlfn.IFS(
$BA32="Devis 1",
IF(ISBLANK(AN32),"",IFERROR(VALUE(TRIM(SUBSTITUTE(AN32,CHAR(160),""))),0)*IFERROR(VALUE(TRIM(SUBSTITUTE($AE32,CHAR(160),""))),0)),
$BA32="Devis 2",
IF(ISBLANK(AS32),"",IFERROR(VALUE(TRIM(SUBSTITUTE(AS32,CHAR(160),""))),0)*IFERROR(VALUE(TRIM(SUBSTITUTE($AE32,CHAR(160),""))),0)),
$BA32="Devis 3",
IF(ISBLANK(AX32),"",IFERROR(VALUE(TRIM(SUBSTITUTE(AX32,CHAR(160),""))),0)*IFERROR(VALUE(TRIM(SUBSTITUTE($AE32,CHAR(160),""))),0)),
TRUE,0
)
)</f>
        <v/>
      </c>
      <c r="BG32" s="606" t="str" cm="1">
        <f t="array" ref="BG32">IF($AE32="","",
_xlfn.IFS(
$BA32="Devis 1",
IF(ISBLANK(AO32),"",IFERROR(VALUE(TRIM(SUBSTITUTE(AO32,CHAR(160),""))),0)*IFERROR(VALUE(TRIM(SUBSTITUTE($AE32,CHAR(160),""))),0)),
$BA32="Devis 2",
IF(ISBLANK(AT32),"",IFERROR(VALUE(TRIM(SUBSTITUTE(AT32,CHAR(160),""))),0)*IFERROR(VALUE(TRIM(SUBSTITUTE($AE32,CHAR(160),""))),0)),
$BA32="Devis 3",
IF(ISBLANK(AY32),"",IFERROR(VALUE(TRIM(SUBSTITUTE(AY32,CHAR(160),""))),0)*IFERROR(VALUE(TRIM(SUBSTITUTE($AE32,CHAR(160),""))),0)),
TRUE,0
)
)</f>
        <v/>
      </c>
      <c r="BH32" s="605" t="str">
        <f t="shared" si="40"/>
        <v/>
      </c>
      <c r="BI32" s="585"/>
      <c r="BJ32" s="586" t="str" cm="1">
        <f t="array" ref="BJ32">IF(OR(BH32="",BE32="",BF32="",BC32="",BG32="",BD32=""),"",_xlfn.IFS(
ROUND(IFERROR(VALUE(TRIM(SUBSTITUTE(BH32,CHAR(160),""))),0),2)&gt;
ROUND(IFERROR(VALUE(TRIM(SUBSTITUTE(BE32,CHAR(160),""))),0),2),
"KO : Le montant retenu TTC est supérieur au montant raisonnable TTC. Merci de revoir la ligne de dépense ou plafonner son montant.",
ROUND(IFERROR(VALUE(TRIM(SUBSTITUTE(BF32,CHAR(160),""))),0),2)&gt;
ROUND(IFERROR(VALUE(TRIM(SUBSTITUTE(BC32,CHAR(160),""))),0),2),
"Attention : Le montant retenu HT est supérieur au montant HT raisonnable. Merci de revoir la ligne de dépense, plafonner son montant, ou justifier la reventillation HT / TVA.",
ROUND(IFERROR(VALUE(TRIM(SUBSTITUTE(BG32,CHAR(160),""))),0),2)&gt;
ROUND(IFERROR(VALUE(TRIM(SUBSTITUTE(BD32,CHAR(160),""))),0),2),
"Attention : Le montant TVA retenu est supérieur au montant TVA raisonnable. Merci de revoir la ligne de dépense, plafonner son montant, ou justifier la reventillation HT / TVA.",
ROUND(IFERROR(VALUE(TRIM(SUBSTITUTE(BH32,CHAR(160),""))),0),2)&gt;
ROUND(IFERROR(VALUE(TRIM(SUBSTITUTE(MIN(P33,S33,V33),CHAR(160),""))),0),2),
"Attention : Le devis retenu n'est pas le moins cher. Une justification de la part du porteur est nécessaire.",
ROUND(IFERROR(VALUE(TRIM(SUBSTITUTE(BH32,CHAR(160),""))),0),2)=0,
"Attention : montant présenté entièrement écarté",
ROUND(IFERROR(VALUE(TRIM(SUBSTITUTE(BE32,CHAR(160),""))),0),2)=
ROUND(IFERROR(VALUE(TRIM(SUBSTITUTE(BH32,CHAR(160),""))),0),2),
"OK",
ROUND(IFERROR(VALUE(TRIM(SUBSTITUTE(BE32,CHAR(160),""))),0),2)&gt;
ROUND(IFERROR(VALUE(TRIM(SUBSTITUTE(BH32,CHAR(160),""))),0),2),
" OK : Montant instruit inférieur au montant raisonnable.",
TRUE,""
))</f>
        <v/>
      </c>
      <c r="BK32" s="586" t="str" cm="1">
        <f t="array" ref="BK32">IF(OR(BH32="",AB32="",BF32="",Z32="",BG32="",AA32=""),"",_xlfn.IFS(
ROUND(IFERROR(VALUE(TRIM(SUBSTITUTE(BH32,CHAR(160),""))),0),2)&gt;
ROUND(IFERROR(VALUE(TRIM(SUBSTITUTE(AB32,CHAR(160),""))),0),2),
"KO : Le montant retenu TTC est supérieur au montant présenté TTC. Merci de revoir la ligne de dépense ou plafonner son montant.",
ROUND(IFERROR(VALUE(TRIM(SUBSTITUTE(BF32,CHAR(160),""))),0),2)&gt;
ROUND(IFERROR(VALUE(TRIM(SUBSTITUTE(Z32,CHAR(160),""))),0),2),
"Attention : Le montant retenu HT est supérieur au montant HT présenté. Merci de revoir la ligne de dépense, plafonner son montant, ou justifier la reventillation HT / TVA.",
ROUND(IFERROR(VALUE(TRIM(SUBSTITUTE(BG32,CHAR(160),""))),0),2)&gt;
ROUND(IFERROR(VALUE(TRIM(SUBSTITUTE(AA32,CHAR(160),""))),0),2),
"Attention : Le montant TVA retenu est supérieur au montant TVA présenté. Merci de revoir la ligne de dépense, plafonner son montant, ou justifier la reventillation HT / TVA.",
ROUND(IFERROR(VALUE(TRIM(SUBSTITUTE(AB32,CHAR(160),""))),0),2)=0,
"",
ROUND(IFERROR(VALUE(TRIM(SUBSTITUTE(BH32,CHAR(160),""))),0),2)=
ROUND(IFERROR(VALUE(TRIM(SUBSTITUTE(AB32,CHAR(160),""))),0),2),
"OK",
ROUND(IFERROR(VALUE(TRIM(SUBSTITUTE(BH32,CHAR(160),""))),0),2)=0,
"Attention : Montant présenté entièrement rejeté.",
ROUND(IFERROR(VALUE(TRIM(SUBSTITUTE(BH32,CHAR(160),""))),0),2)&lt;
ROUND(IFERROR(VALUE(TRIM(SUBSTITUTE(AB32,CHAR(160),""))),0),2),
"Attention : Montant présenté partiellement rejeté.",
TRUE,""
))</f>
        <v/>
      </c>
      <c r="BL32" s="584" t="str">
        <f t="shared" si="0"/>
        <v/>
      </c>
      <c r="BM32" s="584" t="str">
        <f t="shared" si="1"/>
        <v/>
      </c>
      <c r="BN32" s="818" t="str">
        <f t="shared" si="2"/>
        <v/>
      </c>
    </row>
    <row r="33" spans="1:66">
      <c r="A33" s="797">
        <v>25</v>
      </c>
      <c r="B33" s="83"/>
      <c r="C33" s="108"/>
      <c r="D33" s="83"/>
      <c r="E33" s="109"/>
      <c r="F33" s="110"/>
      <c r="G33" s="111"/>
      <c r="H33" s="132"/>
      <c r="I33" s="626"/>
      <c r="J33" s="627"/>
      <c r="K33" s="538"/>
      <c r="L33" s="624"/>
      <c r="M33" s="625"/>
      <c r="N33" s="644" t="str">
        <f t="shared" si="43"/>
        <v/>
      </c>
      <c r="O33" s="647"/>
      <c r="P33" s="538"/>
      <c r="Q33" s="625"/>
      <c r="R33" s="625"/>
      <c r="S33" s="644" t="str">
        <f t="shared" si="15"/>
        <v/>
      </c>
      <c r="T33" s="664"/>
      <c r="U33" s="538"/>
      <c r="V33" s="625"/>
      <c r="W33" s="625"/>
      <c r="X33" s="665" t="str">
        <f t="shared" si="42"/>
        <v/>
      </c>
      <c r="Y33" s="623"/>
      <c r="Z33" s="112" t="str" cm="1">
        <f t="array" ref="Z33">IF((_xlfn.IFS(TRIM(SUBSTITUTE(Y33,CHAR(160),""))="Devis 1",IFERROR(VALUE(TRIM(SUBSTITUTE(L33,CHAR(160),""))),0),TRIM(SUBSTITUTE(Y33,CHAR(160),""))="Devis 2",IFERROR(VALUE(TRIM(SUBSTITUTE(Q33,CHAR(160),""))),0),TRIM(SUBSTITUTE(Y33,CHAR(160),""))="Devis 3",IFERROR(VALUE(TRIM(SUBSTITUTE(V33,CHAR(160),""))),0),TRUE,0)*IFERROR(VALUE(TRIM(SUBSTITUTE(C33,CHAR(160),""))),0))=0,"",_xlfn.IFS(TRIM(SUBSTITUTE(Y33,CHAR(160),""))="Devis 1",IFERROR(VALUE(TRIM(SUBSTITUTE(L33,CHAR(160),""))),0),TRIM(SUBSTITUTE(Y33,CHAR(160),""))="Devis 2",IFERROR(VALUE(TRIM(SUBSTITUTE(Q33,CHAR(160),""))),0),TRIM(SUBSTITUTE(Y33,CHAR(160),""))="Devis 3",IFERROR(VALUE(TRIM(SUBSTITUTE(V33,CHAR(160),""))),0),TRUE,0)*IFERROR(VALUE(TRIM(SUBSTITUTE(C33,CHAR(160),""))),0))</f>
        <v/>
      </c>
      <c r="AA33" s="89" t="str" cm="1">
        <f t="array" ref="AA33">IF(ROUND((_xlfn.IFS(TRIM(SUBSTITUTE(Y33,CHAR(160),""))="Devis 1",IFERROR(VALUE(TRIM(SUBSTITUTE(M33,CHAR(160),""))),0),TRIM(SUBSTITUTE(Y33,CHAR(160),""))="Devis 2",IFERROR(VALUE(TRIM(SUBSTITUTE(R33,CHAR(160),""))),0),TRIM(SUBSTITUTE(Y33,CHAR(160),""))="Devis 3",IFERROR(VALUE(TRIM(SUBSTITUTE(W33,CHAR(160),""))),0),TRUE,0)*IFERROR(VALUE(TRIM(SUBSTITUTE(C33,CHAR(160),""))),0)),2)=0,IF(Z33&lt;&gt;"",0,""),ROUND((_xlfn.IFS(TRIM(SUBSTITUTE(Y33,CHAR(160),""))="Devis 1",IFERROR(VALUE(TRIM(SUBSTITUTE(M33,CHAR(160),""))),0),TRIM(SUBSTITUTE(Y33,CHAR(160),""))="Devis 2",IFERROR(VALUE(TRIM(SUBSTITUTE(R33,CHAR(160),""))),0),TRIM(SUBSTITUTE(Y33,CHAR(160),""))="Devis 3",IFERROR(VALUE(TRIM(SUBSTITUTE(W33,CHAR(160),""))),0),TRUE,0)*IFERROR(VALUE(TRIM(SUBSTITUTE(C33,CHAR(160),""))),0)),2))</f>
        <v/>
      </c>
      <c r="AB33" s="113" t="str">
        <f t="shared" si="17"/>
        <v/>
      </c>
      <c r="AC33" s="798"/>
      <c r="AD33" s="817" t="str">
        <f t="shared" si="3"/>
        <v/>
      </c>
      <c r="AE33" s="579" t="str">
        <f t="shared" si="18"/>
        <v/>
      </c>
      <c r="AF33" s="539" t="str">
        <f t="shared" si="19"/>
        <v/>
      </c>
      <c r="AG33" s="539" t="str">
        <f t="shared" si="20"/>
        <v/>
      </c>
      <c r="AH33" s="539" t="str">
        <f t="shared" si="21"/>
        <v/>
      </c>
      <c r="AI33" s="539" t="str">
        <f t="shared" si="22"/>
        <v/>
      </c>
      <c r="AJ33" s="539" t="str">
        <f t="shared" si="23"/>
        <v/>
      </c>
      <c r="AK33" s="553" t="str">
        <f t="shared" si="24"/>
        <v/>
      </c>
      <c r="AL33" s="548" t="str">
        <f t="shared" si="44"/>
        <v/>
      </c>
      <c r="AM33" s="539" t="str">
        <f t="shared" si="44"/>
        <v/>
      </c>
      <c r="AN33" s="578" t="str">
        <f t="shared" si="26"/>
        <v/>
      </c>
      <c r="AO33" s="578" t="str">
        <f t="shared" si="27"/>
        <v/>
      </c>
      <c r="AP33" s="644" t="str">
        <f t="shared" si="28"/>
        <v/>
      </c>
      <c r="AQ33" s="655" t="str">
        <f t="shared" si="29"/>
        <v/>
      </c>
      <c r="AR33" s="577" t="str">
        <f t="shared" si="30"/>
        <v/>
      </c>
      <c r="AS33" s="578" t="str">
        <f t="shared" si="31"/>
        <v/>
      </c>
      <c r="AT33" s="578" t="str">
        <f t="shared" si="32"/>
        <v/>
      </c>
      <c r="AU33" s="644" t="str">
        <f t="shared" si="33"/>
        <v/>
      </c>
      <c r="AV33" s="677" t="str">
        <f t="shared" si="45"/>
        <v/>
      </c>
      <c r="AW33" s="577" t="str">
        <f t="shared" si="45"/>
        <v/>
      </c>
      <c r="AX33" s="578" t="str">
        <f t="shared" si="35"/>
        <v/>
      </c>
      <c r="AY33" s="578" t="str">
        <f t="shared" si="36"/>
        <v/>
      </c>
      <c r="AZ33" s="678" t="str">
        <f t="shared" si="41"/>
        <v/>
      </c>
      <c r="BA33" s="671" t="str">
        <f t="shared" si="13"/>
        <v/>
      </c>
      <c r="BB33" s="583"/>
      <c r="BC33" s="605" t="str">
        <f t="shared" si="37"/>
        <v/>
      </c>
      <c r="BD33" s="605" t="str">
        <f t="shared" si="38"/>
        <v/>
      </c>
      <c r="BE33" s="605" t="str">
        <f t="shared" si="39"/>
        <v/>
      </c>
      <c r="BF33" s="606" t="str" cm="1">
        <f t="array" ref="BF33">IF($AE33="","",
_xlfn.IFS(
$BA33="Devis 1",
IF(ISBLANK(AN33),"",IFERROR(VALUE(TRIM(SUBSTITUTE(AN33,CHAR(160),""))),0)*IFERROR(VALUE(TRIM(SUBSTITUTE($AE33,CHAR(160),""))),0)),
$BA33="Devis 2",
IF(ISBLANK(AS33),"",IFERROR(VALUE(TRIM(SUBSTITUTE(AS33,CHAR(160),""))),0)*IFERROR(VALUE(TRIM(SUBSTITUTE($AE33,CHAR(160),""))),0)),
$BA33="Devis 3",
IF(ISBLANK(AX33),"",IFERROR(VALUE(TRIM(SUBSTITUTE(AX33,CHAR(160),""))),0)*IFERROR(VALUE(TRIM(SUBSTITUTE($AE33,CHAR(160),""))),0)),
TRUE,0
)
)</f>
        <v/>
      </c>
      <c r="BG33" s="606" t="str" cm="1">
        <f t="array" ref="BG33">IF($AE33="","",
_xlfn.IFS(
$BA33="Devis 1",
IF(ISBLANK(AO33),"",IFERROR(VALUE(TRIM(SUBSTITUTE(AO33,CHAR(160),""))),0)*IFERROR(VALUE(TRIM(SUBSTITUTE($AE33,CHAR(160),""))),0)),
$BA33="Devis 2",
IF(ISBLANK(AT33),"",IFERROR(VALUE(TRIM(SUBSTITUTE(AT33,CHAR(160),""))),0)*IFERROR(VALUE(TRIM(SUBSTITUTE($AE33,CHAR(160),""))),0)),
$BA33="Devis 3",
IF(ISBLANK(AY33),"",IFERROR(VALUE(TRIM(SUBSTITUTE(AY33,CHAR(160),""))),0)*IFERROR(VALUE(TRIM(SUBSTITUTE($AE33,CHAR(160),""))),0)),
TRUE,0
)
)</f>
        <v/>
      </c>
      <c r="BH33" s="605" t="str">
        <f t="shared" si="40"/>
        <v/>
      </c>
      <c r="BI33" s="585"/>
      <c r="BJ33" s="586" t="str" cm="1">
        <f t="array" ref="BJ33">IF(OR(BH33="",BE33="",BF33="",BC33="",BG33="",BD33=""),"",_xlfn.IFS(
ROUND(IFERROR(VALUE(TRIM(SUBSTITUTE(BH33,CHAR(160),""))),0),2)&gt;
ROUND(IFERROR(VALUE(TRIM(SUBSTITUTE(BE33,CHAR(160),""))),0),2),
"KO : Le montant retenu TTC est supérieur au montant raisonnable TTC. Merci de revoir la ligne de dépense ou plafonner son montant.",
ROUND(IFERROR(VALUE(TRIM(SUBSTITUTE(BF33,CHAR(160),""))),0),2)&gt;
ROUND(IFERROR(VALUE(TRIM(SUBSTITUTE(BC33,CHAR(160),""))),0),2),
"Attention : Le montant retenu HT est supérieur au montant HT raisonnable. Merci de revoir la ligne de dépense, plafonner son montant, ou justifier la reventillation HT / TVA.",
ROUND(IFERROR(VALUE(TRIM(SUBSTITUTE(BG33,CHAR(160),""))),0),2)&gt;
ROUND(IFERROR(VALUE(TRIM(SUBSTITUTE(BD33,CHAR(160),""))),0),2),
"Attention : Le montant TVA retenu est supérieur au montant TVA raisonnable. Merci de revoir la ligne de dépense, plafonner son montant, ou justifier la reventillation HT / TVA.",
ROUND(IFERROR(VALUE(TRIM(SUBSTITUTE(BH33,CHAR(160),""))),0),2)&gt;
ROUND(IFERROR(VALUE(TRIM(SUBSTITUTE(MIN(P34,S34,V34),CHAR(160),""))),0),2),
"Attention : Le devis retenu n'est pas le moins cher. Une justification de la part du porteur est nécessaire.",
ROUND(IFERROR(VALUE(TRIM(SUBSTITUTE(BH33,CHAR(160),""))),0),2)=0,
"Attention : montant présenté entièrement écarté",
ROUND(IFERROR(VALUE(TRIM(SUBSTITUTE(BE33,CHAR(160),""))),0),2)=
ROUND(IFERROR(VALUE(TRIM(SUBSTITUTE(BH33,CHAR(160),""))),0),2),
"OK",
ROUND(IFERROR(VALUE(TRIM(SUBSTITUTE(BE33,CHAR(160),""))),0),2)&gt;
ROUND(IFERROR(VALUE(TRIM(SUBSTITUTE(BH33,CHAR(160),""))),0),2),
" OK : Montant instruit inférieur au montant raisonnable.",
TRUE,""
))</f>
        <v/>
      </c>
      <c r="BK33" s="586" t="str" cm="1">
        <f t="array" ref="BK33">IF(OR(BH33="",AB33="",BF33="",Z33="",BG33="",AA33=""),"",_xlfn.IFS(
ROUND(IFERROR(VALUE(TRIM(SUBSTITUTE(BH33,CHAR(160),""))),0),2)&gt;
ROUND(IFERROR(VALUE(TRIM(SUBSTITUTE(AB33,CHAR(160),""))),0),2),
"KO : Le montant retenu TTC est supérieur au montant présenté TTC. Merci de revoir la ligne de dépense ou plafonner son montant.",
ROUND(IFERROR(VALUE(TRIM(SUBSTITUTE(BF33,CHAR(160),""))),0),2)&gt;
ROUND(IFERROR(VALUE(TRIM(SUBSTITUTE(Z33,CHAR(160),""))),0),2),
"Attention : Le montant retenu HT est supérieur au montant HT présenté. Merci de revoir la ligne de dépense, plafonner son montant, ou justifier la reventillation HT / TVA.",
ROUND(IFERROR(VALUE(TRIM(SUBSTITUTE(BG33,CHAR(160),""))),0),2)&gt;
ROUND(IFERROR(VALUE(TRIM(SUBSTITUTE(AA33,CHAR(160),""))),0),2),
"Attention : Le montant TVA retenu est supérieur au montant TVA présenté. Merci de revoir la ligne de dépense, plafonner son montant, ou justifier la reventillation HT / TVA.",
ROUND(IFERROR(VALUE(TRIM(SUBSTITUTE(AB33,CHAR(160),""))),0),2)=0,
"",
ROUND(IFERROR(VALUE(TRIM(SUBSTITUTE(BH33,CHAR(160),""))),0),2)=
ROUND(IFERROR(VALUE(TRIM(SUBSTITUTE(AB33,CHAR(160),""))),0),2),
"OK",
ROUND(IFERROR(VALUE(TRIM(SUBSTITUTE(BH33,CHAR(160),""))),0),2)=0,
"Attention : Montant présenté entièrement rejeté.",
ROUND(IFERROR(VALUE(TRIM(SUBSTITUTE(BH33,CHAR(160),""))),0),2)&lt;
ROUND(IFERROR(VALUE(TRIM(SUBSTITUTE(AB33,CHAR(160),""))),0),2),
"Attention : Montant présenté partiellement rejeté.",
TRUE,""
))</f>
        <v/>
      </c>
      <c r="BL33" s="584" t="str">
        <f t="shared" si="0"/>
        <v/>
      </c>
      <c r="BM33" s="584" t="str">
        <f t="shared" si="1"/>
        <v/>
      </c>
      <c r="BN33" s="818" t="str">
        <f t="shared" si="2"/>
        <v/>
      </c>
    </row>
    <row r="34" spans="1:66">
      <c r="A34" s="797">
        <v>26</v>
      </c>
      <c r="B34" s="83"/>
      <c r="C34" s="108"/>
      <c r="D34" s="83"/>
      <c r="E34" s="109"/>
      <c r="F34" s="110"/>
      <c r="G34" s="111"/>
      <c r="H34" s="132"/>
      <c r="I34" s="626"/>
      <c r="J34" s="627"/>
      <c r="K34" s="538"/>
      <c r="L34" s="624"/>
      <c r="M34" s="625"/>
      <c r="N34" s="644" t="str">
        <f t="shared" si="43"/>
        <v/>
      </c>
      <c r="O34" s="647"/>
      <c r="P34" s="538"/>
      <c r="Q34" s="625"/>
      <c r="R34" s="625"/>
      <c r="S34" s="644" t="str">
        <f t="shared" si="15"/>
        <v/>
      </c>
      <c r="T34" s="664"/>
      <c r="U34" s="538"/>
      <c r="V34" s="625"/>
      <c r="W34" s="625"/>
      <c r="X34" s="665" t="str">
        <f t="shared" si="42"/>
        <v/>
      </c>
      <c r="Y34" s="623"/>
      <c r="Z34" s="112" t="str" cm="1">
        <f t="array" ref="Z34">IF((_xlfn.IFS(TRIM(SUBSTITUTE(Y34,CHAR(160),""))="Devis 1",IFERROR(VALUE(TRIM(SUBSTITUTE(L34,CHAR(160),""))),0),TRIM(SUBSTITUTE(Y34,CHAR(160),""))="Devis 2",IFERROR(VALUE(TRIM(SUBSTITUTE(Q34,CHAR(160),""))),0),TRIM(SUBSTITUTE(Y34,CHAR(160),""))="Devis 3",IFERROR(VALUE(TRIM(SUBSTITUTE(V34,CHAR(160),""))),0),TRUE,0)*IFERROR(VALUE(TRIM(SUBSTITUTE(C34,CHAR(160),""))),0))=0,"",_xlfn.IFS(TRIM(SUBSTITUTE(Y34,CHAR(160),""))="Devis 1",IFERROR(VALUE(TRIM(SUBSTITUTE(L34,CHAR(160),""))),0),TRIM(SUBSTITUTE(Y34,CHAR(160),""))="Devis 2",IFERROR(VALUE(TRIM(SUBSTITUTE(Q34,CHAR(160),""))),0),TRIM(SUBSTITUTE(Y34,CHAR(160),""))="Devis 3",IFERROR(VALUE(TRIM(SUBSTITUTE(V34,CHAR(160),""))),0),TRUE,0)*IFERROR(VALUE(TRIM(SUBSTITUTE(C34,CHAR(160),""))),0))</f>
        <v/>
      </c>
      <c r="AA34" s="89" t="str" cm="1">
        <f t="array" ref="AA34">IF(ROUND((_xlfn.IFS(TRIM(SUBSTITUTE(Y34,CHAR(160),""))="Devis 1",IFERROR(VALUE(TRIM(SUBSTITUTE(M34,CHAR(160),""))),0),TRIM(SUBSTITUTE(Y34,CHAR(160),""))="Devis 2",IFERROR(VALUE(TRIM(SUBSTITUTE(R34,CHAR(160),""))),0),TRIM(SUBSTITUTE(Y34,CHAR(160),""))="Devis 3",IFERROR(VALUE(TRIM(SUBSTITUTE(W34,CHAR(160),""))),0),TRUE,0)*IFERROR(VALUE(TRIM(SUBSTITUTE(C34,CHAR(160),""))),0)),2)=0,IF(Z34&lt;&gt;"",0,""),ROUND((_xlfn.IFS(TRIM(SUBSTITUTE(Y34,CHAR(160),""))="Devis 1",IFERROR(VALUE(TRIM(SUBSTITUTE(M34,CHAR(160),""))),0),TRIM(SUBSTITUTE(Y34,CHAR(160),""))="Devis 2",IFERROR(VALUE(TRIM(SUBSTITUTE(R34,CHAR(160),""))),0),TRIM(SUBSTITUTE(Y34,CHAR(160),""))="Devis 3",IFERROR(VALUE(TRIM(SUBSTITUTE(W34,CHAR(160),""))),0),TRUE,0)*IFERROR(VALUE(TRIM(SUBSTITUTE(C34,CHAR(160),""))),0)),2))</f>
        <v/>
      </c>
      <c r="AB34" s="113" t="str">
        <f t="shared" si="17"/>
        <v/>
      </c>
      <c r="AC34" s="798"/>
      <c r="AD34" s="817" t="str">
        <f t="shared" si="3"/>
        <v/>
      </c>
      <c r="AE34" s="579" t="str">
        <f t="shared" si="18"/>
        <v/>
      </c>
      <c r="AF34" s="539" t="str">
        <f t="shared" si="19"/>
        <v/>
      </c>
      <c r="AG34" s="539" t="str">
        <f t="shared" si="20"/>
        <v/>
      </c>
      <c r="AH34" s="539" t="str">
        <f t="shared" si="21"/>
        <v/>
      </c>
      <c r="AI34" s="539" t="str">
        <f t="shared" si="22"/>
        <v/>
      </c>
      <c r="AJ34" s="539" t="str">
        <f t="shared" si="23"/>
        <v/>
      </c>
      <c r="AK34" s="553" t="str">
        <f t="shared" si="24"/>
        <v/>
      </c>
      <c r="AL34" s="548" t="str">
        <f t="shared" si="44"/>
        <v/>
      </c>
      <c r="AM34" s="539" t="str">
        <f t="shared" si="44"/>
        <v/>
      </c>
      <c r="AN34" s="578" t="str">
        <f t="shared" si="26"/>
        <v/>
      </c>
      <c r="AO34" s="578" t="str">
        <f t="shared" si="27"/>
        <v/>
      </c>
      <c r="AP34" s="644" t="str">
        <f t="shared" si="28"/>
        <v/>
      </c>
      <c r="AQ34" s="655" t="str">
        <f t="shared" si="29"/>
        <v/>
      </c>
      <c r="AR34" s="577" t="str">
        <f t="shared" si="30"/>
        <v/>
      </c>
      <c r="AS34" s="578" t="str">
        <f t="shared" si="31"/>
        <v/>
      </c>
      <c r="AT34" s="578" t="str">
        <f t="shared" si="32"/>
        <v/>
      </c>
      <c r="AU34" s="644" t="str">
        <f t="shared" si="33"/>
        <v/>
      </c>
      <c r="AV34" s="677" t="str">
        <f t="shared" si="45"/>
        <v/>
      </c>
      <c r="AW34" s="577" t="str">
        <f t="shared" si="45"/>
        <v/>
      </c>
      <c r="AX34" s="578" t="str">
        <f t="shared" si="35"/>
        <v/>
      </c>
      <c r="AY34" s="578" t="str">
        <f t="shared" si="36"/>
        <v/>
      </c>
      <c r="AZ34" s="678" t="str">
        <f t="shared" si="41"/>
        <v/>
      </c>
      <c r="BA34" s="671" t="str">
        <f t="shared" si="13"/>
        <v/>
      </c>
      <c r="BB34" s="583"/>
      <c r="BC34" s="605" t="str">
        <f t="shared" si="37"/>
        <v/>
      </c>
      <c r="BD34" s="605" t="str">
        <f t="shared" si="38"/>
        <v/>
      </c>
      <c r="BE34" s="605" t="str">
        <f t="shared" si="39"/>
        <v/>
      </c>
      <c r="BF34" s="606" t="str" cm="1">
        <f t="array" ref="BF34">IF($AE34="","",
_xlfn.IFS(
$BA34="Devis 1",
IF(ISBLANK(AN34),"",IFERROR(VALUE(TRIM(SUBSTITUTE(AN34,CHAR(160),""))),0)*IFERROR(VALUE(TRIM(SUBSTITUTE($AE34,CHAR(160),""))),0)),
$BA34="Devis 2",
IF(ISBLANK(AS34),"",IFERROR(VALUE(TRIM(SUBSTITUTE(AS34,CHAR(160),""))),0)*IFERROR(VALUE(TRIM(SUBSTITUTE($AE34,CHAR(160),""))),0)),
$BA34="Devis 3",
IF(ISBLANK(AX34),"",IFERROR(VALUE(TRIM(SUBSTITUTE(AX34,CHAR(160),""))),0)*IFERROR(VALUE(TRIM(SUBSTITUTE($AE34,CHAR(160),""))),0)),
TRUE,0
)
)</f>
        <v/>
      </c>
      <c r="BG34" s="606" t="str" cm="1">
        <f t="array" ref="BG34">IF($AE34="","",
_xlfn.IFS(
$BA34="Devis 1",
IF(ISBLANK(AO34),"",IFERROR(VALUE(TRIM(SUBSTITUTE(AO34,CHAR(160),""))),0)*IFERROR(VALUE(TRIM(SUBSTITUTE($AE34,CHAR(160),""))),0)),
$BA34="Devis 2",
IF(ISBLANK(AT34),"",IFERROR(VALUE(TRIM(SUBSTITUTE(AT34,CHAR(160),""))),0)*IFERROR(VALUE(TRIM(SUBSTITUTE($AE34,CHAR(160),""))),0)),
$BA34="Devis 3",
IF(ISBLANK(AY34),"",IFERROR(VALUE(TRIM(SUBSTITUTE(AY34,CHAR(160),""))),0)*IFERROR(VALUE(TRIM(SUBSTITUTE($AE34,CHAR(160),""))),0)),
TRUE,0
)
)</f>
        <v/>
      </c>
      <c r="BH34" s="605" t="str">
        <f t="shared" si="40"/>
        <v/>
      </c>
      <c r="BI34" s="585"/>
      <c r="BJ34" s="586" t="str" cm="1">
        <f t="array" ref="BJ34">IF(OR(BH34="",BE34="",BF34="",BC34="",BG34="",BD34=""),"",_xlfn.IFS(
ROUND(IFERROR(VALUE(TRIM(SUBSTITUTE(BH34,CHAR(160),""))),0),2)&gt;
ROUND(IFERROR(VALUE(TRIM(SUBSTITUTE(BE34,CHAR(160),""))),0),2),
"KO : Le montant retenu TTC est supérieur au montant raisonnable TTC. Merci de revoir la ligne de dépense ou plafonner son montant.",
ROUND(IFERROR(VALUE(TRIM(SUBSTITUTE(BF34,CHAR(160),""))),0),2)&gt;
ROUND(IFERROR(VALUE(TRIM(SUBSTITUTE(BC34,CHAR(160),""))),0),2),
"Attention : Le montant retenu HT est supérieur au montant HT raisonnable. Merci de revoir la ligne de dépense, plafonner son montant, ou justifier la reventillation HT / TVA.",
ROUND(IFERROR(VALUE(TRIM(SUBSTITUTE(BG34,CHAR(160),""))),0),2)&gt;
ROUND(IFERROR(VALUE(TRIM(SUBSTITUTE(BD34,CHAR(160),""))),0),2),
"Attention : Le montant TVA retenu est supérieur au montant TVA raisonnable. Merci de revoir la ligne de dépense, plafonner son montant, ou justifier la reventillation HT / TVA.",
ROUND(IFERROR(VALUE(TRIM(SUBSTITUTE(BH34,CHAR(160),""))),0),2)&gt;
ROUND(IFERROR(VALUE(TRIM(SUBSTITUTE(MIN(P35,S35,V35),CHAR(160),""))),0),2),
"Attention : Le devis retenu n'est pas le moins cher. Une justification de la part du porteur est nécessaire.",
ROUND(IFERROR(VALUE(TRIM(SUBSTITUTE(BH34,CHAR(160),""))),0),2)=0,
"Attention : montant présenté entièrement écarté",
ROUND(IFERROR(VALUE(TRIM(SUBSTITUTE(BE34,CHAR(160),""))),0),2)=
ROUND(IFERROR(VALUE(TRIM(SUBSTITUTE(BH34,CHAR(160),""))),0),2),
"OK",
ROUND(IFERROR(VALUE(TRIM(SUBSTITUTE(BE34,CHAR(160),""))),0),2)&gt;
ROUND(IFERROR(VALUE(TRIM(SUBSTITUTE(BH34,CHAR(160),""))),0),2),
" OK : Montant instruit inférieur au montant raisonnable.",
TRUE,""
))</f>
        <v/>
      </c>
      <c r="BK34" s="586" t="str" cm="1">
        <f t="array" ref="BK34">IF(OR(BH34="",AB34="",BF34="",Z34="",BG34="",AA34=""),"",_xlfn.IFS(
ROUND(IFERROR(VALUE(TRIM(SUBSTITUTE(BH34,CHAR(160),""))),0),2)&gt;
ROUND(IFERROR(VALUE(TRIM(SUBSTITUTE(AB34,CHAR(160),""))),0),2),
"KO : Le montant retenu TTC est supérieur au montant présenté TTC. Merci de revoir la ligne de dépense ou plafonner son montant.",
ROUND(IFERROR(VALUE(TRIM(SUBSTITUTE(BF34,CHAR(160),""))),0),2)&gt;
ROUND(IFERROR(VALUE(TRIM(SUBSTITUTE(Z34,CHAR(160),""))),0),2),
"Attention : Le montant retenu HT est supérieur au montant HT présenté. Merci de revoir la ligne de dépense, plafonner son montant, ou justifier la reventillation HT / TVA.",
ROUND(IFERROR(VALUE(TRIM(SUBSTITUTE(BG34,CHAR(160),""))),0),2)&gt;
ROUND(IFERROR(VALUE(TRIM(SUBSTITUTE(AA34,CHAR(160),""))),0),2),
"Attention : Le montant TVA retenu est supérieur au montant TVA présenté. Merci de revoir la ligne de dépense, plafonner son montant, ou justifier la reventillation HT / TVA.",
ROUND(IFERROR(VALUE(TRIM(SUBSTITUTE(AB34,CHAR(160),""))),0),2)=0,
"",
ROUND(IFERROR(VALUE(TRIM(SUBSTITUTE(BH34,CHAR(160),""))),0),2)=
ROUND(IFERROR(VALUE(TRIM(SUBSTITUTE(AB34,CHAR(160),""))),0),2),
"OK",
ROUND(IFERROR(VALUE(TRIM(SUBSTITUTE(BH34,CHAR(160),""))),0),2)=0,
"Attention : Montant présenté entièrement rejeté.",
ROUND(IFERROR(VALUE(TRIM(SUBSTITUTE(BH34,CHAR(160),""))),0),2)&lt;
ROUND(IFERROR(VALUE(TRIM(SUBSTITUTE(AB34,CHAR(160),""))),0),2),
"Attention : Montant présenté partiellement rejeté.",
TRUE,""
))</f>
        <v/>
      </c>
      <c r="BL34" s="584" t="str">
        <f t="shared" si="0"/>
        <v/>
      </c>
      <c r="BM34" s="584" t="str">
        <f t="shared" si="1"/>
        <v/>
      </c>
      <c r="BN34" s="818" t="str">
        <f t="shared" si="2"/>
        <v/>
      </c>
    </row>
    <row r="35" spans="1:66">
      <c r="A35" s="797">
        <v>27</v>
      </c>
      <c r="B35" s="83"/>
      <c r="C35" s="108"/>
      <c r="D35" s="83"/>
      <c r="E35" s="109"/>
      <c r="F35" s="110"/>
      <c r="G35" s="111"/>
      <c r="H35" s="132"/>
      <c r="I35" s="626"/>
      <c r="J35" s="627"/>
      <c r="K35" s="538"/>
      <c r="L35" s="624"/>
      <c r="M35" s="625"/>
      <c r="N35" s="644" t="str">
        <f t="shared" si="43"/>
        <v/>
      </c>
      <c r="O35" s="647"/>
      <c r="P35" s="538"/>
      <c r="Q35" s="625"/>
      <c r="R35" s="625"/>
      <c r="S35" s="644" t="str">
        <f t="shared" si="15"/>
        <v/>
      </c>
      <c r="T35" s="664"/>
      <c r="U35" s="538"/>
      <c r="V35" s="625"/>
      <c r="W35" s="625"/>
      <c r="X35" s="665" t="str">
        <f t="shared" si="42"/>
        <v/>
      </c>
      <c r="Y35" s="623"/>
      <c r="Z35" s="112" t="str" cm="1">
        <f t="array" ref="Z35">IF((_xlfn.IFS(TRIM(SUBSTITUTE(Y35,CHAR(160),""))="Devis 1",IFERROR(VALUE(TRIM(SUBSTITUTE(L35,CHAR(160),""))),0),TRIM(SUBSTITUTE(Y35,CHAR(160),""))="Devis 2",IFERROR(VALUE(TRIM(SUBSTITUTE(Q35,CHAR(160),""))),0),TRIM(SUBSTITUTE(Y35,CHAR(160),""))="Devis 3",IFERROR(VALUE(TRIM(SUBSTITUTE(V35,CHAR(160),""))),0),TRUE,0)*IFERROR(VALUE(TRIM(SUBSTITUTE(C35,CHAR(160),""))),0))=0,"",_xlfn.IFS(TRIM(SUBSTITUTE(Y35,CHAR(160),""))="Devis 1",IFERROR(VALUE(TRIM(SUBSTITUTE(L35,CHAR(160),""))),0),TRIM(SUBSTITUTE(Y35,CHAR(160),""))="Devis 2",IFERROR(VALUE(TRIM(SUBSTITUTE(Q35,CHAR(160),""))),0),TRIM(SUBSTITUTE(Y35,CHAR(160),""))="Devis 3",IFERROR(VALUE(TRIM(SUBSTITUTE(V35,CHAR(160),""))),0),TRUE,0)*IFERROR(VALUE(TRIM(SUBSTITUTE(C35,CHAR(160),""))),0))</f>
        <v/>
      </c>
      <c r="AA35" s="89" t="str" cm="1">
        <f t="array" ref="AA35">IF(ROUND((_xlfn.IFS(TRIM(SUBSTITUTE(Y35,CHAR(160),""))="Devis 1",IFERROR(VALUE(TRIM(SUBSTITUTE(M35,CHAR(160),""))),0),TRIM(SUBSTITUTE(Y35,CHAR(160),""))="Devis 2",IFERROR(VALUE(TRIM(SUBSTITUTE(R35,CHAR(160),""))),0),TRIM(SUBSTITUTE(Y35,CHAR(160),""))="Devis 3",IFERROR(VALUE(TRIM(SUBSTITUTE(W35,CHAR(160),""))),0),TRUE,0)*IFERROR(VALUE(TRIM(SUBSTITUTE(C35,CHAR(160),""))),0)),2)=0,IF(Z35&lt;&gt;"",0,""),ROUND((_xlfn.IFS(TRIM(SUBSTITUTE(Y35,CHAR(160),""))="Devis 1",IFERROR(VALUE(TRIM(SUBSTITUTE(M35,CHAR(160),""))),0),TRIM(SUBSTITUTE(Y35,CHAR(160),""))="Devis 2",IFERROR(VALUE(TRIM(SUBSTITUTE(R35,CHAR(160),""))),0),TRIM(SUBSTITUTE(Y35,CHAR(160),""))="Devis 3",IFERROR(VALUE(TRIM(SUBSTITUTE(W35,CHAR(160),""))),0),TRUE,0)*IFERROR(VALUE(TRIM(SUBSTITUTE(C35,CHAR(160),""))),0)),2))</f>
        <v/>
      </c>
      <c r="AB35" s="113" t="str">
        <f t="shared" si="17"/>
        <v/>
      </c>
      <c r="AC35" s="798"/>
      <c r="AD35" s="817" t="str">
        <f t="shared" si="3"/>
        <v/>
      </c>
      <c r="AE35" s="579" t="str">
        <f t="shared" si="18"/>
        <v/>
      </c>
      <c r="AF35" s="539" t="str">
        <f t="shared" si="19"/>
        <v/>
      </c>
      <c r="AG35" s="539" t="str">
        <f t="shared" si="20"/>
        <v/>
      </c>
      <c r="AH35" s="539" t="str">
        <f t="shared" si="21"/>
        <v/>
      </c>
      <c r="AI35" s="539" t="str">
        <f t="shared" si="22"/>
        <v/>
      </c>
      <c r="AJ35" s="539" t="str">
        <f t="shared" si="23"/>
        <v/>
      </c>
      <c r="AK35" s="553" t="str">
        <f t="shared" si="24"/>
        <v/>
      </c>
      <c r="AL35" s="548" t="str">
        <f t="shared" si="44"/>
        <v/>
      </c>
      <c r="AM35" s="539" t="str">
        <f t="shared" si="44"/>
        <v/>
      </c>
      <c r="AN35" s="578" t="str">
        <f t="shared" si="26"/>
        <v/>
      </c>
      <c r="AO35" s="578" t="str">
        <f t="shared" si="27"/>
        <v/>
      </c>
      <c r="AP35" s="644" t="str">
        <f t="shared" si="28"/>
        <v/>
      </c>
      <c r="AQ35" s="655" t="str">
        <f t="shared" si="29"/>
        <v/>
      </c>
      <c r="AR35" s="577" t="str">
        <f t="shared" si="30"/>
        <v/>
      </c>
      <c r="AS35" s="578" t="str">
        <f t="shared" si="31"/>
        <v/>
      </c>
      <c r="AT35" s="578" t="str">
        <f t="shared" si="32"/>
        <v/>
      </c>
      <c r="AU35" s="644" t="str">
        <f t="shared" si="33"/>
        <v/>
      </c>
      <c r="AV35" s="677" t="str">
        <f t="shared" si="45"/>
        <v/>
      </c>
      <c r="AW35" s="577" t="str">
        <f t="shared" si="45"/>
        <v/>
      </c>
      <c r="AX35" s="578" t="str">
        <f t="shared" si="35"/>
        <v/>
      </c>
      <c r="AY35" s="578" t="str">
        <f t="shared" si="36"/>
        <v/>
      </c>
      <c r="AZ35" s="678" t="str">
        <f t="shared" si="41"/>
        <v/>
      </c>
      <c r="BA35" s="671" t="str">
        <f t="shared" si="13"/>
        <v/>
      </c>
      <c r="BB35" s="583"/>
      <c r="BC35" s="605" t="str">
        <f t="shared" si="37"/>
        <v/>
      </c>
      <c r="BD35" s="605" t="str">
        <f t="shared" si="38"/>
        <v/>
      </c>
      <c r="BE35" s="605" t="str">
        <f t="shared" si="39"/>
        <v/>
      </c>
      <c r="BF35" s="606" t="str" cm="1">
        <f t="array" ref="BF35">IF($AE35="","",
_xlfn.IFS(
$BA35="Devis 1",
IF(ISBLANK(AN35),"",IFERROR(VALUE(TRIM(SUBSTITUTE(AN35,CHAR(160),""))),0)*IFERROR(VALUE(TRIM(SUBSTITUTE($AE35,CHAR(160),""))),0)),
$BA35="Devis 2",
IF(ISBLANK(AS35),"",IFERROR(VALUE(TRIM(SUBSTITUTE(AS35,CHAR(160),""))),0)*IFERROR(VALUE(TRIM(SUBSTITUTE($AE35,CHAR(160),""))),0)),
$BA35="Devis 3",
IF(ISBLANK(AX35),"",IFERROR(VALUE(TRIM(SUBSTITUTE(AX35,CHAR(160),""))),0)*IFERROR(VALUE(TRIM(SUBSTITUTE($AE35,CHAR(160),""))),0)),
TRUE,0
)
)</f>
        <v/>
      </c>
      <c r="BG35" s="606" t="str" cm="1">
        <f t="array" ref="BG35">IF($AE35="","",
_xlfn.IFS(
$BA35="Devis 1",
IF(ISBLANK(AO35),"",IFERROR(VALUE(TRIM(SUBSTITUTE(AO35,CHAR(160),""))),0)*IFERROR(VALUE(TRIM(SUBSTITUTE($AE35,CHAR(160),""))),0)),
$BA35="Devis 2",
IF(ISBLANK(AT35),"",IFERROR(VALUE(TRIM(SUBSTITUTE(AT35,CHAR(160),""))),0)*IFERROR(VALUE(TRIM(SUBSTITUTE($AE35,CHAR(160),""))),0)),
$BA35="Devis 3",
IF(ISBLANK(AY35),"",IFERROR(VALUE(TRIM(SUBSTITUTE(AY35,CHAR(160),""))),0)*IFERROR(VALUE(TRIM(SUBSTITUTE($AE35,CHAR(160),""))),0)),
TRUE,0
)
)</f>
        <v/>
      </c>
      <c r="BH35" s="605" t="str">
        <f t="shared" si="40"/>
        <v/>
      </c>
      <c r="BI35" s="585"/>
      <c r="BJ35" s="586" t="str" cm="1">
        <f t="array" ref="BJ35">IF(OR(BH35="",BE35="",BF35="",BC35="",BG35="",BD35=""),"",_xlfn.IFS(
ROUND(IFERROR(VALUE(TRIM(SUBSTITUTE(BH35,CHAR(160),""))),0),2)&gt;
ROUND(IFERROR(VALUE(TRIM(SUBSTITUTE(BE35,CHAR(160),""))),0),2),
"KO : Le montant retenu TTC est supérieur au montant raisonnable TTC. Merci de revoir la ligne de dépense ou plafonner son montant.",
ROUND(IFERROR(VALUE(TRIM(SUBSTITUTE(BF35,CHAR(160),""))),0),2)&gt;
ROUND(IFERROR(VALUE(TRIM(SUBSTITUTE(BC35,CHAR(160),""))),0),2),
"Attention : Le montant retenu HT est supérieur au montant HT raisonnable. Merci de revoir la ligne de dépense, plafonner son montant, ou justifier la reventillation HT / TVA.",
ROUND(IFERROR(VALUE(TRIM(SUBSTITUTE(BG35,CHAR(160),""))),0),2)&gt;
ROUND(IFERROR(VALUE(TRIM(SUBSTITUTE(BD35,CHAR(160),""))),0),2),
"Attention : Le montant TVA retenu est supérieur au montant TVA raisonnable. Merci de revoir la ligne de dépense, plafonner son montant, ou justifier la reventillation HT / TVA.",
ROUND(IFERROR(VALUE(TRIM(SUBSTITUTE(BH35,CHAR(160),""))),0),2)&gt;
ROUND(IFERROR(VALUE(TRIM(SUBSTITUTE(MIN(P36,S36,V36),CHAR(160),""))),0),2),
"Attention : Le devis retenu n'est pas le moins cher. Une justification de la part du porteur est nécessaire.",
ROUND(IFERROR(VALUE(TRIM(SUBSTITUTE(BH35,CHAR(160),""))),0),2)=0,
"Attention : montant présenté entièrement écarté",
ROUND(IFERROR(VALUE(TRIM(SUBSTITUTE(BE35,CHAR(160),""))),0),2)=
ROUND(IFERROR(VALUE(TRIM(SUBSTITUTE(BH35,CHAR(160),""))),0),2),
"OK",
ROUND(IFERROR(VALUE(TRIM(SUBSTITUTE(BE35,CHAR(160),""))),0),2)&gt;
ROUND(IFERROR(VALUE(TRIM(SUBSTITUTE(BH35,CHAR(160),""))),0),2),
" OK : Montant instruit inférieur au montant raisonnable.",
TRUE,""
))</f>
        <v/>
      </c>
      <c r="BK35" s="586" t="str" cm="1">
        <f t="array" ref="BK35">IF(OR(BH35="",AB35="",BF35="",Z35="",BG35="",AA35=""),"",_xlfn.IFS(
ROUND(IFERROR(VALUE(TRIM(SUBSTITUTE(BH35,CHAR(160),""))),0),2)&gt;
ROUND(IFERROR(VALUE(TRIM(SUBSTITUTE(AB35,CHAR(160),""))),0),2),
"KO : Le montant retenu TTC est supérieur au montant présenté TTC. Merci de revoir la ligne de dépense ou plafonner son montant.",
ROUND(IFERROR(VALUE(TRIM(SUBSTITUTE(BF35,CHAR(160),""))),0),2)&gt;
ROUND(IFERROR(VALUE(TRIM(SUBSTITUTE(Z35,CHAR(160),""))),0),2),
"Attention : Le montant retenu HT est supérieur au montant HT présenté. Merci de revoir la ligne de dépense, plafonner son montant, ou justifier la reventillation HT / TVA.",
ROUND(IFERROR(VALUE(TRIM(SUBSTITUTE(BG35,CHAR(160),""))),0),2)&gt;
ROUND(IFERROR(VALUE(TRIM(SUBSTITUTE(AA35,CHAR(160),""))),0),2),
"Attention : Le montant TVA retenu est supérieur au montant TVA présenté. Merci de revoir la ligne de dépense, plafonner son montant, ou justifier la reventillation HT / TVA.",
ROUND(IFERROR(VALUE(TRIM(SUBSTITUTE(AB35,CHAR(160),""))),0),2)=0,
"",
ROUND(IFERROR(VALUE(TRIM(SUBSTITUTE(BH35,CHAR(160),""))),0),2)=
ROUND(IFERROR(VALUE(TRIM(SUBSTITUTE(AB35,CHAR(160),""))),0),2),
"OK",
ROUND(IFERROR(VALUE(TRIM(SUBSTITUTE(BH35,CHAR(160),""))),0),2)=0,
"Attention : Montant présenté entièrement rejeté.",
ROUND(IFERROR(VALUE(TRIM(SUBSTITUTE(BH35,CHAR(160),""))),0),2)&lt;
ROUND(IFERROR(VALUE(TRIM(SUBSTITUTE(AB35,CHAR(160),""))),0),2),
"Attention : Montant présenté partiellement rejeté.",
TRUE,""
))</f>
        <v/>
      </c>
      <c r="BL35" s="584" t="str">
        <f t="shared" si="0"/>
        <v/>
      </c>
      <c r="BM35" s="584" t="str">
        <f t="shared" si="1"/>
        <v/>
      </c>
      <c r="BN35" s="818" t="str">
        <f t="shared" si="2"/>
        <v/>
      </c>
    </row>
    <row r="36" spans="1:66">
      <c r="A36" s="797">
        <v>28</v>
      </c>
      <c r="B36" s="83"/>
      <c r="C36" s="108"/>
      <c r="D36" s="83"/>
      <c r="E36" s="109"/>
      <c r="F36" s="110"/>
      <c r="G36" s="111"/>
      <c r="H36" s="132"/>
      <c r="I36" s="626"/>
      <c r="J36" s="627"/>
      <c r="K36" s="538"/>
      <c r="L36" s="624"/>
      <c r="M36" s="625"/>
      <c r="N36" s="644" t="str">
        <f t="shared" si="43"/>
        <v/>
      </c>
      <c r="O36" s="647"/>
      <c r="P36" s="538"/>
      <c r="Q36" s="625"/>
      <c r="R36" s="625"/>
      <c r="S36" s="644" t="str">
        <f t="shared" si="15"/>
        <v/>
      </c>
      <c r="T36" s="664"/>
      <c r="U36" s="538"/>
      <c r="V36" s="625"/>
      <c r="W36" s="625"/>
      <c r="X36" s="665" t="str">
        <f>IF(OR(V36="", W36=""), "", IFERROR(VALUE(TRIM(SUBSTITUTE(V36,CHAR(160),""))),0) + IFERROR(VALUE(TRIM(SUBSTITUTE(W36,CHAR(160),""))),0))</f>
        <v/>
      </c>
      <c r="Y36" s="623"/>
      <c r="Z36" s="112" t="str" cm="1">
        <f t="array" ref="Z36">IF((_xlfn.IFS(TRIM(SUBSTITUTE(Y36,CHAR(160),""))="Devis 1",IFERROR(VALUE(TRIM(SUBSTITUTE(L36,CHAR(160),""))),0),TRIM(SUBSTITUTE(Y36,CHAR(160),""))="Devis 2",IFERROR(VALUE(TRIM(SUBSTITUTE(Q36,CHAR(160),""))),0),TRIM(SUBSTITUTE(Y36,CHAR(160),""))="Devis 3",IFERROR(VALUE(TRIM(SUBSTITUTE(V36,CHAR(160),""))),0),TRUE,0)*IFERROR(VALUE(TRIM(SUBSTITUTE(C36,CHAR(160),""))),0))=0,"",_xlfn.IFS(TRIM(SUBSTITUTE(Y36,CHAR(160),""))="Devis 1",IFERROR(VALUE(TRIM(SUBSTITUTE(L36,CHAR(160),""))),0),TRIM(SUBSTITUTE(Y36,CHAR(160),""))="Devis 2",IFERROR(VALUE(TRIM(SUBSTITUTE(Q36,CHAR(160),""))),0),TRIM(SUBSTITUTE(Y36,CHAR(160),""))="Devis 3",IFERROR(VALUE(TRIM(SUBSTITUTE(V36,CHAR(160),""))),0),TRUE,0)*IFERROR(VALUE(TRIM(SUBSTITUTE(C36,CHAR(160),""))),0))</f>
        <v/>
      </c>
      <c r="AA36" s="89" t="str" cm="1">
        <f t="array" ref="AA36">IF(ROUND((_xlfn.IFS(TRIM(SUBSTITUTE(Y36,CHAR(160),""))="Devis 1",IFERROR(VALUE(TRIM(SUBSTITUTE(M36,CHAR(160),""))),0),TRIM(SUBSTITUTE(Y36,CHAR(160),""))="Devis 2",IFERROR(VALUE(TRIM(SUBSTITUTE(R36,CHAR(160),""))),0),TRIM(SUBSTITUTE(Y36,CHAR(160),""))="Devis 3",IFERROR(VALUE(TRIM(SUBSTITUTE(W36,CHAR(160),""))),0),TRUE,0)*IFERROR(VALUE(TRIM(SUBSTITUTE(C36,CHAR(160),""))),0)),2)=0,IF(Z36&lt;&gt;"",0,""),ROUND((_xlfn.IFS(TRIM(SUBSTITUTE(Y36,CHAR(160),""))="Devis 1",IFERROR(VALUE(TRIM(SUBSTITUTE(M36,CHAR(160),""))),0),TRIM(SUBSTITUTE(Y36,CHAR(160),""))="Devis 2",IFERROR(VALUE(TRIM(SUBSTITUTE(R36,CHAR(160),""))),0),TRIM(SUBSTITUTE(Y36,CHAR(160),""))="Devis 3",IFERROR(VALUE(TRIM(SUBSTITUTE(W36,CHAR(160),""))),0),TRUE,0)*IFERROR(VALUE(TRIM(SUBSTITUTE(C36,CHAR(160),""))),0)),2))</f>
        <v/>
      </c>
      <c r="AB36" s="113" t="str">
        <f t="shared" si="17"/>
        <v/>
      </c>
      <c r="AC36" s="798"/>
      <c r="AD36" s="817" t="str">
        <f t="shared" si="3"/>
        <v/>
      </c>
      <c r="AE36" s="579" t="str">
        <f t="shared" si="18"/>
        <v/>
      </c>
      <c r="AF36" s="539" t="str">
        <f t="shared" si="19"/>
        <v/>
      </c>
      <c r="AG36" s="539" t="str">
        <f t="shared" si="20"/>
        <v/>
      </c>
      <c r="AH36" s="539" t="str">
        <f t="shared" si="21"/>
        <v/>
      </c>
      <c r="AI36" s="539" t="str">
        <f t="shared" si="22"/>
        <v/>
      </c>
      <c r="AJ36" s="539" t="str">
        <f t="shared" si="23"/>
        <v/>
      </c>
      <c r="AK36" s="553" t="str">
        <f t="shared" si="24"/>
        <v/>
      </c>
      <c r="AL36" s="548" t="str">
        <f t="shared" si="44"/>
        <v/>
      </c>
      <c r="AM36" s="539" t="str">
        <f t="shared" si="44"/>
        <v/>
      </c>
      <c r="AN36" s="578" t="str">
        <f t="shared" si="26"/>
        <v/>
      </c>
      <c r="AO36" s="578" t="str">
        <f t="shared" si="27"/>
        <v/>
      </c>
      <c r="AP36" s="644" t="str">
        <f t="shared" si="28"/>
        <v/>
      </c>
      <c r="AQ36" s="655" t="str">
        <f t="shared" si="29"/>
        <v/>
      </c>
      <c r="AR36" s="577" t="str">
        <f t="shared" si="30"/>
        <v/>
      </c>
      <c r="AS36" s="578" t="str">
        <f t="shared" si="31"/>
        <v/>
      </c>
      <c r="AT36" s="578" t="str">
        <f t="shared" si="32"/>
        <v/>
      </c>
      <c r="AU36" s="644" t="str">
        <f t="shared" si="33"/>
        <v/>
      </c>
      <c r="AV36" s="677" t="str">
        <f t="shared" si="45"/>
        <v/>
      </c>
      <c r="AW36" s="577" t="str">
        <f t="shared" si="45"/>
        <v/>
      </c>
      <c r="AX36" s="578" t="str">
        <f t="shared" si="35"/>
        <v/>
      </c>
      <c r="AY36" s="578" t="str">
        <f t="shared" si="36"/>
        <v/>
      </c>
      <c r="AZ36" s="678" t="str">
        <f t="shared" si="41"/>
        <v/>
      </c>
      <c r="BA36" s="671" t="str">
        <f t="shared" si="13"/>
        <v/>
      </c>
      <c r="BB36" s="583"/>
      <c r="BC36" s="605" t="str">
        <f t="shared" si="37"/>
        <v/>
      </c>
      <c r="BD36" s="605" t="str">
        <f t="shared" si="38"/>
        <v/>
      </c>
      <c r="BE36" s="605" t="str">
        <f t="shared" si="39"/>
        <v/>
      </c>
      <c r="BF36" s="606" t="str" cm="1">
        <f t="array" ref="BF36">IF($AE36="","",
_xlfn.IFS(
$BA36="Devis 1",
IF(ISBLANK(AN36),"",IFERROR(VALUE(TRIM(SUBSTITUTE(AN36,CHAR(160),""))),0)*IFERROR(VALUE(TRIM(SUBSTITUTE($AE36,CHAR(160),""))),0)),
$BA36="Devis 2",
IF(ISBLANK(AS36),"",IFERROR(VALUE(TRIM(SUBSTITUTE(AS36,CHAR(160),""))),0)*IFERROR(VALUE(TRIM(SUBSTITUTE($AE36,CHAR(160),""))),0)),
$BA36="Devis 3",
IF(ISBLANK(AX36),"",IFERROR(VALUE(TRIM(SUBSTITUTE(AX36,CHAR(160),""))),0)*IFERROR(VALUE(TRIM(SUBSTITUTE($AE36,CHAR(160),""))),0)),
TRUE,0
)
)</f>
        <v/>
      </c>
      <c r="BG36" s="606" t="str" cm="1">
        <f t="array" ref="BG36">IF($AE36="","",
_xlfn.IFS(
$BA36="Devis 1",
IF(ISBLANK(AO36),"",IFERROR(VALUE(TRIM(SUBSTITUTE(AO36,CHAR(160),""))),0)*IFERROR(VALUE(TRIM(SUBSTITUTE($AE36,CHAR(160),""))),0)),
$BA36="Devis 2",
IF(ISBLANK(AT36),"",IFERROR(VALUE(TRIM(SUBSTITUTE(AT36,CHAR(160),""))),0)*IFERROR(VALUE(TRIM(SUBSTITUTE($AE36,CHAR(160),""))),0)),
$BA36="Devis 3",
IF(ISBLANK(AY36),"",IFERROR(VALUE(TRIM(SUBSTITUTE(AY36,CHAR(160),""))),0)*IFERROR(VALUE(TRIM(SUBSTITUTE($AE36,CHAR(160),""))),0)),
TRUE,0
)
)</f>
        <v/>
      </c>
      <c r="BH36" s="605" t="str">
        <f t="shared" si="40"/>
        <v/>
      </c>
      <c r="BI36" s="585"/>
      <c r="BJ36" s="586" t="str" cm="1">
        <f t="array" ref="BJ36">IF(OR(BH36="",BE36="",BF36="",BC36="",BG36="",BD36=""),"",_xlfn.IFS(
ROUND(IFERROR(VALUE(TRIM(SUBSTITUTE(BH36,CHAR(160),""))),0),2)&gt;
ROUND(IFERROR(VALUE(TRIM(SUBSTITUTE(BE36,CHAR(160),""))),0),2),
"KO : Le montant retenu TTC est supérieur au montant raisonnable TTC. Merci de revoir la ligne de dépense ou plafonner son montant.",
ROUND(IFERROR(VALUE(TRIM(SUBSTITUTE(BF36,CHAR(160),""))),0),2)&gt;
ROUND(IFERROR(VALUE(TRIM(SUBSTITUTE(BC36,CHAR(160),""))),0),2),
"Attention : Le montant retenu HT est supérieur au montant HT raisonnable. Merci de revoir la ligne de dépense, plafonner son montant, ou justifier la reventillation HT / TVA.",
ROUND(IFERROR(VALUE(TRIM(SUBSTITUTE(BG36,CHAR(160),""))),0),2)&gt;
ROUND(IFERROR(VALUE(TRIM(SUBSTITUTE(BD36,CHAR(160),""))),0),2),
"Attention : Le montant TVA retenu est supérieur au montant TVA raisonnable. Merci de revoir la ligne de dépense, plafonner son montant, ou justifier la reventillation HT / TVA.",
ROUND(IFERROR(VALUE(TRIM(SUBSTITUTE(BH36,CHAR(160),""))),0),2)&gt;
ROUND(IFERROR(VALUE(TRIM(SUBSTITUTE(MIN(P37,S37,V37),CHAR(160),""))),0),2),
"Attention : Le devis retenu n'est pas le moins cher. Une justification de la part du porteur est nécessaire.",
ROUND(IFERROR(VALUE(TRIM(SUBSTITUTE(BH36,CHAR(160),""))),0),2)=0,
"Attention : montant présenté entièrement écarté",
ROUND(IFERROR(VALUE(TRIM(SUBSTITUTE(BE36,CHAR(160),""))),0),2)=
ROUND(IFERROR(VALUE(TRIM(SUBSTITUTE(BH36,CHAR(160),""))),0),2),
"OK",
ROUND(IFERROR(VALUE(TRIM(SUBSTITUTE(BE36,CHAR(160),""))),0),2)&gt;
ROUND(IFERROR(VALUE(TRIM(SUBSTITUTE(BH36,CHAR(160),""))),0),2),
" OK : Montant instruit inférieur au montant raisonnable.",
TRUE,""
))</f>
        <v/>
      </c>
      <c r="BK36" s="586" t="str" cm="1">
        <f t="array" ref="BK36">IF(OR(BH36="",AB36="",BF36="",Z36="",BG36="",AA36=""),"",_xlfn.IFS(
ROUND(IFERROR(VALUE(TRIM(SUBSTITUTE(BH36,CHAR(160),""))),0),2)&gt;
ROUND(IFERROR(VALUE(TRIM(SUBSTITUTE(AB36,CHAR(160),""))),0),2),
"KO : Le montant retenu TTC est supérieur au montant présenté TTC. Merci de revoir la ligne de dépense ou plafonner son montant.",
ROUND(IFERROR(VALUE(TRIM(SUBSTITUTE(BF36,CHAR(160),""))),0),2)&gt;
ROUND(IFERROR(VALUE(TRIM(SUBSTITUTE(Z36,CHAR(160),""))),0),2),
"Attention : Le montant retenu HT est supérieur au montant HT présenté. Merci de revoir la ligne de dépense, plafonner son montant, ou justifier la reventillation HT / TVA.",
ROUND(IFERROR(VALUE(TRIM(SUBSTITUTE(BG36,CHAR(160),""))),0),2)&gt;
ROUND(IFERROR(VALUE(TRIM(SUBSTITUTE(AA36,CHAR(160),""))),0),2),
"Attention : Le montant TVA retenu est supérieur au montant TVA présenté. Merci de revoir la ligne de dépense, plafonner son montant, ou justifier la reventillation HT / TVA.",
ROUND(IFERROR(VALUE(TRIM(SUBSTITUTE(AB36,CHAR(160),""))),0),2)=0,
"",
ROUND(IFERROR(VALUE(TRIM(SUBSTITUTE(BH36,CHAR(160),""))),0),2)=
ROUND(IFERROR(VALUE(TRIM(SUBSTITUTE(AB36,CHAR(160),""))),0),2),
"OK",
ROUND(IFERROR(VALUE(TRIM(SUBSTITUTE(BH36,CHAR(160),""))),0),2)=0,
"Attention : Montant présenté entièrement rejeté.",
ROUND(IFERROR(VALUE(TRIM(SUBSTITUTE(BH36,CHAR(160),""))),0),2)&lt;
ROUND(IFERROR(VALUE(TRIM(SUBSTITUTE(AB36,CHAR(160),""))),0),2),
"Attention : Montant présenté partiellement rejeté.",
TRUE,""
))</f>
        <v/>
      </c>
      <c r="BL36" s="584" t="str">
        <f t="shared" si="0"/>
        <v/>
      </c>
      <c r="BM36" s="584" t="str">
        <f t="shared" si="1"/>
        <v/>
      </c>
      <c r="BN36" s="818" t="str">
        <f t="shared" si="2"/>
        <v/>
      </c>
    </row>
    <row r="37" spans="1:66">
      <c r="A37" s="797">
        <v>29</v>
      </c>
      <c r="B37" s="83"/>
      <c r="C37" s="108"/>
      <c r="D37" s="83"/>
      <c r="E37" s="109"/>
      <c r="F37" s="110"/>
      <c r="G37" s="111"/>
      <c r="H37" s="132"/>
      <c r="I37" s="626"/>
      <c r="J37" s="627"/>
      <c r="K37" s="686"/>
      <c r="L37" s="624"/>
      <c r="M37" s="687"/>
      <c r="N37" s="644" t="str">
        <f t="shared" si="43"/>
        <v/>
      </c>
      <c r="O37" s="647"/>
      <c r="P37" s="538"/>
      <c r="Q37" s="625"/>
      <c r="R37" s="625"/>
      <c r="S37" s="644" t="str">
        <f t="shared" si="15"/>
        <v/>
      </c>
      <c r="T37" s="664"/>
      <c r="U37" s="538"/>
      <c r="V37" s="625"/>
      <c r="W37" s="625"/>
      <c r="X37" s="665" t="str">
        <f t="shared" ref="X37:X100" si="46">IF(OR(V37="", W37=""), "", IFERROR(VALUE(TRIM(SUBSTITUTE(V37,CHAR(160),""))),0) + IFERROR(VALUE(TRIM(SUBSTITUTE(W37,CHAR(160),""))),0))</f>
        <v/>
      </c>
      <c r="Y37" s="623"/>
      <c r="Z37" s="112" t="str" cm="1">
        <f t="array" ref="Z37">IF((_xlfn.IFS(TRIM(SUBSTITUTE(Y37,CHAR(160),""))="Devis 1",IFERROR(VALUE(TRIM(SUBSTITUTE(L37,CHAR(160),""))),0),TRIM(SUBSTITUTE(Y37,CHAR(160),""))="Devis 2",IFERROR(VALUE(TRIM(SUBSTITUTE(Q37,CHAR(160),""))),0),TRIM(SUBSTITUTE(Y37,CHAR(160),""))="Devis 3",IFERROR(VALUE(TRIM(SUBSTITUTE(V37,CHAR(160),""))),0),TRUE,0)*IFERROR(VALUE(TRIM(SUBSTITUTE(C37,CHAR(160),""))),0))=0,"",_xlfn.IFS(TRIM(SUBSTITUTE(Y37,CHAR(160),""))="Devis 1",IFERROR(VALUE(TRIM(SUBSTITUTE(L37,CHAR(160),""))),0),TRIM(SUBSTITUTE(Y37,CHAR(160),""))="Devis 2",IFERROR(VALUE(TRIM(SUBSTITUTE(Q37,CHAR(160),""))),0),TRIM(SUBSTITUTE(Y37,CHAR(160),""))="Devis 3",IFERROR(VALUE(TRIM(SUBSTITUTE(V37,CHAR(160),""))),0),TRUE,0)*IFERROR(VALUE(TRIM(SUBSTITUTE(C37,CHAR(160),""))),0))</f>
        <v/>
      </c>
      <c r="AA37" s="89" t="str" cm="1">
        <f t="array" ref="AA37">IF(ROUND((_xlfn.IFS(TRIM(SUBSTITUTE(Y37,CHAR(160),""))="Devis 1",IFERROR(VALUE(TRIM(SUBSTITUTE(M37,CHAR(160),""))),0),TRIM(SUBSTITUTE(Y37,CHAR(160),""))="Devis 2",IFERROR(VALUE(TRIM(SUBSTITUTE(R37,CHAR(160),""))),0),TRIM(SUBSTITUTE(Y37,CHAR(160),""))="Devis 3",IFERROR(VALUE(TRIM(SUBSTITUTE(W37,CHAR(160),""))),0),TRUE,0)*IFERROR(VALUE(TRIM(SUBSTITUTE(C37,CHAR(160),""))),0)),2)=0,IF(Z37&lt;&gt;"",0,""),ROUND((_xlfn.IFS(TRIM(SUBSTITUTE(Y37,CHAR(160),""))="Devis 1",IFERROR(VALUE(TRIM(SUBSTITUTE(M37,CHAR(160),""))),0),TRIM(SUBSTITUTE(Y37,CHAR(160),""))="Devis 2",IFERROR(VALUE(TRIM(SUBSTITUTE(R37,CHAR(160),""))),0),TRIM(SUBSTITUTE(Y37,CHAR(160),""))="Devis 3",IFERROR(VALUE(TRIM(SUBSTITUTE(W37,CHAR(160),""))),0),TRUE,0)*IFERROR(VALUE(TRIM(SUBSTITUTE(C37,CHAR(160),""))),0)),2))</f>
        <v/>
      </c>
      <c r="AB37" s="113" t="str">
        <f t="shared" si="17"/>
        <v/>
      </c>
      <c r="AC37" s="798"/>
      <c r="AD37" s="817" t="str">
        <f t="shared" si="3"/>
        <v/>
      </c>
      <c r="AE37" s="579" t="str">
        <f t="shared" si="18"/>
        <v/>
      </c>
      <c r="AF37" s="539" t="str">
        <f t="shared" si="19"/>
        <v/>
      </c>
      <c r="AG37" s="539" t="str">
        <f t="shared" si="20"/>
        <v/>
      </c>
      <c r="AH37" s="539" t="str">
        <f t="shared" si="21"/>
        <v/>
      </c>
      <c r="AI37" s="539" t="str">
        <f t="shared" si="22"/>
        <v/>
      </c>
      <c r="AJ37" s="539" t="str">
        <f t="shared" si="23"/>
        <v/>
      </c>
      <c r="AK37" s="553" t="str">
        <f t="shared" si="24"/>
        <v/>
      </c>
      <c r="AL37" s="548" t="str">
        <f t="shared" si="44"/>
        <v/>
      </c>
      <c r="AM37" s="539" t="str">
        <f t="shared" si="44"/>
        <v/>
      </c>
      <c r="AN37" s="578" t="str">
        <f t="shared" si="26"/>
        <v/>
      </c>
      <c r="AO37" s="578" t="str">
        <f t="shared" si="27"/>
        <v/>
      </c>
      <c r="AP37" s="644" t="str">
        <f t="shared" si="28"/>
        <v/>
      </c>
      <c r="AQ37" s="655" t="str">
        <f t="shared" si="29"/>
        <v/>
      </c>
      <c r="AR37" s="577" t="str">
        <f t="shared" si="30"/>
        <v/>
      </c>
      <c r="AS37" s="578" t="str">
        <f t="shared" si="31"/>
        <v/>
      </c>
      <c r="AT37" s="578" t="str">
        <f t="shared" si="32"/>
        <v/>
      </c>
      <c r="AU37" s="644" t="str">
        <f t="shared" si="33"/>
        <v/>
      </c>
      <c r="AV37" s="677" t="str">
        <f t="shared" si="45"/>
        <v/>
      </c>
      <c r="AW37" s="577" t="str">
        <f t="shared" si="45"/>
        <v/>
      </c>
      <c r="AX37" s="578" t="str">
        <f t="shared" si="35"/>
        <v/>
      </c>
      <c r="AY37" s="578" t="str">
        <f t="shared" si="36"/>
        <v/>
      </c>
      <c r="AZ37" s="678" t="str">
        <f t="shared" si="41"/>
        <v/>
      </c>
      <c r="BA37" s="671" t="str">
        <f t="shared" si="13"/>
        <v/>
      </c>
      <c r="BB37" s="583"/>
      <c r="BC37" s="605" t="str">
        <f t="shared" si="37"/>
        <v/>
      </c>
      <c r="BD37" s="605" t="str">
        <f t="shared" si="38"/>
        <v/>
      </c>
      <c r="BE37" s="605" t="str">
        <f t="shared" si="39"/>
        <v/>
      </c>
      <c r="BF37" s="606" t="str" cm="1">
        <f t="array" ref="BF37">IF($AE37="","",
_xlfn.IFS(
$BA37="Devis 1",
IF(ISBLANK(AN37),"",IFERROR(VALUE(TRIM(SUBSTITUTE(AN37,CHAR(160),""))),0)*IFERROR(VALUE(TRIM(SUBSTITUTE($AE37,CHAR(160),""))),0)),
$BA37="Devis 2",
IF(ISBLANK(AS37),"",IFERROR(VALUE(TRIM(SUBSTITUTE(AS37,CHAR(160),""))),0)*IFERROR(VALUE(TRIM(SUBSTITUTE($AE37,CHAR(160),""))),0)),
$BA37="Devis 3",
IF(ISBLANK(AX37),"",IFERROR(VALUE(TRIM(SUBSTITUTE(AX37,CHAR(160),""))),0)*IFERROR(VALUE(TRIM(SUBSTITUTE($AE37,CHAR(160),""))),0)),
TRUE,0
)
)</f>
        <v/>
      </c>
      <c r="BG37" s="606" t="str" cm="1">
        <f t="array" ref="BG37">IF($AE37="","",
_xlfn.IFS(
$BA37="Devis 1",
IF(ISBLANK(AO37),"",IFERROR(VALUE(TRIM(SUBSTITUTE(AO37,CHAR(160),""))),0)*IFERROR(VALUE(TRIM(SUBSTITUTE($AE37,CHAR(160),""))),0)),
$BA37="Devis 2",
IF(ISBLANK(AT37),"",IFERROR(VALUE(TRIM(SUBSTITUTE(AT37,CHAR(160),""))),0)*IFERROR(VALUE(TRIM(SUBSTITUTE($AE37,CHAR(160),""))),0)),
$BA37="Devis 3",
IF(ISBLANK(AY37),"",IFERROR(VALUE(TRIM(SUBSTITUTE(AY37,CHAR(160),""))),0)*IFERROR(VALUE(TRIM(SUBSTITUTE($AE37,CHAR(160),""))),0)),
TRUE,0
)
)</f>
        <v/>
      </c>
      <c r="BH37" s="605" t="str">
        <f t="shared" si="40"/>
        <v/>
      </c>
      <c r="BI37" s="585"/>
      <c r="BJ37" s="586" t="str" cm="1">
        <f t="array" ref="BJ37">IF(OR(BH37="",BE37="",BF37="",BC37="",BG37="",BD37=""),"",_xlfn.IFS(
ROUND(IFERROR(VALUE(TRIM(SUBSTITUTE(BH37,CHAR(160),""))),0),2)&gt;
ROUND(IFERROR(VALUE(TRIM(SUBSTITUTE(BE37,CHAR(160),""))),0),2),
"KO : Le montant retenu TTC est supérieur au montant raisonnable TTC. Merci de revoir la ligne de dépense ou plafonner son montant.",
ROUND(IFERROR(VALUE(TRIM(SUBSTITUTE(BF37,CHAR(160),""))),0),2)&gt;
ROUND(IFERROR(VALUE(TRIM(SUBSTITUTE(BC37,CHAR(160),""))),0),2),
"Attention : Le montant retenu HT est supérieur au montant HT raisonnable. Merci de revoir la ligne de dépense, plafonner son montant, ou justifier la reventillation HT / TVA.",
ROUND(IFERROR(VALUE(TRIM(SUBSTITUTE(BG37,CHAR(160),""))),0),2)&gt;
ROUND(IFERROR(VALUE(TRIM(SUBSTITUTE(BD37,CHAR(160),""))),0),2),
"Attention : Le montant TVA retenu est supérieur au montant TVA raisonnable. Merci de revoir la ligne de dépense, plafonner son montant, ou justifier la reventillation HT / TVA.",
ROUND(IFERROR(VALUE(TRIM(SUBSTITUTE(BH37,CHAR(160),""))),0),2)&gt;
ROUND(IFERROR(VALUE(TRIM(SUBSTITUTE(MIN(P38,S38,V38),CHAR(160),""))),0),2),
"Attention : Le devis retenu n'est pas le moins cher. Une justification de la part du porteur est nécessaire.",
ROUND(IFERROR(VALUE(TRIM(SUBSTITUTE(BH37,CHAR(160),""))),0),2)=0,
"Attention : montant présenté entièrement écarté",
ROUND(IFERROR(VALUE(TRIM(SUBSTITUTE(BE37,CHAR(160),""))),0),2)=
ROUND(IFERROR(VALUE(TRIM(SUBSTITUTE(BH37,CHAR(160),""))),0),2),
"OK",
ROUND(IFERROR(VALUE(TRIM(SUBSTITUTE(BE37,CHAR(160),""))),0),2)&gt;
ROUND(IFERROR(VALUE(TRIM(SUBSTITUTE(BH37,CHAR(160),""))),0),2),
" OK : Montant instruit inférieur au montant raisonnable.",
TRUE,""
))</f>
        <v/>
      </c>
      <c r="BK37" s="586" t="str" cm="1">
        <f t="array" ref="BK37">IF(OR(BH37="",AB37="",BF37="",Z37="",BG37="",AA37=""),"",_xlfn.IFS(
ROUND(IFERROR(VALUE(TRIM(SUBSTITUTE(BH37,CHAR(160),""))),0),2)&gt;
ROUND(IFERROR(VALUE(TRIM(SUBSTITUTE(AB37,CHAR(160),""))),0),2),
"KO : Le montant retenu TTC est supérieur au montant présenté TTC. Merci de revoir la ligne de dépense ou plafonner son montant.",
ROUND(IFERROR(VALUE(TRIM(SUBSTITUTE(BF37,CHAR(160),""))),0),2)&gt;
ROUND(IFERROR(VALUE(TRIM(SUBSTITUTE(Z37,CHAR(160),""))),0),2),
"Attention : Le montant retenu HT est supérieur au montant HT présenté. Merci de revoir la ligne de dépense, plafonner son montant, ou justifier la reventillation HT / TVA.",
ROUND(IFERROR(VALUE(TRIM(SUBSTITUTE(BG37,CHAR(160),""))),0),2)&gt;
ROUND(IFERROR(VALUE(TRIM(SUBSTITUTE(AA37,CHAR(160),""))),0),2),
"Attention : Le montant TVA retenu est supérieur au montant TVA présenté. Merci de revoir la ligne de dépense, plafonner son montant, ou justifier la reventillation HT / TVA.",
ROUND(IFERROR(VALUE(TRIM(SUBSTITUTE(AB37,CHAR(160),""))),0),2)=0,
"",
ROUND(IFERROR(VALUE(TRIM(SUBSTITUTE(BH37,CHAR(160),""))),0),2)=
ROUND(IFERROR(VALUE(TRIM(SUBSTITUTE(AB37,CHAR(160),""))),0),2),
"OK",
ROUND(IFERROR(VALUE(TRIM(SUBSTITUTE(BH37,CHAR(160),""))),0),2)=0,
"Attention : Montant présenté entièrement rejeté.",
ROUND(IFERROR(VALUE(TRIM(SUBSTITUTE(BH37,CHAR(160),""))),0),2)&lt;
ROUND(IFERROR(VALUE(TRIM(SUBSTITUTE(AB37,CHAR(160),""))),0),2),
"Attention : Montant présenté partiellement rejeté.",
TRUE,""
))</f>
        <v/>
      </c>
      <c r="BL37" s="584" t="str">
        <f t="shared" si="0"/>
        <v/>
      </c>
      <c r="BM37" s="584" t="str">
        <f t="shared" si="1"/>
        <v/>
      </c>
      <c r="BN37" s="818" t="str">
        <f t="shared" si="2"/>
        <v/>
      </c>
    </row>
    <row r="38" spans="1:66">
      <c r="A38" s="797">
        <v>30</v>
      </c>
      <c r="B38" s="83"/>
      <c r="C38" s="108"/>
      <c r="D38" s="83"/>
      <c r="E38" s="109"/>
      <c r="F38" s="110"/>
      <c r="G38" s="111"/>
      <c r="H38" s="132"/>
      <c r="I38" s="626"/>
      <c r="J38" s="627"/>
      <c r="K38" s="686"/>
      <c r="L38" s="688"/>
      <c r="M38" s="702"/>
      <c r="N38" s="644" t="str">
        <f t="shared" si="43"/>
        <v/>
      </c>
      <c r="O38" s="647"/>
      <c r="P38" s="538"/>
      <c r="Q38" s="625"/>
      <c r="R38" s="625"/>
      <c r="S38" s="644" t="str">
        <f t="shared" si="15"/>
        <v/>
      </c>
      <c r="T38" s="664"/>
      <c r="U38" s="538"/>
      <c r="V38" s="625"/>
      <c r="W38" s="625"/>
      <c r="X38" s="665" t="str">
        <f t="shared" si="46"/>
        <v/>
      </c>
      <c r="Y38" s="623"/>
      <c r="Z38" s="112" t="str" cm="1">
        <f t="array" ref="Z38">IF((_xlfn.IFS(TRIM(SUBSTITUTE(Y38,CHAR(160),""))="Devis 1",IFERROR(VALUE(TRIM(SUBSTITUTE(L38,CHAR(160),""))),0),TRIM(SUBSTITUTE(Y38,CHAR(160),""))="Devis 2",IFERROR(VALUE(TRIM(SUBSTITUTE(Q38,CHAR(160),""))),0),TRIM(SUBSTITUTE(Y38,CHAR(160),""))="Devis 3",IFERROR(VALUE(TRIM(SUBSTITUTE(V38,CHAR(160),""))),0),TRUE,0)*IFERROR(VALUE(TRIM(SUBSTITUTE(C38,CHAR(160),""))),0))=0,"",_xlfn.IFS(TRIM(SUBSTITUTE(Y38,CHAR(160),""))="Devis 1",IFERROR(VALUE(TRIM(SUBSTITUTE(L38,CHAR(160),""))),0),TRIM(SUBSTITUTE(Y38,CHAR(160),""))="Devis 2",IFERROR(VALUE(TRIM(SUBSTITUTE(Q38,CHAR(160),""))),0),TRIM(SUBSTITUTE(Y38,CHAR(160),""))="Devis 3",IFERROR(VALUE(TRIM(SUBSTITUTE(V38,CHAR(160),""))),0),TRUE,0)*IFERROR(VALUE(TRIM(SUBSTITUTE(C38,CHAR(160),""))),0))</f>
        <v/>
      </c>
      <c r="AA38" s="89" t="str" cm="1">
        <f t="array" ref="AA38">IF(ROUND((_xlfn.IFS(TRIM(SUBSTITUTE(Y38,CHAR(160),""))="Devis 1",IFERROR(VALUE(TRIM(SUBSTITUTE(M38,CHAR(160),""))),0),TRIM(SUBSTITUTE(Y38,CHAR(160),""))="Devis 2",IFERROR(VALUE(TRIM(SUBSTITUTE(R38,CHAR(160),""))),0),TRIM(SUBSTITUTE(Y38,CHAR(160),""))="Devis 3",IFERROR(VALUE(TRIM(SUBSTITUTE(W38,CHAR(160),""))),0),TRUE,0)*IFERROR(VALUE(TRIM(SUBSTITUTE(C38,CHAR(160),""))),0)),2)=0,IF(Z38&lt;&gt;"",0,""),ROUND((_xlfn.IFS(TRIM(SUBSTITUTE(Y38,CHAR(160),""))="Devis 1",IFERROR(VALUE(TRIM(SUBSTITUTE(M38,CHAR(160),""))),0),TRIM(SUBSTITUTE(Y38,CHAR(160),""))="Devis 2",IFERROR(VALUE(TRIM(SUBSTITUTE(R38,CHAR(160),""))),0),TRIM(SUBSTITUTE(Y38,CHAR(160),""))="Devis 3",IFERROR(VALUE(TRIM(SUBSTITUTE(W38,CHAR(160),""))),0),TRUE,0)*IFERROR(VALUE(TRIM(SUBSTITUTE(C38,CHAR(160),""))),0)),2))</f>
        <v/>
      </c>
      <c r="AB38" s="113" t="str">
        <f t="shared" si="17"/>
        <v/>
      </c>
      <c r="AC38" s="798"/>
      <c r="AD38" s="817" t="str">
        <f t="shared" si="3"/>
        <v/>
      </c>
      <c r="AE38" s="579" t="str">
        <f t="shared" si="18"/>
        <v/>
      </c>
      <c r="AF38" s="539" t="str">
        <f t="shared" si="19"/>
        <v/>
      </c>
      <c r="AG38" s="539" t="str">
        <f t="shared" si="20"/>
        <v/>
      </c>
      <c r="AH38" s="539" t="str">
        <f t="shared" si="21"/>
        <v/>
      </c>
      <c r="AI38" s="539" t="str">
        <f t="shared" si="22"/>
        <v/>
      </c>
      <c r="AJ38" s="539" t="str">
        <f t="shared" si="23"/>
        <v/>
      </c>
      <c r="AK38" s="553" t="str">
        <f t="shared" si="24"/>
        <v/>
      </c>
      <c r="AL38" s="548" t="str">
        <f t="shared" si="44"/>
        <v/>
      </c>
      <c r="AM38" s="539" t="str">
        <f t="shared" si="44"/>
        <v/>
      </c>
      <c r="AN38" s="578" t="str">
        <f t="shared" si="26"/>
        <v/>
      </c>
      <c r="AO38" s="578" t="str">
        <f t="shared" si="27"/>
        <v/>
      </c>
      <c r="AP38" s="644" t="str">
        <f t="shared" si="28"/>
        <v/>
      </c>
      <c r="AQ38" s="655" t="str">
        <f t="shared" si="29"/>
        <v/>
      </c>
      <c r="AR38" s="577" t="str">
        <f t="shared" si="30"/>
        <v/>
      </c>
      <c r="AS38" s="578" t="str">
        <f t="shared" si="31"/>
        <v/>
      </c>
      <c r="AT38" s="578" t="str">
        <f t="shared" si="32"/>
        <v/>
      </c>
      <c r="AU38" s="644" t="str">
        <f t="shared" si="33"/>
        <v/>
      </c>
      <c r="AV38" s="677" t="str">
        <f t="shared" si="45"/>
        <v/>
      </c>
      <c r="AW38" s="577" t="str">
        <f t="shared" si="45"/>
        <v/>
      </c>
      <c r="AX38" s="578" t="str">
        <f t="shared" si="35"/>
        <v/>
      </c>
      <c r="AY38" s="578" t="str">
        <f t="shared" si="36"/>
        <v/>
      </c>
      <c r="AZ38" s="678" t="str">
        <f t="shared" si="41"/>
        <v/>
      </c>
      <c r="BA38" s="671" t="str">
        <f t="shared" si="13"/>
        <v/>
      </c>
      <c r="BB38" s="583"/>
      <c r="BC38" s="605" t="str">
        <f t="shared" si="37"/>
        <v/>
      </c>
      <c r="BD38" s="605" t="str">
        <f t="shared" si="38"/>
        <v/>
      </c>
      <c r="BE38" s="605" t="str">
        <f t="shared" si="39"/>
        <v/>
      </c>
      <c r="BF38" s="606" t="str" cm="1">
        <f t="array" ref="BF38">IF($AE38="","",
_xlfn.IFS(
$BA38="Devis 1",
IF(ISBLANK(AN38),"",IFERROR(VALUE(TRIM(SUBSTITUTE(AN38,CHAR(160),""))),0)*IFERROR(VALUE(TRIM(SUBSTITUTE($AE38,CHAR(160),""))),0)),
$BA38="Devis 2",
IF(ISBLANK(AS38),"",IFERROR(VALUE(TRIM(SUBSTITUTE(AS38,CHAR(160),""))),0)*IFERROR(VALUE(TRIM(SUBSTITUTE($AE38,CHAR(160),""))),0)),
$BA38="Devis 3",
IF(ISBLANK(AX38),"",IFERROR(VALUE(TRIM(SUBSTITUTE(AX38,CHAR(160),""))),0)*IFERROR(VALUE(TRIM(SUBSTITUTE($AE38,CHAR(160),""))),0)),
TRUE,0
)
)</f>
        <v/>
      </c>
      <c r="BG38" s="606" t="str" cm="1">
        <f t="array" ref="BG38">IF($AE38="","",
_xlfn.IFS(
$BA38="Devis 1",
IF(ISBLANK(AO38),"",IFERROR(VALUE(TRIM(SUBSTITUTE(AO38,CHAR(160),""))),0)*IFERROR(VALUE(TRIM(SUBSTITUTE($AE38,CHAR(160),""))),0)),
$BA38="Devis 2",
IF(ISBLANK(AT38),"",IFERROR(VALUE(TRIM(SUBSTITUTE(AT38,CHAR(160),""))),0)*IFERROR(VALUE(TRIM(SUBSTITUTE($AE38,CHAR(160),""))),0)),
$BA38="Devis 3",
IF(ISBLANK(AY38),"",IFERROR(VALUE(TRIM(SUBSTITUTE(AY38,CHAR(160),""))),0)*IFERROR(VALUE(TRIM(SUBSTITUTE($AE38,CHAR(160),""))),0)),
TRUE,0
)
)</f>
        <v/>
      </c>
      <c r="BH38" s="605" t="str">
        <f t="shared" si="40"/>
        <v/>
      </c>
      <c r="BI38" s="585"/>
      <c r="BJ38" s="586" t="str" cm="1">
        <f t="array" ref="BJ38">IF(OR(BH38="",BE38="",BF38="",BC38="",BG38="",BD38=""),"",_xlfn.IFS(
ROUND(IFERROR(VALUE(TRIM(SUBSTITUTE(BH38,CHAR(160),""))),0),2)&gt;
ROUND(IFERROR(VALUE(TRIM(SUBSTITUTE(BE38,CHAR(160),""))),0),2),
"KO : Le montant retenu TTC est supérieur au montant raisonnable TTC. Merci de revoir la ligne de dépense ou plafonner son montant.",
ROUND(IFERROR(VALUE(TRIM(SUBSTITUTE(BF38,CHAR(160),""))),0),2)&gt;
ROUND(IFERROR(VALUE(TRIM(SUBSTITUTE(BC38,CHAR(160),""))),0),2),
"Attention : Le montant retenu HT est supérieur au montant HT raisonnable. Merci de revoir la ligne de dépense, plafonner son montant, ou justifier la reventillation HT / TVA.",
ROUND(IFERROR(VALUE(TRIM(SUBSTITUTE(BG38,CHAR(160),""))),0),2)&gt;
ROUND(IFERROR(VALUE(TRIM(SUBSTITUTE(BD38,CHAR(160),""))),0),2),
"Attention : Le montant TVA retenu est supérieur au montant TVA raisonnable. Merci de revoir la ligne de dépense, plafonner son montant, ou justifier la reventillation HT / TVA.",
ROUND(IFERROR(VALUE(TRIM(SUBSTITUTE(BH38,CHAR(160),""))),0),2)&gt;
ROUND(IFERROR(VALUE(TRIM(SUBSTITUTE(MIN(P39,S39,V39),CHAR(160),""))),0),2),
"Attention : Le devis retenu n'est pas le moins cher. Une justification de la part du porteur est nécessaire.",
ROUND(IFERROR(VALUE(TRIM(SUBSTITUTE(BH38,CHAR(160),""))),0),2)=0,
"Attention : montant présenté entièrement écarté",
ROUND(IFERROR(VALUE(TRIM(SUBSTITUTE(BE38,CHAR(160),""))),0),2)=
ROUND(IFERROR(VALUE(TRIM(SUBSTITUTE(BH38,CHAR(160),""))),0),2),
"OK",
ROUND(IFERROR(VALUE(TRIM(SUBSTITUTE(BE38,CHAR(160),""))),0),2)&gt;
ROUND(IFERROR(VALUE(TRIM(SUBSTITUTE(BH38,CHAR(160),""))),0),2),
" OK : Montant instruit inférieur au montant raisonnable.",
TRUE,""
))</f>
        <v/>
      </c>
      <c r="BK38" s="586" t="str" cm="1">
        <f t="array" ref="BK38">IF(OR(BH38="",AB38="",BF38="",Z38="",BG38="",AA38=""),"",_xlfn.IFS(
ROUND(IFERROR(VALUE(TRIM(SUBSTITUTE(BH38,CHAR(160),""))),0),2)&gt;
ROUND(IFERROR(VALUE(TRIM(SUBSTITUTE(AB38,CHAR(160),""))),0),2),
"KO : Le montant retenu TTC est supérieur au montant présenté TTC. Merci de revoir la ligne de dépense ou plafonner son montant.",
ROUND(IFERROR(VALUE(TRIM(SUBSTITUTE(BF38,CHAR(160),""))),0),2)&gt;
ROUND(IFERROR(VALUE(TRIM(SUBSTITUTE(Z38,CHAR(160),""))),0),2),
"Attention : Le montant retenu HT est supérieur au montant HT présenté. Merci de revoir la ligne de dépense, plafonner son montant, ou justifier la reventillation HT / TVA.",
ROUND(IFERROR(VALUE(TRIM(SUBSTITUTE(BG38,CHAR(160),""))),0),2)&gt;
ROUND(IFERROR(VALUE(TRIM(SUBSTITUTE(AA38,CHAR(160),""))),0),2),
"Attention : Le montant TVA retenu est supérieur au montant TVA présenté. Merci de revoir la ligne de dépense, plafonner son montant, ou justifier la reventillation HT / TVA.",
ROUND(IFERROR(VALUE(TRIM(SUBSTITUTE(AB38,CHAR(160),""))),0),2)=0,
"",
ROUND(IFERROR(VALUE(TRIM(SUBSTITUTE(BH38,CHAR(160),""))),0),2)=
ROUND(IFERROR(VALUE(TRIM(SUBSTITUTE(AB38,CHAR(160),""))),0),2),
"OK",
ROUND(IFERROR(VALUE(TRIM(SUBSTITUTE(BH38,CHAR(160),""))),0),2)=0,
"Attention : Montant présenté entièrement rejeté.",
ROUND(IFERROR(VALUE(TRIM(SUBSTITUTE(BH38,CHAR(160),""))),0),2)&lt;
ROUND(IFERROR(VALUE(TRIM(SUBSTITUTE(AB38,CHAR(160),""))),0),2),
"Attention : Montant présenté partiellement rejeté.",
TRUE,""
))</f>
        <v/>
      </c>
      <c r="BL38" s="584" t="str">
        <f t="shared" si="0"/>
        <v/>
      </c>
      <c r="BM38" s="584" t="str">
        <f t="shared" si="1"/>
        <v/>
      </c>
      <c r="BN38" s="818" t="str">
        <f t="shared" si="2"/>
        <v/>
      </c>
    </row>
    <row r="39" spans="1:66">
      <c r="A39" s="797">
        <v>31</v>
      </c>
      <c r="B39" s="83"/>
      <c r="C39" s="108"/>
      <c r="D39" s="83"/>
      <c r="E39" s="109"/>
      <c r="F39" s="110"/>
      <c r="G39" s="111"/>
      <c r="H39" s="132"/>
      <c r="I39" s="626"/>
      <c r="J39" s="627"/>
      <c r="K39" s="686"/>
      <c r="L39" s="688"/>
      <c r="M39" s="687"/>
      <c r="N39" s="644" t="str">
        <f t="shared" si="43"/>
        <v/>
      </c>
      <c r="O39" s="647"/>
      <c r="P39" s="538"/>
      <c r="Q39" s="625"/>
      <c r="R39" s="625"/>
      <c r="S39" s="644" t="str">
        <f t="shared" si="15"/>
        <v/>
      </c>
      <c r="T39" s="664"/>
      <c r="U39" s="538"/>
      <c r="V39" s="625"/>
      <c r="W39" s="625"/>
      <c r="X39" s="665" t="str">
        <f t="shared" si="46"/>
        <v/>
      </c>
      <c r="Y39" s="623"/>
      <c r="Z39" s="112" t="str" cm="1">
        <f t="array" ref="Z39">IF((_xlfn.IFS(TRIM(SUBSTITUTE(Y39,CHAR(160),""))="Devis 1",IFERROR(VALUE(TRIM(SUBSTITUTE(L39,CHAR(160),""))),0),TRIM(SUBSTITUTE(Y39,CHAR(160),""))="Devis 2",IFERROR(VALUE(TRIM(SUBSTITUTE(Q39,CHAR(160),""))),0),TRIM(SUBSTITUTE(Y39,CHAR(160),""))="Devis 3",IFERROR(VALUE(TRIM(SUBSTITUTE(V39,CHAR(160),""))),0),TRUE,0)*IFERROR(VALUE(TRIM(SUBSTITUTE(C39,CHAR(160),""))),0))=0,"",_xlfn.IFS(TRIM(SUBSTITUTE(Y39,CHAR(160),""))="Devis 1",IFERROR(VALUE(TRIM(SUBSTITUTE(L39,CHAR(160),""))),0),TRIM(SUBSTITUTE(Y39,CHAR(160),""))="Devis 2",IFERROR(VALUE(TRIM(SUBSTITUTE(Q39,CHAR(160),""))),0),TRIM(SUBSTITUTE(Y39,CHAR(160),""))="Devis 3",IFERROR(VALUE(TRIM(SUBSTITUTE(V39,CHAR(160),""))),0),TRUE,0)*IFERROR(VALUE(TRIM(SUBSTITUTE(C39,CHAR(160),""))),0))</f>
        <v/>
      </c>
      <c r="AA39" s="89" t="str" cm="1">
        <f t="array" ref="AA39">IF(ROUND((_xlfn.IFS(TRIM(SUBSTITUTE(Y39,CHAR(160),""))="Devis 1",IFERROR(VALUE(TRIM(SUBSTITUTE(M39,CHAR(160),""))),0),TRIM(SUBSTITUTE(Y39,CHAR(160),""))="Devis 2",IFERROR(VALUE(TRIM(SUBSTITUTE(R39,CHAR(160),""))),0),TRIM(SUBSTITUTE(Y39,CHAR(160),""))="Devis 3",IFERROR(VALUE(TRIM(SUBSTITUTE(W39,CHAR(160),""))),0),TRUE,0)*IFERROR(VALUE(TRIM(SUBSTITUTE(C39,CHAR(160),""))),0)),2)=0,IF(Z39&lt;&gt;"",0,""),ROUND((_xlfn.IFS(TRIM(SUBSTITUTE(Y39,CHAR(160),""))="Devis 1",IFERROR(VALUE(TRIM(SUBSTITUTE(M39,CHAR(160),""))),0),TRIM(SUBSTITUTE(Y39,CHAR(160),""))="Devis 2",IFERROR(VALUE(TRIM(SUBSTITUTE(R39,CHAR(160),""))),0),TRIM(SUBSTITUTE(Y39,CHAR(160),""))="Devis 3",IFERROR(VALUE(TRIM(SUBSTITUTE(W39,CHAR(160),""))),0),TRUE,0)*IFERROR(VALUE(TRIM(SUBSTITUTE(C39,CHAR(160),""))),0)),2))</f>
        <v/>
      </c>
      <c r="AB39" s="113" t="str">
        <f t="shared" si="17"/>
        <v/>
      </c>
      <c r="AC39" s="798"/>
      <c r="AD39" s="817" t="str">
        <f t="shared" si="3"/>
        <v/>
      </c>
      <c r="AE39" s="579" t="str">
        <f t="shared" si="18"/>
        <v/>
      </c>
      <c r="AF39" s="539" t="str">
        <f t="shared" si="19"/>
        <v/>
      </c>
      <c r="AG39" s="539" t="str">
        <f t="shared" si="20"/>
        <v/>
      </c>
      <c r="AH39" s="539" t="str">
        <f t="shared" si="21"/>
        <v/>
      </c>
      <c r="AI39" s="539" t="str">
        <f t="shared" si="22"/>
        <v/>
      </c>
      <c r="AJ39" s="539" t="str">
        <f t="shared" si="23"/>
        <v/>
      </c>
      <c r="AK39" s="553" t="str">
        <f t="shared" si="24"/>
        <v/>
      </c>
      <c r="AL39" s="548" t="str">
        <f t="shared" si="44"/>
        <v/>
      </c>
      <c r="AM39" s="539" t="str">
        <f t="shared" si="44"/>
        <v/>
      </c>
      <c r="AN39" s="578" t="str">
        <f t="shared" si="26"/>
        <v/>
      </c>
      <c r="AO39" s="578" t="str">
        <f t="shared" si="27"/>
        <v/>
      </c>
      <c r="AP39" s="644" t="str">
        <f t="shared" si="28"/>
        <v/>
      </c>
      <c r="AQ39" s="655" t="str">
        <f t="shared" si="29"/>
        <v/>
      </c>
      <c r="AR39" s="577" t="str">
        <f t="shared" si="30"/>
        <v/>
      </c>
      <c r="AS39" s="578" t="str">
        <f t="shared" si="31"/>
        <v/>
      </c>
      <c r="AT39" s="578" t="str">
        <f t="shared" si="32"/>
        <v/>
      </c>
      <c r="AU39" s="644" t="str">
        <f t="shared" si="33"/>
        <v/>
      </c>
      <c r="AV39" s="677" t="str">
        <f t="shared" si="45"/>
        <v/>
      </c>
      <c r="AW39" s="577" t="str">
        <f t="shared" si="45"/>
        <v/>
      </c>
      <c r="AX39" s="578" t="str">
        <f t="shared" si="35"/>
        <v/>
      </c>
      <c r="AY39" s="578" t="str">
        <f t="shared" si="36"/>
        <v/>
      </c>
      <c r="AZ39" s="678" t="str">
        <f t="shared" si="41"/>
        <v/>
      </c>
      <c r="BA39" s="671" t="str">
        <f t="shared" si="13"/>
        <v/>
      </c>
      <c r="BB39" s="583"/>
      <c r="BC39" s="605" t="str">
        <f t="shared" si="37"/>
        <v/>
      </c>
      <c r="BD39" s="605" t="str">
        <f t="shared" si="38"/>
        <v/>
      </c>
      <c r="BE39" s="605" t="str">
        <f t="shared" si="39"/>
        <v/>
      </c>
      <c r="BF39" s="606" t="str" cm="1">
        <f t="array" ref="BF39">IF($AE39="","",
_xlfn.IFS(
$BA39="Devis 1",
IF(ISBLANK(AN39),"",IFERROR(VALUE(TRIM(SUBSTITUTE(AN39,CHAR(160),""))),0)*IFERROR(VALUE(TRIM(SUBSTITUTE($AE39,CHAR(160),""))),0)),
$BA39="Devis 2",
IF(ISBLANK(AS39),"",IFERROR(VALUE(TRIM(SUBSTITUTE(AS39,CHAR(160),""))),0)*IFERROR(VALUE(TRIM(SUBSTITUTE($AE39,CHAR(160),""))),0)),
$BA39="Devis 3",
IF(ISBLANK(AX39),"",IFERROR(VALUE(TRIM(SUBSTITUTE(AX39,CHAR(160),""))),0)*IFERROR(VALUE(TRIM(SUBSTITUTE($AE39,CHAR(160),""))),0)),
TRUE,0
)
)</f>
        <v/>
      </c>
      <c r="BG39" s="606" t="str" cm="1">
        <f t="array" ref="BG39">IF($AE39="","",
_xlfn.IFS(
$BA39="Devis 1",
IF(ISBLANK(AO39),"",IFERROR(VALUE(TRIM(SUBSTITUTE(AO39,CHAR(160),""))),0)*IFERROR(VALUE(TRIM(SUBSTITUTE($AE39,CHAR(160),""))),0)),
$BA39="Devis 2",
IF(ISBLANK(AT39),"",IFERROR(VALUE(TRIM(SUBSTITUTE(AT39,CHAR(160),""))),0)*IFERROR(VALUE(TRIM(SUBSTITUTE($AE39,CHAR(160),""))),0)),
$BA39="Devis 3",
IF(ISBLANK(AY39),"",IFERROR(VALUE(TRIM(SUBSTITUTE(AY39,CHAR(160),""))),0)*IFERROR(VALUE(TRIM(SUBSTITUTE($AE39,CHAR(160),""))),0)),
TRUE,0
)
)</f>
        <v/>
      </c>
      <c r="BH39" s="605" t="str">
        <f t="shared" si="40"/>
        <v/>
      </c>
      <c r="BI39" s="585"/>
      <c r="BJ39" s="586" t="str" cm="1">
        <f t="array" ref="BJ39">IF(OR(BH39="",BE39="",BF39="",BC39="",BG39="",BD39=""),"",_xlfn.IFS(
ROUND(IFERROR(VALUE(TRIM(SUBSTITUTE(BH39,CHAR(160),""))),0),2)&gt;
ROUND(IFERROR(VALUE(TRIM(SUBSTITUTE(BE39,CHAR(160),""))),0),2),
"KO : Le montant retenu TTC est supérieur au montant raisonnable TTC. Merci de revoir la ligne de dépense ou plafonner son montant.",
ROUND(IFERROR(VALUE(TRIM(SUBSTITUTE(BF39,CHAR(160),""))),0),2)&gt;
ROUND(IFERROR(VALUE(TRIM(SUBSTITUTE(BC39,CHAR(160),""))),0),2),
"Attention : Le montant retenu HT est supérieur au montant HT raisonnable. Merci de revoir la ligne de dépense, plafonner son montant, ou justifier la reventillation HT / TVA.",
ROUND(IFERROR(VALUE(TRIM(SUBSTITUTE(BG39,CHAR(160),""))),0),2)&gt;
ROUND(IFERROR(VALUE(TRIM(SUBSTITUTE(BD39,CHAR(160),""))),0),2),
"Attention : Le montant TVA retenu est supérieur au montant TVA raisonnable. Merci de revoir la ligne de dépense, plafonner son montant, ou justifier la reventillation HT / TVA.",
ROUND(IFERROR(VALUE(TRIM(SUBSTITUTE(BH39,CHAR(160),""))),0),2)&gt;
ROUND(IFERROR(VALUE(TRIM(SUBSTITUTE(MIN(P40,S40,V40),CHAR(160),""))),0),2),
"Attention : Le devis retenu n'est pas le moins cher. Une justification de la part du porteur est nécessaire.",
ROUND(IFERROR(VALUE(TRIM(SUBSTITUTE(BH39,CHAR(160),""))),0),2)=0,
"Attention : montant présenté entièrement écarté",
ROUND(IFERROR(VALUE(TRIM(SUBSTITUTE(BE39,CHAR(160),""))),0),2)=
ROUND(IFERROR(VALUE(TRIM(SUBSTITUTE(BH39,CHAR(160),""))),0),2),
"OK",
ROUND(IFERROR(VALUE(TRIM(SUBSTITUTE(BE39,CHAR(160),""))),0),2)&gt;
ROUND(IFERROR(VALUE(TRIM(SUBSTITUTE(BH39,CHAR(160),""))),0),2),
" OK : Montant instruit inférieur au montant raisonnable.",
TRUE,""
))</f>
        <v/>
      </c>
      <c r="BK39" s="586" t="str" cm="1">
        <f t="array" ref="BK39">IF(OR(BH39="",AB39="",BF39="",Z39="",BG39="",AA39=""),"",_xlfn.IFS(
ROUND(IFERROR(VALUE(TRIM(SUBSTITUTE(BH39,CHAR(160),""))),0),2)&gt;
ROUND(IFERROR(VALUE(TRIM(SUBSTITUTE(AB39,CHAR(160),""))),0),2),
"KO : Le montant retenu TTC est supérieur au montant présenté TTC. Merci de revoir la ligne de dépense ou plafonner son montant.",
ROUND(IFERROR(VALUE(TRIM(SUBSTITUTE(BF39,CHAR(160),""))),0),2)&gt;
ROUND(IFERROR(VALUE(TRIM(SUBSTITUTE(Z39,CHAR(160),""))),0),2),
"Attention : Le montant retenu HT est supérieur au montant HT présenté. Merci de revoir la ligne de dépense, plafonner son montant, ou justifier la reventillation HT / TVA.",
ROUND(IFERROR(VALUE(TRIM(SUBSTITUTE(BG39,CHAR(160),""))),0),2)&gt;
ROUND(IFERROR(VALUE(TRIM(SUBSTITUTE(AA39,CHAR(160),""))),0),2),
"Attention : Le montant TVA retenu est supérieur au montant TVA présenté. Merci de revoir la ligne de dépense, plafonner son montant, ou justifier la reventillation HT / TVA.",
ROUND(IFERROR(VALUE(TRIM(SUBSTITUTE(AB39,CHAR(160),""))),0),2)=0,
"",
ROUND(IFERROR(VALUE(TRIM(SUBSTITUTE(BH39,CHAR(160),""))),0),2)=
ROUND(IFERROR(VALUE(TRIM(SUBSTITUTE(AB39,CHAR(160),""))),0),2),
"OK",
ROUND(IFERROR(VALUE(TRIM(SUBSTITUTE(BH39,CHAR(160),""))),0),2)=0,
"Attention : Montant présenté entièrement rejeté.",
ROUND(IFERROR(VALUE(TRIM(SUBSTITUTE(BH39,CHAR(160),""))),0),2)&lt;
ROUND(IFERROR(VALUE(TRIM(SUBSTITUTE(AB39,CHAR(160),""))),0),2),
"Attention : Montant présenté partiellement rejeté.",
TRUE,""
))</f>
        <v/>
      </c>
      <c r="BL39" s="584" t="str">
        <f t="shared" si="0"/>
        <v/>
      </c>
      <c r="BM39" s="584" t="str">
        <f t="shared" si="1"/>
        <v/>
      </c>
      <c r="BN39" s="818" t="str">
        <f t="shared" si="2"/>
        <v/>
      </c>
    </row>
    <row r="40" spans="1:66">
      <c r="A40" s="797">
        <v>32</v>
      </c>
      <c r="B40" s="83"/>
      <c r="C40" s="108"/>
      <c r="D40" s="83"/>
      <c r="E40" s="109"/>
      <c r="F40" s="110"/>
      <c r="G40" s="111"/>
      <c r="H40" s="132"/>
      <c r="I40" s="626"/>
      <c r="J40" s="627"/>
      <c r="K40" s="686"/>
      <c r="L40" s="624"/>
      <c r="M40" s="687"/>
      <c r="N40" s="644" t="str">
        <f t="shared" si="43"/>
        <v/>
      </c>
      <c r="O40" s="647"/>
      <c r="P40" s="538"/>
      <c r="Q40" s="625"/>
      <c r="R40" s="625"/>
      <c r="S40" s="644" t="str">
        <f t="shared" si="15"/>
        <v/>
      </c>
      <c r="T40" s="664"/>
      <c r="U40" s="538"/>
      <c r="V40" s="625"/>
      <c r="W40" s="625"/>
      <c r="X40" s="665" t="str">
        <f t="shared" si="46"/>
        <v/>
      </c>
      <c r="Y40" s="623"/>
      <c r="Z40" s="112" t="str" cm="1">
        <f t="array" ref="Z40">IF((_xlfn.IFS(TRIM(SUBSTITUTE(Y40,CHAR(160),""))="Devis 1",IFERROR(VALUE(TRIM(SUBSTITUTE(L40,CHAR(160),""))),0),TRIM(SUBSTITUTE(Y40,CHAR(160),""))="Devis 2",IFERROR(VALUE(TRIM(SUBSTITUTE(Q40,CHAR(160),""))),0),TRIM(SUBSTITUTE(Y40,CHAR(160),""))="Devis 3",IFERROR(VALUE(TRIM(SUBSTITUTE(V40,CHAR(160),""))),0),TRUE,0)*IFERROR(VALUE(TRIM(SUBSTITUTE(C40,CHAR(160),""))),0))=0,"",_xlfn.IFS(TRIM(SUBSTITUTE(Y40,CHAR(160),""))="Devis 1",IFERROR(VALUE(TRIM(SUBSTITUTE(L40,CHAR(160),""))),0),TRIM(SUBSTITUTE(Y40,CHAR(160),""))="Devis 2",IFERROR(VALUE(TRIM(SUBSTITUTE(Q40,CHAR(160),""))),0),TRIM(SUBSTITUTE(Y40,CHAR(160),""))="Devis 3",IFERROR(VALUE(TRIM(SUBSTITUTE(V40,CHAR(160),""))),0),TRUE,0)*IFERROR(VALUE(TRIM(SUBSTITUTE(C40,CHAR(160),""))),0))</f>
        <v/>
      </c>
      <c r="AA40" s="89" t="str" cm="1">
        <f t="array" ref="AA40">IF(ROUND((_xlfn.IFS(TRIM(SUBSTITUTE(Y40,CHAR(160),""))="Devis 1",IFERROR(VALUE(TRIM(SUBSTITUTE(M40,CHAR(160),""))),0),TRIM(SUBSTITUTE(Y40,CHAR(160),""))="Devis 2",IFERROR(VALUE(TRIM(SUBSTITUTE(R40,CHAR(160),""))),0),TRIM(SUBSTITUTE(Y40,CHAR(160),""))="Devis 3",IFERROR(VALUE(TRIM(SUBSTITUTE(W40,CHAR(160),""))),0),TRUE,0)*IFERROR(VALUE(TRIM(SUBSTITUTE(C40,CHAR(160),""))),0)),2)=0,IF(Z40&lt;&gt;"",0,""),ROUND((_xlfn.IFS(TRIM(SUBSTITUTE(Y40,CHAR(160),""))="Devis 1",IFERROR(VALUE(TRIM(SUBSTITUTE(M40,CHAR(160),""))),0),TRIM(SUBSTITUTE(Y40,CHAR(160),""))="Devis 2",IFERROR(VALUE(TRIM(SUBSTITUTE(R40,CHAR(160),""))),0),TRIM(SUBSTITUTE(Y40,CHAR(160),""))="Devis 3",IFERROR(VALUE(TRIM(SUBSTITUTE(W40,CHAR(160),""))),0),TRUE,0)*IFERROR(VALUE(TRIM(SUBSTITUTE(C40,CHAR(160),""))),0)),2))</f>
        <v/>
      </c>
      <c r="AB40" s="113" t="str">
        <f t="shared" si="17"/>
        <v/>
      </c>
      <c r="AC40" s="798"/>
      <c r="AD40" s="817" t="str">
        <f t="shared" si="3"/>
        <v/>
      </c>
      <c r="AE40" s="579" t="str">
        <f t="shared" si="18"/>
        <v/>
      </c>
      <c r="AF40" s="539" t="str">
        <f t="shared" si="19"/>
        <v/>
      </c>
      <c r="AG40" s="539" t="str">
        <f t="shared" si="20"/>
        <v/>
      </c>
      <c r="AH40" s="539" t="str">
        <f t="shared" si="21"/>
        <v/>
      </c>
      <c r="AI40" s="539" t="str">
        <f t="shared" si="22"/>
        <v/>
      </c>
      <c r="AJ40" s="539" t="str">
        <f t="shared" si="23"/>
        <v/>
      </c>
      <c r="AK40" s="553" t="str">
        <f t="shared" si="24"/>
        <v/>
      </c>
      <c r="AL40" s="548" t="str">
        <f t="shared" si="44"/>
        <v/>
      </c>
      <c r="AM40" s="539" t="str">
        <f t="shared" si="44"/>
        <v/>
      </c>
      <c r="AN40" s="578" t="str">
        <f t="shared" si="26"/>
        <v/>
      </c>
      <c r="AO40" s="578" t="str">
        <f t="shared" si="27"/>
        <v/>
      </c>
      <c r="AP40" s="644" t="str">
        <f t="shared" si="28"/>
        <v/>
      </c>
      <c r="AQ40" s="655" t="str">
        <f t="shared" si="29"/>
        <v/>
      </c>
      <c r="AR40" s="577" t="str">
        <f t="shared" si="30"/>
        <v/>
      </c>
      <c r="AS40" s="578" t="str">
        <f t="shared" si="31"/>
        <v/>
      </c>
      <c r="AT40" s="578" t="str">
        <f t="shared" si="32"/>
        <v/>
      </c>
      <c r="AU40" s="644" t="str">
        <f t="shared" si="33"/>
        <v/>
      </c>
      <c r="AV40" s="677" t="str">
        <f t="shared" si="45"/>
        <v/>
      </c>
      <c r="AW40" s="577" t="str">
        <f t="shared" si="45"/>
        <v/>
      </c>
      <c r="AX40" s="578" t="str">
        <f t="shared" si="35"/>
        <v/>
      </c>
      <c r="AY40" s="578" t="str">
        <f t="shared" si="36"/>
        <v/>
      </c>
      <c r="AZ40" s="678" t="str">
        <f t="shared" si="41"/>
        <v/>
      </c>
      <c r="BA40" s="671" t="str">
        <f t="shared" si="13"/>
        <v/>
      </c>
      <c r="BB40" s="583"/>
      <c r="BC40" s="605" t="str">
        <f t="shared" si="37"/>
        <v/>
      </c>
      <c r="BD40" s="605" t="str">
        <f t="shared" si="38"/>
        <v/>
      </c>
      <c r="BE40" s="605" t="str">
        <f t="shared" si="39"/>
        <v/>
      </c>
      <c r="BF40" s="606" t="str" cm="1">
        <f t="array" ref="BF40">IF($AE40="","",
_xlfn.IFS(
$BA40="Devis 1",
IF(ISBLANK(AN40),"",IFERROR(VALUE(TRIM(SUBSTITUTE(AN40,CHAR(160),""))),0)*IFERROR(VALUE(TRIM(SUBSTITUTE($AE40,CHAR(160),""))),0)),
$BA40="Devis 2",
IF(ISBLANK(AS40),"",IFERROR(VALUE(TRIM(SUBSTITUTE(AS40,CHAR(160),""))),0)*IFERROR(VALUE(TRIM(SUBSTITUTE($AE40,CHAR(160),""))),0)),
$BA40="Devis 3",
IF(ISBLANK(AX40),"",IFERROR(VALUE(TRIM(SUBSTITUTE(AX40,CHAR(160),""))),0)*IFERROR(VALUE(TRIM(SUBSTITUTE($AE40,CHAR(160),""))),0)),
TRUE,0
)
)</f>
        <v/>
      </c>
      <c r="BG40" s="606" t="str" cm="1">
        <f t="array" ref="BG40">IF($AE40="","",
_xlfn.IFS(
$BA40="Devis 1",
IF(ISBLANK(AO40),"",IFERROR(VALUE(TRIM(SUBSTITUTE(AO40,CHAR(160),""))),0)*IFERROR(VALUE(TRIM(SUBSTITUTE($AE40,CHAR(160),""))),0)),
$BA40="Devis 2",
IF(ISBLANK(AT40),"",IFERROR(VALUE(TRIM(SUBSTITUTE(AT40,CHAR(160),""))),0)*IFERROR(VALUE(TRIM(SUBSTITUTE($AE40,CHAR(160),""))),0)),
$BA40="Devis 3",
IF(ISBLANK(AY40),"",IFERROR(VALUE(TRIM(SUBSTITUTE(AY40,CHAR(160),""))),0)*IFERROR(VALUE(TRIM(SUBSTITUTE($AE40,CHAR(160),""))),0)),
TRUE,0
)
)</f>
        <v/>
      </c>
      <c r="BH40" s="605" t="str">
        <f t="shared" si="40"/>
        <v/>
      </c>
      <c r="BI40" s="585"/>
      <c r="BJ40" s="586" t="str" cm="1">
        <f t="array" ref="BJ40">IF(OR(BH40="",BE40="",BF40="",BC40="",BG40="",BD40=""),"",_xlfn.IFS(
ROUND(IFERROR(VALUE(TRIM(SUBSTITUTE(BH40,CHAR(160),""))),0),2)&gt;
ROUND(IFERROR(VALUE(TRIM(SUBSTITUTE(BE40,CHAR(160),""))),0),2),
"KO : Le montant retenu TTC est supérieur au montant raisonnable TTC. Merci de revoir la ligne de dépense ou plafonner son montant.",
ROUND(IFERROR(VALUE(TRIM(SUBSTITUTE(BF40,CHAR(160),""))),0),2)&gt;
ROUND(IFERROR(VALUE(TRIM(SUBSTITUTE(BC40,CHAR(160),""))),0),2),
"Attention : Le montant retenu HT est supérieur au montant HT raisonnable. Merci de revoir la ligne de dépense, plafonner son montant, ou justifier la reventillation HT / TVA.",
ROUND(IFERROR(VALUE(TRIM(SUBSTITUTE(BG40,CHAR(160),""))),0),2)&gt;
ROUND(IFERROR(VALUE(TRIM(SUBSTITUTE(BD40,CHAR(160),""))),0),2),
"Attention : Le montant TVA retenu est supérieur au montant TVA raisonnable. Merci de revoir la ligne de dépense, plafonner son montant, ou justifier la reventillation HT / TVA.",
ROUND(IFERROR(VALUE(TRIM(SUBSTITUTE(BH40,CHAR(160),""))),0),2)&gt;
ROUND(IFERROR(VALUE(TRIM(SUBSTITUTE(MIN(P41,S41,V41),CHAR(160),""))),0),2),
"Attention : Le devis retenu n'est pas le moins cher. Une justification de la part du porteur est nécessaire.",
ROUND(IFERROR(VALUE(TRIM(SUBSTITUTE(BH40,CHAR(160),""))),0),2)=0,
"Attention : montant présenté entièrement écarté",
ROUND(IFERROR(VALUE(TRIM(SUBSTITUTE(BE40,CHAR(160),""))),0),2)=
ROUND(IFERROR(VALUE(TRIM(SUBSTITUTE(BH40,CHAR(160),""))),0),2),
"OK",
ROUND(IFERROR(VALUE(TRIM(SUBSTITUTE(BE40,CHAR(160),""))),0),2)&gt;
ROUND(IFERROR(VALUE(TRIM(SUBSTITUTE(BH40,CHAR(160),""))),0),2),
" OK : Montant instruit inférieur au montant raisonnable.",
TRUE,""
))</f>
        <v/>
      </c>
      <c r="BK40" s="586" t="str" cm="1">
        <f t="array" ref="BK40">IF(OR(BH40="",AB40="",BF40="",Z40="",BG40="",AA40=""),"",_xlfn.IFS(
ROUND(IFERROR(VALUE(TRIM(SUBSTITUTE(BH40,CHAR(160),""))),0),2)&gt;
ROUND(IFERROR(VALUE(TRIM(SUBSTITUTE(AB40,CHAR(160),""))),0),2),
"KO : Le montant retenu TTC est supérieur au montant présenté TTC. Merci de revoir la ligne de dépense ou plafonner son montant.",
ROUND(IFERROR(VALUE(TRIM(SUBSTITUTE(BF40,CHAR(160),""))),0),2)&gt;
ROUND(IFERROR(VALUE(TRIM(SUBSTITUTE(Z40,CHAR(160),""))),0),2),
"Attention : Le montant retenu HT est supérieur au montant HT présenté. Merci de revoir la ligne de dépense, plafonner son montant, ou justifier la reventillation HT / TVA.",
ROUND(IFERROR(VALUE(TRIM(SUBSTITUTE(BG40,CHAR(160),""))),0),2)&gt;
ROUND(IFERROR(VALUE(TRIM(SUBSTITUTE(AA40,CHAR(160),""))),0),2),
"Attention : Le montant TVA retenu est supérieur au montant TVA présenté. Merci de revoir la ligne de dépense, plafonner son montant, ou justifier la reventillation HT / TVA.",
ROUND(IFERROR(VALUE(TRIM(SUBSTITUTE(AB40,CHAR(160),""))),0),2)=0,
"",
ROUND(IFERROR(VALUE(TRIM(SUBSTITUTE(BH40,CHAR(160),""))),0),2)=
ROUND(IFERROR(VALUE(TRIM(SUBSTITUTE(AB40,CHAR(160),""))),0),2),
"OK",
ROUND(IFERROR(VALUE(TRIM(SUBSTITUTE(BH40,CHAR(160),""))),0),2)=0,
"Attention : Montant présenté entièrement rejeté.",
ROUND(IFERROR(VALUE(TRIM(SUBSTITUTE(BH40,CHAR(160),""))),0),2)&lt;
ROUND(IFERROR(VALUE(TRIM(SUBSTITUTE(AB40,CHAR(160),""))),0),2),
"Attention : Montant présenté partiellement rejeté.",
TRUE,""
))</f>
        <v/>
      </c>
      <c r="BL40" s="584" t="str">
        <f t="shared" ref="BL40:BL71" si="47">IF(OR(Z40="",BF40=""),"",(IFERROR(VALUE(TRIM(SUBSTITUTE(Z40,CHAR(160),""))),0))-(IFERROR(VALUE(TRIM(SUBSTITUTE(BF40,CHAR(160),""))),0)))</f>
        <v/>
      </c>
      <c r="BM40" s="584" t="str">
        <f t="shared" ref="BM40:BM71" si="48">IF(OR(AA40="",BG40=""),"",(IFERROR(VALUE(TRIM(SUBSTITUTE(AA40,CHAR(160),""))),0))-(IFERROR(VALUE(TRIM(SUBSTITUTE(BG40,CHAR(160),""))),0)))</f>
        <v/>
      </c>
      <c r="BN40" s="818" t="str">
        <f t="shared" ref="BN40:BN71" si="49">IF(OR(AB40="",BH40=""),"",(IFERROR(VALUE(TRIM(SUBSTITUTE(AB40,CHAR(160),""))),0))-(IFERROR(VALUE(TRIM(SUBSTITUTE(BH40,CHAR(160),""))),0)))</f>
        <v/>
      </c>
    </row>
    <row r="41" spans="1:66">
      <c r="A41" s="797">
        <v>33</v>
      </c>
      <c r="B41" s="83"/>
      <c r="C41" s="108"/>
      <c r="D41" s="83"/>
      <c r="E41" s="109"/>
      <c r="F41" s="110"/>
      <c r="G41" s="111"/>
      <c r="H41" s="132"/>
      <c r="I41" s="626"/>
      <c r="J41" s="627"/>
      <c r="K41" s="686"/>
      <c r="L41" s="624"/>
      <c r="M41" s="687"/>
      <c r="N41" s="644" t="str">
        <f t="shared" si="43"/>
        <v/>
      </c>
      <c r="O41" s="647"/>
      <c r="P41" s="538"/>
      <c r="Q41" s="625"/>
      <c r="R41" s="625"/>
      <c r="S41" s="644" t="str">
        <f t="shared" si="15"/>
        <v/>
      </c>
      <c r="T41" s="664"/>
      <c r="U41" s="538"/>
      <c r="V41" s="625"/>
      <c r="W41" s="625"/>
      <c r="X41" s="665" t="str">
        <f t="shared" si="46"/>
        <v/>
      </c>
      <c r="Y41" s="623"/>
      <c r="Z41" s="112" t="str" cm="1">
        <f t="array" ref="Z41">IF((_xlfn.IFS(TRIM(SUBSTITUTE(Y41,CHAR(160),""))="Devis 1",IFERROR(VALUE(TRIM(SUBSTITUTE(L41,CHAR(160),""))),0),TRIM(SUBSTITUTE(Y41,CHAR(160),""))="Devis 2",IFERROR(VALUE(TRIM(SUBSTITUTE(Q41,CHAR(160),""))),0),TRIM(SUBSTITUTE(Y41,CHAR(160),""))="Devis 3",IFERROR(VALUE(TRIM(SUBSTITUTE(V41,CHAR(160),""))),0),TRUE,0)*IFERROR(VALUE(TRIM(SUBSTITUTE(C41,CHAR(160),""))),0))=0,"",_xlfn.IFS(TRIM(SUBSTITUTE(Y41,CHAR(160),""))="Devis 1",IFERROR(VALUE(TRIM(SUBSTITUTE(L41,CHAR(160),""))),0),TRIM(SUBSTITUTE(Y41,CHAR(160),""))="Devis 2",IFERROR(VALUE(TRIM(SUBSTITUTE(Q41,CHAR(160),""))),0),TRIM(SUBSTITUTE(Y41,CHAR(160),""))="Devis 3",IFERROR(VALUE(TRIM(SUBSTITUTE(V41,CHAR(160),""))),0),TRUE,0)*IFERROR(VALUE(TRIM(SUBSTITUTE(C41,CHAR(160),""))),0))</f>
        <v/>
      </c>
      <c r="AA41" s="89" t="str" cm="1">
        <f t="array" ref="AA41">IF(ROUND((_xlfn.IFS(TRIM(SUBSTITUTE(Y41,CHAR(160),""))="Devis 1",IFERROR(VALUE(TRIM(SUBSTITUTE(M41,CHAR(160),""))),0),TRIM(SUBSTITUTE(Y41,CHAR(160),""))="Devis 2",IFERROR(VALUE(TRIM(SUBSTITUTE(R41,CHAR(160),""))),0),TRIM(SUBSTITUTE(Y41,CHAR(160),""))="Devis 3",IFERROR(VALUE(TRIM(SUBSTITUTE(W41,CHAR(160),""))),0),TRUE,0)*IFERROR(VALUE(TRIM(SUBSTITUTE(C41,CHAR(160),""))),0)),2)=0,IF(Z41&lt;&gt;"",0,""),ROUND((_xlfn.IFS(TRIM(SUBSTITUTE(Y41,CHAR(160),""))="Devis 1",IFERROR(VALUE(TRIM(SUBSTITUTE(M41,CHAR(160),""))),0),TRIM(SUBSTITUTE(Y41,CHAR(160),""))="Devis 2",IFERROR(VALUE(TRIM(SUBSTITUTE(R41,CHAR(160),""))),0),TRIM(SUBSTITUTE(Y41,CHAR(160),""))="Devis 3",IFERROR(VALUE(TRIM(SUBSTITUTE(W41,CHAR(160),""))),0),TRUE,0)*IFERROR(VALUE(TRIM(SUBSTITUTE(C41,CHAR(160),""))),0)),2))</f>
        <v/>
      </c>
      <c r="AB41" s="113" t="str">
        <f t="shared" si="17"/>
        <v/>
      </c>
      <c r="AC41" s="798"/>
      <c r="AD41" s="817" t="str">
        <f t="shared" ref="AD41:AD72" si="50">IF(B41="","",B41)</f>
        <v/>
      </c>
      <c r="AE41" s="579" t="str">
        <f t="shared" si="18"/>
        <v/>
      </c>
      <c r="AF41" s="539" t="str">
        <f t="shared" si="19"/>
        <v/>
      </c>
      <c r="AG41" s="539" t="str">
        <f t="shared" si="20"/>
        <v/>
      </c>
      <c r="AH41" s="539" t="str">
        <f t="shared" si="21"/>
        <v/>
      </c>
      <c r="AI41" s="539" t="str">
        <f t="shared" si="22"/>
        <v/>
      </c>
      <c r="AJ41" s="539" t="str">
        <f t="shared" si="23"/>
        <v/>
      </c>
      <c r="AK41" s="553" t="str">
        <f t="shared" si="24"/>
        <v/>
      </c>
      <c r="AL41" s="548" t="str">
        <f t="shared" si="44"/>
        <v/>
      </c>
      <c r="AM41" s="539" t="str">
        <f t="shared" si="44"/>
        <v/>
      </c>
      <c r="AN41" s="578" t="str">
        <f t="shared" si="26"/>
        <v/>
      </c>
      <c r="AO41" s="578" t="str">
        <f t="shared" si="27"/>
        <v/>
      </c>
      <c r="AP41" s="644" t="str">
        <f t="shared" si="28"/>
        <v/>
      </c>
      <c r="AQ41" s="655" t="str">
        <f t="shared" si="29"/>
        <v/>
      </c>
      <c r="AR41" s="577" t="str">
        <f t="shared" si="30"/>
        <v/>
      </c>
      <c r="AS41" s="578" t="str">
        <f t="shared" si="31"/>
        <v/>
      </c>
      <c r="AT41" s="578" t="str">
        <f t="shared" si="32"/>
        <v/>
      </c>
      <c r="AU41" s="644" t="str">
        <f t="shared" si="33"/>
        <v/>
      </c>
      <c r="AV41" s="677" t="str">
        <f t="shared" si="45"/>
        <v/>
      </c>
      <c r="AW41" s="577" t="str">
        <f t="shared" si="45"/>
        <v/>
      </c>
      <c r="AX41" s="578" t="str">
        <f t="shared" si="35"/>
        <v/>
      </c>
      <c r="AY41" s="578" t="str">
        <f t="shared" si="36"/>
        <v/>
      </c>
      <c r="AZ41" s="678" t="str">
        <f t="shared" si="41"/>
        <v/>
      </c>
      <c r="BA41" s="671" t="str">
        <f t="shared" ref="BA41:BA72" si="51">IF(Y41="","",Y41)</f>
        <v/>
      </c>
      <c r="BB41" s="583"/>
      <c r="BC41" s="605" t="str">
        <f t="shared" si="37"/>
        <v/>
      </c>
      <c r="BD41" s="605" t="str">
        <f t="shared" si="38"/>
        <v/>
      </c>
      <c r="BE41" s="605" t="str">
        <f t="shared" si="39"/>
        <v/>
      </c>
      <c r="BF41" s="606" t="str" cm="1">
        <f t="array" ref="BF41">IF($AE41="","",
_xlfn.IFS(
$BA41="Devis 1",
IF(ISBLANK(AN41),"",IFERROR(VALUE(TRIM(SUBSTITUTE(AN41,CHAR(160),""))),0)*IFERROR(VALUE(TRIM(SUBSTITUTE($AE41,CHAR(160),""))),0)),
$BA41="Devis 2",
IF(ISBLANK(AS41),"",IFERROR(VALUE(TRIM(SUBSTITUTE(AS41,CHAR(160),""))),0)*IFERROR(VALUE(TRIM(SUBSTITUTE($AE41,CHAR(160),""))),0)),
$BA41="Devis 3",
IF(ISBLANK(AX41),"",IFERROR(VALUE(TRIM(SUBSTITUTE(AX41,CHAR(160),""))),0)*IFERROR(VALUE(TRIM(SUBSTITUTE($AE41,CHAR(160),""))),0)),
TRUE,0
)
)</f>
        <v/>
      </c>
      <c r="BG41" s="606" t="str" cm="1">
        <f t="array" ref="BG41">IF($AE41="","",
_xlfn.IFS(
$BA41="Devis 1",
IF(ISBLANK(AO41),"",IFERROR(VALUE(TRIM(SUBSTITUTE(AO41,CHAR(160),""))),0)*IFERROR(VALUE(TRIM(SUBSTITUTE($AE41,CHAR(160),""))),0)),
$BA41="Devis 2",
IF(ISBLANK(AT41),"",IFERROR(VALUE(TRIM(SUBSTITUTE(AT41,CHAR(160),""))),0)*IFERROR(VALUE(TRIM(SUBSTITUTE($AE41,CHAR(160),""))),0)),
$BA41="Devis 3",
IF(ISBLANK(AY41),"",IFERROR(VALUE(TRIM(SUBSTITUTE(AY41,CHAR(160),""))),0)*IFERROR(VALUE(TRIM(SUBSTITUTE($AE41,CHAR(160),""))),0)),
TRUE,0
)
)</f>
        <v/>
      </c>
      <c r="BH41" s="605" t="str">
        <f t="shared" si="40"/>
        <v/>
      </c>
      <c r="BI41" s="585"/>
      <c r="BJ41" s="586" t="str" cm="1">
        <f t="array" ref="BJ41">IF(OR(BH41="",BE41="",BF41="",BC41="",BG41="",BD41=""),"",_xlfn.IFS(
ROUND(IFERROR(VALUE(TRIM(SUBSTITUTE(BH41,CHAR(160),""))),0),2)&gt;
ROUND(IFERROR(VALUE(TRIM(SUBSTITUTE(BE41,CHAR(160),""))),0),2),
"KO : Le montant retenu TTC est supérieur au montant raisonnable TTC. Merci de revoir la ligne de dépense ou plafonner son montant.",
ROUND(IFERROR(VALUE(TRIM(SUBSTITUTE(BF41,CHAR(160),""))),0),2)&gt;
ROUND(IFERROR(VALUE(TRIM(SUBSTITUTE(BC41,CHAR(160),""))),0),2),
"Attention : Le montant retenu HT est supérieur au montant HT raisonnable. Merci de revoir la ligne de dépense, plafonner son montant, ou justifier la reventillation HT / TVA.",
ROUND(IFERROR(VALUE(TRIM(SUBSTITUTE(BG41,CHAR(160),""))),0),2)&gt;
ROUND(IFERROR(VALUE(TRIM(SUBSTITUTE(BD41,CHAR(160),""))),0),2),
"Attention : Le montant TVA retenu est supérieur au montant TVA raisonnable. Merci de revoir la ligne de dépense, plafonner son montant, ou justifier la reventillation HT / TVA.",
ROUND(IFERROR(VALUE(TRIM(SUBSTITUTE(BH41,CHAR(160),""))),0),2)&gt;
ROUND(IFERROR(VALUE(TRIM(SUBSTITUTE(MIN(P42,S42,V42),CHAR(160),""))),0),2),
"Attention : Le devis retenu n'est pas le moins cher. Une justification de la part du porteur est nécessaire.",
ROUND(IFERROR(VALUE(TRIM(SUBSTITUTE(BH41,CHAR(160),""))),0),2)=0,
"Attention : montant présenté entièrement écarté",
ROUND(IFERROR(VALUE(TRIM(SUBSTITUTE(BE41,CHAR(160),""))),0),2)=
ROUND(IFERROR(VALUE(TRIM(SUBSTITUTE(BH41,CHAR(160),""))),0),2),
"OK",
ROUND(IFERROR(VALUE(TRIM(SUBSTITUTE(BE41,CHAR(160),""))),0),2)&gt;
ROUND(IFERROR(VALUE(TRIM(SUBSTITUTE(BH41,CHAR(160),""))),0),2),
" OK : Montant instruit inférieur au montant raisonnable.",
TRUE,""
))</f>
        <v/>
      </c>
      <c r="BK41" s="586" t="str" cm="1">
        <f t="array" ref="BK41">IF(OR(BH41="",AB41="",BF41="",Z41="",BG41="",AA41=""),"",_xlfn.IFS(
ROUND(IFERROR(VALUE(TRIM(SUBSTITUTE(BH41,CHAR(160),""))),0),2)&gt;
ROUND(IFERROR(VALUE(TRIM(SUBSTITUTE(AB41,CHAR(160),""))),0),2),
"KO : Le montant retenu TTC est supérieur au montant présenté TTC. Merci de revoir la ligne de dépense ou plafonner son montant.",
ROUND(IFERROR(VALUE(TRIM(SUBSTITUTE(BF41,CHAR(160),""))),0),2)&gt;
ROUND(IFERROR(VALUE(TRIM(SUBSTITUTE(Z41,CHAR(160),""))),0),2),
"Attention : Le montant retenu HT est supérieur au montant HT présenté. Merci de revoir la ligne de dépense, plafonner son montant, ou justifier la reventillation HT / TVA.",
ROUND(IFERROR(VALUE(TRIM(SUBSTITUTE(BG41,CHAR(160),""))),0),2)&gt;
ROUND(IFERROR(VALUE(TRIM(SUBSTITUTE(AA41,CHAR(160),""))),0),2),
"Attention : Le montant TVA retenu est supérieur au montant TVA présenté. Merci de revoir la ligne de dépense, plafonner son montant, ou justifier la reventillation HT / TVA.",
ROUND(IFERROR(VALUE(TRIM(SUBSTITUTE(AB41,CHAR(160),""))),0),2)=0,
"",
ROUND(IFERROR(VALUE(TRIM(SUBSTITUTE(BH41,CHAR(160),""))),0),2)=
ROUND(IFERROR(VALUE(TRIM(SUBSTITUTE(AB41,CHAR(160),""))),0),2),
"OK",
ROUND(IFERROR(VALUE(TRIM(SUBSTITUTE(BH41,CHAR(160),""))),0),2)=0,
"Attention : Montant présenté entièrement rejeté.",
ROUND(IFERROR(VALUE(TRIM(SUBSTITUTE(BH41,CHAR(160),""))),0),2)&lt;
ROUND(IFERROR(VALUE(TRIM(SUBSTITUTE(AB41,CHAR(160),""))),0),2),
"Attention : Montant présenté partiellement rejeté.",
TRUE,""
))</f>
        <v/>
      </c>
      <c r="BL41" s="584" t="str">
        <f t="shared" si="47"/>
        <v/>
      </c>
      <c r="BM41" s="584" t="str">
        <f t="shared" si="48"/>
        <v/>
      </c>
      <c r="BN41" s="818" t="str">
        <f t="shared" si="49"/>
        <v/>
      </c>
    </row>
    <row r="42" spans="1:66">
      <c r="A42" s="797">
        <v>34</v>
      </c>
      <c r="B42" s="83"/>
      <c r="C42" s="108"/>
      <c r="D42" s="83"/>
      <c r="E42" s="109"/>
      <c r="F42" s="110"/>
      <c r="G42" s="111"/>
      <c r="H42" s="132"/>
      <c r="I42" s="626"/>
      <c r="J42" s="627"/>
      <c r="K42" s="686"/>
      <c r="L42" s="624"/>
      <c r="M42" s="687"/>
      <c r="N42" s="644" t="str">
        <f t="shared" si="43"/>
        <v/>
      </c>
      <c r="O42" s="647"/>
      <c r="P42" s="538"/>
      <c r="Q42" s="625"/>
      <c r="R42" s="625"/>
      <c r="S42" s="644" t="str">
        <f t="shared" si="15"/>
        <v/>
      </c>
      <c r="T42" s="664"/>
      <c r="U42" s="538"/>
      <c r="V42" s="625"/>
      <c r="W42" s="625"/>
      <c r="X42" s="665" t="str">
        <f t="shared" si="46"/>
        <v/>
      </c>
      <c r="Y42" s="623"/>
      <c r="Z42" s="112" t="str" cm="1">
        <f t="array" ref="Z42">IF((_xlfn.IFS(TRIM(SUBSTITUTE(Y42,CHAR(160),""))="Devis 1",IFERROR(VALUE(TRIM(SUBSTITUTE(L42,CHAR(160),""))),0),TRIM(SUBSTITUTE(Y42,CHAR(160),""))="Devis 2",IFERROR(VALUE(TRIM(SUBSTITUTE(Q42,CHAR(160),""))),0),TRIM(SUBSTITUTE(Y42,CHAR(160),""))="Devis 3",IFERROR(VALUE(TRIM(SUBSTITUTE(V42,CHAR(160),""))),0),TRUE,0)*IFERROR(VALUE(TRIM(SUBSTITUTE(C42,CHAR(160),""))),0))=0,"",_xlfn.IFS(TRIM(SUBSTITUTE(Y42,CHAR(160),""))="Devis 1",IFERROR(VALUE(TRIM(SUBSTITUTE(L42,CHAR(160),""))),0),TRIM(SUBSTITUTE(Y42,CHAR(160),""))="Devis 2",IFERROR(VALUE(TRIM(SUBSTITUTE(Q42,CHAR(160),""))),0),TRIM(SUBSTITUTE(Y42,CHAR(160),""))="Devis 3",IFERROR(VALUE(TRIM(SUBSTITUTE(V42,CHAR(160),""))),0),TRUE,0)*IFERROR(VALUE(TRIM(SUBSTITUTE(C42,CHAR(160),""))),0))</f>
        <v/>
      </c>
      <c r="AA42" s="89" t="str" cm="1">
        <f t="array" ref="AA42">IF(ROUND((_xlfn.IFS(TRIM(SUBSTITUTE(Y42,CHAR(160),""))="Devis 1",IFERROR(VALUE(TRIM(SUBSTITUTE(M42,CHAR(160),""))),0),TRIM(SUBSTITUTE(Y42,CHAR(160),""))="Devis 2",IFERROR(VALUE(TRIM(SUBSTITUTE(R42,CHAR(160),""))),0),TRIM(SUBSTITUTE(Y42,CHAR(160),""))="Devis 3",IFERROR(VALUE(TRIM(SUBSTITUTE(W42,CHAR(160),""))),0),TRUE,0)*IFERROR(VALUE(TRIM(SUBSTITUTE(C42,CHAR(160),""))),0)),2)=0,IF(Z42&lt;&gt;"",0,""),ROUND((_xlfn.IFS(TRIM(SUBSTITUTE(Y42,CHAR(160),""))="Devis 1",IFERROR(VALUE(TRIM(SUBSTITUTE(M42,CHAR(160),""))),0),TRIM(SUBSTITUTE(Y42,CHAR(160),""))="Devis 2",IFERROR(VALUE(TRIM(SUBSTITUTE(R42,CHAR(160),""))),0),TRIM(SUBSTITUTE(Y42,CHAR(160),""))="Devis 3",IFERROR(VALUE(TRIM(SUBSTITUTE(W42,CHAR(160),""))),0),TRUE,0)*IFERROR(VALUE(TRIM(SUBSTITUTE(C42,CHAR(160),""))),0)),2))</f>
        <v/>
      </c>
      <c r="AB42" s="113" t="str">
        <f t="shared" si="17"/>
        <v/>
      </c>
      <c r="AC42" s="798"/>
      <c r="AD42" s="817" t="str">
        <f t="shared" si="50"/>
        <v/>
      </c>
      <c r="AE42" s="579" t="str">
        <f t="shared" ref="AE42:AE73" si="52">IF(C42="","",C42)</f>
        <v/>
      </c>
      <c r="AF42" s="539" t="str">
        <f t="shared" ref="AF42:AF73" si="53">IF(D42="","",D42)</f>
        <v/>
      </c>
      <c r="AG42" s="539" t="str">
        <f t="shared" ref="AG42:AG73" si="54">IF(E42="","",E42)</f>
        <v/>
      </c>
      <c r="AH42" s="539" t="str">
        <f t="shared" ref="AH42:AH73" si="55">IF(F42="","",F42)</f>
        <v/>
      </c>
      <c r="AI42" s="539" t="str">
        <f t="shared" ref="AI42:AI73" si="56">IF(G42="","",G42)</f>
        <v/>
      </c>
      <c r="AJ42" s="539" t="str">
        <f t="shared" ref="AJ42:AJ73" si="57">IF(H42="","",H42)</f>
        <v/>
      </c>
      <c r="AK42" s="553" t="str">
        <f t="shared" ref="AK42:AK73" si="58">IF(I42="","",I42)</f>
        <v/>
      </c>
      <c r="AL42" s="548" t="str">
        <f t="shared" si="44"/>
        <v/>
      </c>
      <c r="AM42" s="539" t="str">
        <f t="shared" si="44"/>
        <v/>
      </c>
      <c r="AN42" s="578" t="str">
        <f t="shared" ref="AN42:AN73" si="59">IF(L42="","",L42)</f>
        <v/>
      </c>
      <c r="AO42" s="578" t="str">
        <f t="shared" ref="AO42:AO73" si="60">IF(M42="","",M42)</f>
        <v/>
      </c>
      <c r="AP42" s="644" t="str">
        <f t="shared" si="28"/>
        <v/>
      </c>
      <c r="AQ42" s="655" t="str">
        <f t="shared" si="29"/>
        <v/>
      </c>
      <c r="AR42" s="577" t="str">
        <f t="shared" si="30"/>
        <v/>
      </c>
      <c r="AS42" s="578" t="str">
        <f t="shared" ref="AS42:AS73" si="61">IF(Q42="","",Q42)</f>
        <v/>
      </c>
      <c r="AT42" s="578" t="str">
        <f t="shared" ref="AT42:AT73" si="62">IF(R42="","",R42)</f>
        <v/>
      </c>
      <c r="AU42" s="644" t="str">
        <f t="shared" si="33"/>
        <v/>
      </c>
      <c r="AV42" s="677" t="str">
        <f t="shared" si="45"/>
        <v/>
      </c>
      <c r="AW42" s="577" t="str">
        <f t="shared" si="45"/>
        <v/>
      </c>
      <c r="AX42" s="578" t="str">
        <f t="shared" ref="AX42:AX73" si="63">IF(V42="","",V42)</f>
        <v/>
      </c>
      <c r="AY42" s="578" t="str">
        <f t="shared" ref="AY42:AY73" si="64">IF(W42="","",W42)</f>
        <v/>
      </c>
      <c r="AZ42" s="678" t="str">
        <f t="shared" si="41"/>
        <v/>
      </c>
      <c r="BA42" s="671" t="str">
        <f t="shared" si="51"/>
        <v/>
      </c>
      <c r="BB42" s="583"/>
      <c r="BC42" s="605" t="str">
        <f t="shared" si="37"/>
        <v/>
      </c>
      <c r="BD42" s="605" t="str">
        <f t="shared" si="38"/>
        <v/>
      </c>
      <c r="BE42" s="605" t="str">
        <f t="shared" si="39"/>
        <v/>
      </c>
      <c r="BF42" s="606" t="str" cm="1">
        <f t="array" ref="BF42">IF($AE42="","",
_xlfn.IFS(
$BA42="Devis 1",
IF(ISBLANK(AN42),"",IFERROR(VALUE(TRIM(SUBSTITUTE(AN42,CHAR(160),""))),0)*IFERROR(VALUE(TRIM(SUBSTITUTE($AE42,CHAR(160),""))),0)),
$BA42="Devis 2",
IF(ISBLANK(AS42),"",IFERROR(VALUE(TRIM(SUBSTITUTE(AS42,CHAR(160),""))),0)*IFERROR(VALUE(TRIM(SUBSTITUTE($AE42,CHAR(160),""))),0)),
$BA42="Devis 3",
IF(ISBLANK(AX42),"",IFERROR(VALUE(TRIM(SUBSTITUTE(AX42,CHAR(160),""))),0)*IFERROR(VALUE(TRIM(SUBSTITUTE($AE42,CHAR(160),""))),0)),
TRUE,0
)
)</f>
        <v/>
      </c>
      <c r="BG42" s="606" t="str" cm="1">
        <f t="array" ref="BG42">IF($AE42="","",
_xlfn.IFS(
$BA42="Devis 1",
IF(ISBLANK(AO42),"",IFERROR(VALUE(TRIM(SUBSTITUTE(AO42,CHAR(160),""))),0)*IFERROR(VALUE(TRIM(SUBSTITUTE($AE42,CHAR(160),""))),0)),
$BA42="Devis 2",
IF(ISBLANK(AT42),"",IFERROR(VALUE(TRIM(SUBSTITUTE(AT42,CHAR(160),""))),0)*IFERROR(VALUE(TRIM(SUBSTITUTE($AE42,CHAR(160),""))),0)),
$BA42="Devis 3",
IF(ISBLANK(AY42),"",IFERROR(VALUE(TRIM(SUBSTITUTE(AY42,CHAR(160),""))),0)*IFERROR(VALUE(TRIM(SUBSTITUTE($AE42,CHAR(160),""))),0)),
TRUE,0
)
)</f>
        <v/>
      </c>
      <c r="BH42" s="605" t="str">
        <f t="shared" si="40"/>
        <v/>
      </c>
      <c r="BI42" s="585"/>
      <c r="BJ42" s="586" t="str" cm="1">
        <f t="array" ref="BJ42">IF(OR(BH42="",BE42="",BF42="",BC42="",BG42="",BD42=""),"",_xlfn.IFS(
ROUND(IFERROR(VALUE(TRIM(SUBSTITUTE(BH42,CHAR(160),""))),0),2)&gt;
ROUND(IFERROR(VALUE(TRIM(SUBSTITUTE(BE42,CHAR(160),""))),0),2),
"KO : Le montant retenu TTC est supérieur au montant raisonnable TTC. Merci de revoir la ligne de dépense ou plafonner son montant.",
ROUND(IFERROR(VALUE(TRIM(SUBSTITUTE(BF42,CHAR(160),""))),0),2)&gt;
ROUND(IFERROR(VALUE(TRIM(SUBSTITUTE(BC42,CHAR(160),""))),0),2),
"Attention : Le montant retenu HT est supérieur au montant HT raisonnable. Merci de revoir la ligne de dépense, plafonner son montant, ou justifier la reventillation HT / TVA.",
ROUND(IFERROR(VALUE(TRIM(SUBSTITUTE(BG42,CHAR(160),""))),0),2)&gt;
ROUND(IFERROR(VALUE(TRIM(SUBSTITUTE(BD42,CHAR(160),""))),0),2),
"Attention : Le montant TVA retenu est supérieur au montant TVA raisonnable. Merci de revoir la ligne de dépense, plafonner son montant, ou justifier la reventillation HT / TVA.",
ROUND(IFERROR(VALUE(TRIM(SUBSTITUTE(BH42,CHAR(160),""))),0),2)&gt;
ROUND(IFERROR(VALUE(TRIM(SUBSTITUTE(MIN(P43,S43,V43),CHAR(160),""))),0),2),
"Attention : Le devis retenu n'est pas le moins cher. Une justification de la part du porteur est nécessaire.",
ROUND(IFERROR(VALUE(TRIM(SUBSTITUTE(BH42,CHAR(160),""))),0),2)=0,
"Attention : montant présenté entièrement écarté",
ROUND(IFERROR(VALUE(TRIM(SUBSTITUTE(BE42,CHAR(160),""))),0),2)=
ROUND(IFERROR(VALUE(TRIM(SUBSTITUTE(BH42,CHAR(160),""))),0),2),
"OK",
ROUND(IFERROR(VALUE(TRIM(SUBSTITUTE(BE42,CHAR(160),""))),0),2)&gt;
ROUND(IFERROR(VALUE(TRIM(SUBSTITUTE(BH42,CHAR(160),""))),0),2),
" OK : Montant instruit inférieur au montant raisonnable.",
TRUE,""
))</f>
        <v/>
      </c>
      <c r="BK42" s="586" t="str" cm="1">
        <f t="array" ref="BK42">IF(OR(BH42="",AB42="",BF42="",Z42="",BG42="",AA42=""),"",_xlfn.IFS(
ROUND(IFERROR(VALUE(TRIM(SUBSTITUTE(BH42,CHAR(160),""))),0),2)&gt;
ROUND(IFERROR(VALUE(TRIM(SUBSTITUTE(AB42,CHAR(160),""))),0),2),
"KO : Le montant retenu TTC est supérieur au montant présenté TTC. Merci de revoir la ligne de dépense ou plafonner son montant.",
ROUND(IFERROR(VALUE(TRIM(SUBSTITUTE(BF42,CHAR(160),""))),0),2)&gt;
ROUND(IFERROR(VALUE(TRIM(SUBSTITUTE(Z42,CHAR(160),""))),0),2),
"Attention : Le montant retenu HT est supérieur au montant HT présenté. Merci de revoir la ligne de dépense, plafonner son montant, ou justifier la reventillation HT / TVA.",
ROUND(IFERROR(VALUE(TRIM(SUBSTITUTE(BG42,CHAR(160),""))),0),2)&gt;
ROUND(IFERROR(VALUE(TRIM(SUBSTITUTE(AA42,CHAR(160),""))),0),2),
"Attention : Le montant TVA retenu est supérieur au montant TVA présenté. Merci de revoir la ligne de dépense, plafonner son montant, ou justifier la reventillation HT / TVA.",
ROUND(IFERROR(VALUE(TRIM(SUBSTITUTE(AB42,CHAR(160),""))),0),2)=0,
"",
ROUND(IFERROR(VALUE(TRIM(SUBSTITUTE(BH42,CHAR(160),""))),0),2)=
ROUND(IFERROR(VALUE(TRIM(SUBSTITUTE(AB42,CHAR(160),""))),0),2),
"OK",
ROUND(IFERROR(VALUE(TRIM(SUBSTITUTE(BH42,CHAR(160),""))),0),2)=0,
"Attention : Montant présenté entièrement rejeté.",
ROUND(IFERROR(VALUE(TRIM(SUBSTITUTE(BH42,CHAR(160),""))),0),2)&lt;
ROUND(IFERROR(VALUE(TRIM(SUBSTITUTE(AB42,CHAR(160),""))),0),2),
"Attention : Montant présenté partiellement rejeté.",
TRUE,""
))</f>
        <v/>
      </c>
      <c r="BL42" s="584" t="str">
        <f t="shared" si="47"/>
        <v/>
      </c>
      <c r="BM42" s="584" t="str">
        <f t="shared" si="48"/>
        <v/>
      </c>
      <c r="BN42" s="818" t="str">
        <f t="shared" si="49"/>
        <v/>
      </c>
    </row>
    <row r="43" spans="1:66">
      <c r="A43" s="797">
        <v>35</v>
      </c>
      <c r="B43" s="83"/>
      <c r="C43" s="108"/>
      <c r="D43" s="83"/>
      <c r="E43" s="109"/>
      <c r="F43" s="110"/>
      <c r="G43" s="111"/>
      <c r="H43" s="132"/>
      <c r="I43" s="626"/>
      <c r="J43" s="627"/>
      <c r="K43" s="686"/>
      <c r="L43" s="624"/>
      <c r="M43" s="687"/>
      <c r="N43" s="644" t="str">
        <f t="shared" si="43"/>
        <v/>
      </c>
      <c r="O43" s="647"/>
      <c r="P43" s="538"/>
      <c r="Q43" s="625"/>
      <c r="R43" s="625"/>
      <c r="S43" s="644" t="str">
        <f t="shared" si="15"/>
        <v/>
      </c>
      <c r="T43" s="664"/>
      <c r="U43" s="538"/>
      <c r="V43" s="625"/>
      <c r="W43" s="625"/>
      <c r="X43" s="665" t="str">
        <f t="shared" si="46"/>
        <v/>
      </c>
      <c r="Y43" s="623"/>
      <c r="Z43" s="112" t="str" cm="1">
        <f t="array" ref="Z43">IF((_xlfn.IFS(TRIM(SUBSTITUTE(Y43,CHAR(160),""))="Devis 1",IFERROR(VALUE(TRIM(SUBSTITUTE(L43,CHAR(160),""))),0),TRIM(SUBSTITUTE(Y43,CHAR(160),""))="Devis 2",IFERROR(VALUE(TRIM(SUBSTITUTE(Q43,CHAR(160),""))),0),TRIM(SUBSTITUTE(Y43,CHAR(160),""))="Devis 3",IFERROR(VALUE(TRIM(SUBSTITUTE(V43,CHAR(160),""))),0),TRUE,0)*IFERROR(VALUE(TRIM(SUBSTITUTE(C43,CHAR(160),""))),0))=0,"",_xlfn.IFS(TRIM(SUBSTITUTE(Y43,CHAR(160),""))="Devis 1",IFERROR(VALUE(TRIM(SUBSTITUTE(L43,CHAR(160),""))),0),TRIM(SUBSTITUTE(Y43,CHAR(160),""))="Devis 2",IFERROR(VALUE(TRIM(SUBSTITUTE(Q43,CHAR(160),""))),0),TRIM(SUBSTITUTE(Y43,CHAR(160),""))="Devis 3",IFERROR(VALUE(TRIM(SUBSTITUTE(V43,CHAR(160),""))),0),TRUE,0)*IFERROR(VALUE(TRIM(SUBSTITUTE(C43,CHAR(160),""))),0))</f>
        <v/>
      </c>
      <c r="AA43" s="89" t="str" cm="1">
        <f t="array" ref="AA43">IF(ROUND((_xlfn.IFS(TRIM(SUBSTITUTE(Y43,CHAR(160),""))="Devis 1",IFERROR(VALUE(TRIM(SUBSTITUTE(M43,CHAR(160),""))),0),TRIM(SUBSTITUTE(Y43,CHAR(160),""))="Devis 2",IFERROR(VALUE(TRIM(SUBSTITUTE(R43,CHAR(160),""))),0),TRIM(SUBSTITUTE(Y43,CHAR(160),""))="Devis 3",IFERROR(VALUE(TRIM(SUBSTITUTE(W43,CHAR(160),""))),0),TRUE,0)*IFERROR(VALUE(TRIM(SUBSTITUTE(C43,CHAR(160),""))),0)),2)=0,IF(Z43&lt;&gt;"",0,""),ROUND((_xlfn.IFS(TRIM(SUBSTITUTE(Y43,CHAR(160),""))="Devis 1",IFERROR(VALUE(TRIM(SUBSTITUTE(M43,CHAR(160),""))),0),TRIM(SUBSTITUTE(Y43,CHAR(160),""))="Devis 2",IFERROR(VALUE(TRIM(SUBSTITUTE(R43,CHAR(160),""))),0),TRIM(SUBSTITUTE(Y43,CHAR(160),""))="Devis 3",IFERROR(VALUE(TRIM(SUBSTITUTE(W43,CHAR(160),""))),0),TRUE,0)*IFERROR(VALUE(TRIM(SUBSTITUTE(C43,CHAR(160),""))),0)),2))</f>
        <v/>
      </c>
      <c r="AB43" s="113" t="str">
        <f t="shared" si="17"/>
        <v/>
      </c>
      <c r="AC43" s="798"/>
      <c r="AD43" s="817" t="str">
        <f t="shared" si="50"/>
        <v/>
      </c>
      <c r="AE43" s="579" t="str">
        <f t="shared" si="52"/>
        <v/>
      </c>
      <c r="AF43" s="539" t="str">
        <f t="shared" si="53"/>
        <v/>
      </c>
      <c r="AG43" s="539" t="str">
        <f t="shared" si="54"/>
        <v/>
      </c>
      <c r="AH43" s="539" t="str">
        <f t="shared" si="55"/>
        <v/>
      </c>
      <c r="AI43" s="539" t="str">
        <f t="shared" si="56"/>
        <v/>
      </c>
      <c r="AJ43" s="539" t="str">
        <f t="shared" si="57"/>
        <v/>
      </c>
      <c r="AK43" s="553" t="str">
        <f t="shared" si="58"/>
        <v/>
      </c>
      <c r="AL43" s="548" t="str">
        <f t="shared" si="44"/>
        <v/>
      </c>
      <c r="AM43" s="539" t="str">
        <f t="shared" si="44"/>
        <v/>
      </c>
      <c r="AN43" s="578" t="str">
        <f t="shared" si="59"/>
        <v/>
      </c>
      <c r="AO43" s="578" t="str">
        <f t="shared" si="60"/>
        <v/>
      </c>
      <c r="AP43" s="644" t="str">
        <f t="shared" si="28"/>
        <v/>
      </c>
      <c r="AQ43" s="655" t="str">
        <f t="shared" si="29"/>
        <v/>
      </c>
      <c r="AR43" s="577" t="str">
        <f t="shared" si="30"/>
        <v/>
      </c>
      <c r="AS43" s="578" t="str">
        <f t="shared" si="61"/>
        <v/>
      </c>
      <c r="AT43" s="578" t="str">
        <f t="shared" si="62"/>
        <v/>
      </c>
      <c r="AU43" s="644" t="str">
        <f t="shared" si="33"/>
        <v/>
      </c>
      <c r="AV43" s="677" t="str">
        <f t="shared" si="45"/>
        <v/>
      </c>
      <c r="AW43" s="577" t="str">
        <f t="shared" si="45"/>
        <v/>
      </c>
      <c r="AX43" s="578" t="str">
        <f t="shared" si="63"/>
        <v/>
      </c>
      <c r="AY43" s="578" t="str">
        <f t="shared" si="64"/>
        <v/>
      </c>
      <c r="AZ43" s="678" t="str">
        <f t="shared" si="41"/>
        <v/>
      </c>
      <c r="BA43" s="671" t="str">
        <f t="shared" si="51"/>
        <v/>
      </c>
      <c r="BB43" s="583"/>
      <c r="BC43" s="605" t="str">
        <f t="shared" si="37"/>
        <v/>
      </c>
      <c r="BD43" s="605" t="str">
        <f t="shared" si="38"/>
        <v/>
      </c>
      <c r="BE43" s="605" t="str">
        <f t="shared" si="39"/>
        <v/>
      </c>
      <c r="BF43" s="606" t="str" cm="1">
        <f t="array" ref="BF43">IF($AE43="","",
_xlfn.IFS(
$BA43="Devis 1",
IF(ISBLANK(AN43),"",IFERROR(VALUE(TRIM(SUBSTITUTE(AN43,CHAR(160),""))),0)*IFERROR(VALUE(TRIM(SUBSTITUTE($AE43,CHAR(160),""))),0)),
$BA43="Devis 2",
IF(ISBLANK(AS43),"",IFERROR(VALUE(TRIM(SUBSTITUTE(AS43,CHAR(160),""))),0)*IFERROR(VALUE(TRIM(SUBSTITUTE($AE43,CHAR(160),""))),0)),
$BA43="Devis 3",
IF(ISBLANK(AX43),"",IFERROR(VALUE(TRIM(SUBSTITUTE(AX43,CHAR(160),""))),0)*IFERROR(VALUE(TRIM(SUBSTITUTE($AE43,CHAR(160),""))),0)),
TRUE,0
)
)</f>
        <v/>
      </c>
      <c r="BG43" s="606" t="str" cm="1">
        <f t="array" ref="BG43">IF($AE43="","",
_xlfn.IFS(
$BA43="Devis 1",
IF(ISBLANK(AO43),"",IFERROR(VALUE(TRIM(SUBSTITUTE(AO43,CHAR(160),""))),0)*IFERROR(VALUE(TRIM(SUBSTITUTE($AE43,CHAR(160),""))),0)),
$BA43="Devis 2",
IF(ISBLANK(AT43),"",IFERROR(VALUE(TRIM(SUBSTITUTE(AT43,CHAR(160),""))),0)*IFERROR(VALUE(TRIM(SUBSTITUTE($AE43,CHAR(160),""))),0)),
$BA43="Devis 3",
IF(ISBLANK(AY43),"",IFERROR(VALUE(TRIM(SUBSTITUTE(AY43,CHAR(160),""))),0)*IFERROR(VALUE(TRIM(SUBSTITUTE($AE43,CHAR(160),""))),0)),
TRUE,0
)
)</f>
        <v/>
      </c>
      <c r="BH43" s="605" t="str">
        <f t="shared" si="40"/>
        <v/>
      </c>
      <c r="BI43" s="585"/>
      <c r="BJ43" s="586" t="str" cm="1">
        <f t="array" ref="BJ43">IF(OR(BH43="",BE43="",BF43="",BC43="",BG43="",BD43=""),"",_xlfn.IFS(
ROUND(IFERROR(VALUE(TRIM(SUBSTITUTE(BH43,CHAR(160),""))),0),2)&gt;
ROUND(IFERROR(VALUE(TRIM(SUBSTITUTE(BE43,CHAR(160),""))),0),2),
"KO : Le montant retenu TTC est supérieur au montant raisonnable TTC. Merci de revoir la ligne de dépense ou plafonner son montant.",
ROUND(IFERROR(VALUE(TRIM(SUBSTITUTE(BF43,CHAR(160),""))),0),2)&gt;
ROUND(IFERROR(VALUE(TRIM(SUBSTITUTE(BC43,CHAR(160),""))),0),2),
"Attention : Le montant retenu HT est supérieur au montant HT raisonnable. Merci de revoir la ligne de dépense, plafonner son montant, ou justifier la reventillation HT / TVA.",
ROUND(IFERROR(VALUE(TRIM(SUBSTITUTE(BG43,CHAR(160),""))),0),2)&gt;
ROUND(IFERROR(VALUE(TRIM(SUBSTITUTE(BD43,CHAR(160),""))),0),2),
"Attention : Le montant TVA retenu est supérieur au montant TVA raisonnable. Merci de revoir la ligne de dépense, plafonner son montant, ou justifier la reventillation HT / TVA.",
ROUND(IFERROR(VALUE(TRIM(SUBSTITUTE(BH43,CHAR(160),""))),0),2)&gt;
ROUND(IFERROR(VALUE(TRIM(SUBSTITUTE(MIN(P44,S44,V44),CHAR(160),""))),0),2),
"Attention : Le devis retenu n'est pas le moins cher. Une justification de la part du porteur est nécessaire.",
ROUND(IFERROR(VALUE(TRIM(SUBSTITUTE(BH43,CHAR(160),""))),0),2)=0,
"Attention : montant présenté entièrement écarté",
ROUND(IFERROR(VALUE(TRIM(SUBSTITUTE(BE43,CHAR(160),""))),0),2)=
ROUND(IFERROR(VALUE(TRIM(SUBSTITUTE(BH43,CHAR(160),""))),0),2),
"OK",
ROUND(IFERROR(VALUE(TRIM(SUBSTITUTE(BE43,CHAR(160),""))),0),2)&gt;
ROUND(IFERROR(VALUE(TRIM(SUBSTITUTE(BH43,CHAR(160),""))),0),2),
" OK : Montant instruit inférieur au montant raisonnable.",
TRUE,""
))</f>
        <v/>
      </c>
      <c r="BK43" s="586" t="str" cm="1">
        <f t="array" ref="BK43">IF(OR(BH43="",AB43="",BF43="",Z43="",BG43="",AA43=""),"",_xlfn.IFS(
ROUND(IFERROR(VALUE(TRIM(SUBSTITUTE(BH43,CHAR(160),""))),0),2)&gt;
ROUND(IFERROR(VALUE(TRIM(SUBSTITUTE(AB43,CHAR(160),""))),0),2),
"KO : Le montant retenu TTC est supérieur au montant présenté TTC. Merci de revoir la ligne de dépense ou plafonner son montant.",
ROUND(IFERROR(VALUE(TRIM(SUBSTITUTE(BF43,CHAR(160),""))),0),2)&gt;
ROUND(IFERROR(VALUE(TRIM(SUBSTITUTE(Z43,CHAR(160),""))),0),2),
"Attention : Le montant retenu HT est supérieur au montant HT présenté. Merci de revoir la ligne de dépense, plafonner son montant, ou justifier la reventillation HT / TVA.",
ROUND(IFERROR(VALUE(TRIM(SUBSTITUTE(BG43,CHAR(160),""))),0),2)&gt;
ROUND(IFERROR(VALUE(TRIM(SUBSTITUTE(AA43,CHAR(160),""))),0),2),
"Attention : Le montant TVA retenu est supérieur au montant TVA présenté. Merci de revoir la ligne de dépense, plafonner son montant, ou justifier la reventillation HT / TVA.",
ROUND(IFERROR(VALUE(TRIM(SUBSTITUTE(AB43,CHAR(160),""))),0),2)=0,
"",
ROUND(IFERROR(VALUE(TRIM(SUBSTITUTE(BH43,CHAR(160),""))),0),2)=
ROUND(IFERROR(VALUE(TRIM(SUBSTITUTE(AB43,CHAR(160),""))),0),2),
"OK",
ROUND(IFERROR(VALUE(TRIM(SUBSTITUTE(BH43,CHAR(160),""))),0),2)=0,
"Attention : Montant présenté entièrement rejeté.",
ROUND(IFERROR(VALUE(TRIM(SUBSTITUTE(BH43,CHAR(160),""))),0),2)&lt;
ROUND(IFERROR(VALUE(TRIM(SUBSTITUTE(AB43,CHAR(160),""))),0),2),
"Attention : Montant présenté partiellement rejeté.",
TRUE,""
))</f>
        <v/>
      </c>
      <c r="BL43" s="584" t="str">
        <f t="shared" si="47"/>
        <v/>
      </c>
      <c r="BM43" s="584" t="str">
        <f t="shared" si="48"/>
        <v/>
      </c>
      <c r="BN43" s="818" t="str">
        <f t="shared" si="49"/>
        <v/>
      </c>
    </row>
    <row r="44" spans="1:66">
      <c r="A44" s="797">
        <v>36</v>
      </c>
      <c r="B44" s="83"/>
      <c r="C44" s="108"/>
      <c r="D44" s="83"/>
      <c r="E44" s="109"/>
      <c r="F44" s="110"/>
      <c r="G44" s="111"/>
      <c r="H44" s="132"/>
      <c r="I44" s="626"/>
      <c r="J44" s="627"/>
      <c r="K44" s="686"/>
      <c r="L44" s="624"/>
      <c r="M44" s="687"/>
      <c r="N44" s="644" t="str">
        <f t="shared" si="43"/>
        <v/>
      </c>
      <c r="O44" s="647"/>
      <c r="P44" s="538"/>
      <c r="Q44" s="625"/>
      <c r="R44" s="625"/>
      <c r="S44" s="644" t="str">
        <f t="shared" si="15"/>
        <v/>
      </c>
      <c r="T44" s="664"/>
      <c r="U44" s="538"/>
      <c r="V44" s="625"/>
      <c r="W44" s="625"/>
      <c r="X44" s="665" t="str">
        <f t="shared" si="46"/>
        <v/>
      </c>
      <c r="Y44" s="623"/>
      <c r="Z44" s="112" t="str" cm="1">
        <f t="array" ref="Z44">IF((_xlfn.IFS(TRIM(SUBSTITUTE(Y44,CHAR(160),""))="Devis 1",IFERROR(VALUE(TRIM(SUBSTITUTE(L44,CHAR(160),""))),0),TRIM(SUBSTITUTE(Y44,CHAR(160),""))="Devis 2",IFERROR(VALUE(TRIM(SUBSTITUTE(Q44,CHAR(160),""))),0),TRIM(SUBSTITUTE(Y44,CHAR(160),""))="Devis 3",IFERROR(VALUE(TRIM(SUBSTITUTE(V44,CHAR(160),""))),0),TRUE,0)*IFERROR(VALUE(TRIM(SUBSTITUTE(C44,CHAR(160),""))),0))=0,"",_xlfn.IFS(TRIM(SUBSTITUTE(Y44,CHAR(160),""))="Devis 1",IFERROR(VALUE(TRIM(SUBSTITUTE(L44,CHAR(160),""))),0),TRIM(SUBSTITUTE(Y44,CHAR(160),""))="Devis 2",IFERROR(VALUE(TRIM(SUBSTITUTE(Q44,CHAR(160),""))),0),TRIM(SUBSTITUTE(Y44,CHAR(160),""))="Devis 3",IFERROR(VALUE(TRIM(SUBSTITUTE(V44,CHAR(160),""))),0),TRUE,0)*IFERROR(VALUE(TRIM(SUBSTITUTE(C44,CHAR(160),""))),0))</f>
        <v/>
      </c>
      <c r="AA44" s="89" t="str" cm="1">
        <f t="array" ref="AA44">IF(ROUND((_xlfn.IFS(TRIM(SUBSTITUTE(Y44,CHAR(160),""))="Devis 1",IFERROR(VALUE(TRIM(SUBSTITUTE(M44,CHAR(160),""))),0),TRIM(SUBSTITUTE(Y44,CHAR(160),""))="Devis 2",IFERROR(VALUE(TRIM(SUBSTITUTE(R44,CHAR(160),""))),0),TRIM(SUBSTITUTE(Y44,CHAR(160),""))="Devis 3",IFERROR(VALUE(TRIM(SUBSTITUTE(W44,CHAR(160),""))),0),TRUE,0)*IFERROR(VALUE(TRIM(SUBSTITUTE(C44,CHAR(160),""))),0)),2)=0,IF(Z44&lt;&gt;"",0,""),ROUND((_xlfn.IFS(TRIM(SUBSTITUTE(Y44,CHAR(160),""))="Devis 1",IFERROR(VALUE(TRIM(SUBSTITUTE(M44,CHAR(160),""))),0),TRIM(SUBSTITUTE(Y44,CHAR(160),""))="Devis 2",IFERROR(VALUE(TRIM(SUBSTITUTE(R44,CHAR(160),""))),0),TRIM(SUBSTITUTE(Y44,CHAR(160),""))="Devis 3",IFERROR(VALUE(TRIM(SUBSTITUTE(W44,CHAR(160),""))),0),TRUE,0)*IFERROR(VALUE(TRIM(SUBSTITUTE(C44,CHAR(160),""))),0)),2))</f>
        <v/>
      </c>
      <c r="AB44" s="113" t="str">
        <f t="shared" si="17"/>
        <v/>
      </c>
      <c r="AC44" s="798"/>
      <c r="AD44" s="817" t="str">
        <f t="shared" si="50"/>
        <v/>
      </c>
      <c r="AE44" s="579" t="str">
        <f t="shared" si="52"/>
        <v/>
      </c>
      <c r="AF44" s="539" t="str">
        <f t="shared" si="53"/>
        <v/>
      </c>
      <c r="AG44" s="539" t="str">
        <f t="shared" si="54"/>
        <v/>
      </c>
      <c r="AH44" s="539" t="str">
        <f t="shared" si="55"/>
        <v/>
      </c>
      <c r="AI44" s="539" t="str">
        <f t="shared" si="56"/>
        <v/>
      </c>
      <c r="AJ44" s="539" t="str">
        <f t="shared" si="57"/>
        <v/>
      </c>
      <c r="AK44" s="553" t="str">
        <f t="shared" si="58"/>
        <v/>
      </c>
      <c r="AL44" s="548" t="str">
        <f t="shared" si="44"/>
        <v/>
      </c>
      <c r="AM44" s="539" t="str">
        <f t="shared" si="44"/>
        <v/>
      </c>
      <c r="AN44" s="578" t="str">
        <f t="shared" si="59"/>
        <v/>
      </c>
      <c r="AO44" s="578" t="str">
        <f t="shared" si="60"/>
        <v/>
      </c>
      <c r="AP44" s="644" t="str">
        <f t="shared" si="28"/>
        <v/>
      </c>
      <c r="AQ44" s="655" t="str">
        <f t="shared" si="29"/>
        <v/>
      </c>
      <c r="AR44" s="577" t="str">
        <f t="shared" si="30"/>
        <v/>
      </c>
      <c r="AS44" s="578" t="str">
        <f t="shared" si="61"/>
        <v/>
      </c>
      <c r="AT44" s="578" t="str">
        <f t="shared" si="62"/>
        <v/>
      </c>
      <c r="AU44" s="644" t="str">
        <f t="shared" si="33"/>
        <v/>
      </c>
      <c r="AV44" s="677" t="str">
        <f t="shared" si="45"/>
        <v/>
      </c>
      <c r="AW44" s="577" t="str">
        <f t="shared" si="45"/>
        <v/>
      </c>
      <c r="AX44" s="578" t="str">
        <f t="shared" si="63"/>
        <v/>
      </c>
      <c r="AY44" s="578" t="str">
        <f t="shared" si="64"/>
        <v/>
      </c>
      <c r="AZ44" s="678" t="str">
        <f t="shared" si="41"/>
        <v/>
      </c>
      <c r="BA44" s="671" t="str">
        <f t="shared" si="51"/>
        <v/>
      </c>
      <c r="BB44" s="583"/>
      <c r="BC44" s="605" t="str">
        <f t="shared" si="37"/>
        <v/>
      </c>
      <c r="BD44" s="605" t="str">
        <f t="shared" si="38"/>
        <v/>
      </c>
      <c r="BE44" s="605" t="str">
        <f t="shared" si="39"/>
        <v/>
      </c>
      <c r="BF44" s="606" t="str" cm="1">
        <f t="array" ref="BF44">IF($AE44="","",
_xlfn.IFS(
$BA44="Devis 1",
IF(ISBLANK(AN44),"",IFERROR(VALUE(TRIM(SUBSTITUTE(AN44,CHAR(160),""))),0)*IFERROR(VALUE(TRIM(SUBSTITUTE($AE44,CHAR(160),""))),0)),
$BA44="Devis 2",
IF(ISBLANK(AS44),"",IFERROR(VALUE(TRIM(SUBSTITUTE(AS44,CHAR(160),""))),0)*IFERROR(VALUE(TRIM(SUBSTITUTE($AE44,CHAR(160),""))),0)),
$BA44="Devis 3",
IF(ISBLANK(AX44),"",IFERROR(VALUE(TRIM(SUBSTITUTE(AX44,CHAR(160),""))),0)*IFERROR(VALUE(TRIM(SUBSTITUTE($AE44,CHAR(160),""))),0)),
TRUE,0
)
)</f>
        <v/>
      </c>
      <c r="BG44" s="606" t="str" cm="1">
        <f t="array" ref="BG44">IF($AE44="","",
_xlfn.IFS(
$BA44="Devis 1",
IF(ISBLANK(AO44),"",IFERROR(VALUE(TRIM(SUBSTITUTE(AO44,CHAR(160),""))),0)*IFERROR(VALUE(TRIM(SUBSTITUTE($AE44,CHAR(160),""))),0)),
$BA44="Devis 2",
IF(ISBLANK(AT44),"",IFERROR(VALUE(TRIM(SUBSTITUTE(AT44,CHAR(160),""))),0)*IFERROR(VALUE(TRIM(SUBSTITUTE($AE44,CHAR(160),""))),0)),
$BA44="Devis 3",
IF(ISBLANK(AY44),"",IFERROR(VALUE(TRIM(SUBSTITUTE(AY44,CHAR(160),""))),0)*IFERROR(VALUE(TRIM(SUBSTITUTE($AE44,CHAR(160),""))),0)),
TRUE,0
)
)</f>
        <v/>
      </c>
      <c r="BH44" s="605" t="str">
        <f t="shared" si="40"/>
        <v/>
      </c>
      <c r="BI44" s="585"/>
      <c r="BJ44" s="586" t="str" cm="1">
        <f t="array" ref="BJ44">IF(OR(BH44="",BE44="",BF44="",BC44="",BG44="",BD44=""),"",_xlfn.IFS(
ROUND(IFERROR(VALUE(TRIM(SUBSTITUTE(BH44,CHAR(160),""))),0),2)&gt;
ROUND(IFERROR(VALUE(TRIM(SUBSTITUTE(BE44,CHAR(160),""))),0),2),
"KO : Le montant retenu TTC est supérieur au montant raisonnable TTC. Merci de revoir la ligne de dépense ou plafonner son montant.",
ROUND(IFERROR(VALUE(TRIM(SUBSTITUTE(BF44,CHAR(160),""))),0),2)&gt;
ROUND(IFERROR(VALUE(TRIM(SUBSTITUTE(BC44,CHAR(160),""))),0),2),
"Attention : Le montant retenu HT est supérieur au montant HT raisonnable. Merci de revoir la ligne de dépense, plafonner son montant, ou justifier la reventillation HT / TVA.",
ROUND(IFERROR(VALUE(TRIM(SUBSTITUTE(BG44,CHAR(160),""))),0),2)&gt;
ROUND(IFERROR(VALUE(TRIM(SUBSTITUTE(BD44,CHAR(160),""))),0),2),
"Attention : Le montant TVA retenu est supérieur au montant TVA raisonnable. Merci de revoir la ligne de dépense, plafonner son montant, ou justifier la reventillation HT / TVA.",
ROUND(IFERROR(VALUE(TRIM(SUBSTITUTE(BH44,CHAR(160),""))),0),2)&gt;
ROUND(IFERROR(VALUE(TRIM(SUBSTITUTE(MIN(P45,S45,V45),CHAR(160),""))),0),2),
"Attention : Le devis retenu n'est pas le moins cher. Une justification de la part du porteur est nécessaire.",
ROUND(IFERROR(VALUE(TRIM(SUBSTITUTE(BH44,CHAR(160),""))),0),2)=0,
"Attention : montant présenté entièrement écarté",
ROUND(IFERROR(VALUE(TRIM(SUBSTITUTE(BE44,CHAR(160),""))),0),2)=
ROUND(IFERROR(VALUE(TRIM(SUBSTITUTE(BH44,CHAR(160),""))),0),2),
"OK",
ROUND(IFERROR(VALUE(TRIM(SUBSTITUTE(BE44,CHAR(160),""))),0),2)&gt;
ROUND(IFERROR(VALUE(TRIM(SUBSTITUTE(BH44,CHAR(160),""))),0),2),
" OK : Montant instruit inférieur au montant raisonnable.",
TRUE,""
))</f>
        <v/>
      </c>
      <c r="BK44" s="586" t="str" cm="1">
        <f t="array" ref="BK44">IF(OR(BH44="",AB44="",BF44="",Z44="",BG44="",AA44=""),"",_xlfn.IFS(
ROUND(IFERROR(VALUE(TRIM(SUBSTITUTE(BH44,CHAR(160),""))),0),2)&gt;
ROUND(IFERROR(VALUE(TRIM(SUBSTITUTE(AB44,CHAR(160),""))),0),2),
"KO : Le montant retenu TTC est supérieur au montant présenté TTC. Merci de revoir la ligne de dépense ou plafonner son montant.",
ROUND(IFERROR(VALUE(TRIM(SUBSTITUTE(BF44,CHAR(160),""))),0),2)&gt;
ROUND(IFERROR(VALUE(TRIM(SUBSTITUTE(Z44,CHAR(160),""))),0),2),
"Attention : Le montant retenu HT est supérieur au montant HT présenté. Merci de revoir la ligne de dépense, plafonner son montant, ou justifier la reventillation HT / TVA.",
ROUND(IFERROR(VALUE(TRIM(SUBSTITUTE(BG44,CHAR(160),""))),0),2)&gt;
ROUND(IFERROR(VALUE(TRIM(SUBSTITUTE(AA44,CHAR(160),""))),0),2),
"Attention : Le montant TVA retenu est supérieur au montant TVA présenté. Merci de revoir la ligne de dépense, plafonner son montant, ou justifier la reventillation HT / TVA.",
ROUND(IFERROR(VALUE(TRIM(SUBSTITUTE(AB44,CHAR(160),""))),0),2)=0,
"",
ROUND(IFERROR(VALUE(TRIM(SUBSTITUTE(BH44,CHAR(160),""))),0),2)=
ROUND(IFERROR(VALUE(TRIM(SUBSTITUTE(AB44,CHAR(160),""))),0),2),
"OK",
ROUND(IFERROR(VALUE(TRIM(SUBSTITUTE(BH44,CHAR(160),""))),0),2)=0,
"Attention : Montant présenté entièrement rejeté.",
ROUND(IFERROR(VALUE(TRIM(SUBSTITUTE(BH44,CHAR(160),""))),0),2)&lt;
ROUND(IFERROR(VALUE(TRIM(SUBSTITUTE(AB44,CHAR(160),""))),0),2),
"Attention : Montant présenté partiellement rejeté.",
TRUE,""
))</f>
        <v/>
      </c>
      <c r="BL44" s="584" t="str">
        <f t="shared" si="47"/>
        <v/>
      </c>
      <c r="BM44" s="584" t="str">
        <f t="shared" si="48"/>
        <v/>
      </c>
      <c r="BN44" s="818" t="str">
        <f t="shared" si="49"/>
        <v/>
      </c>
    </row>
    <row r="45" spans="1:66">
      <c r="A45" s="797">
        <v>37</v>
      </c>
      <c r="B45" s="83"/>
      <c r="C45" s="108"/>
      <c r="D45" s="83"/>
      <c r="E45" s="109"/>
      <c r="F45" s="110"/>
      <c r="G45" s="111"/>
      <c r="H45" s="132"/>
      <c r="I45" s="626"/>
      <c r="J45" s="627"/>
      <c r="K45" s="686"/>
      <c r="L45" s="624"/>
      <c r="M45" s="687"/>
      <c r="N45" s="644" t="str">
        <f t="shared" si="43"/>
        <v/>
      </c>
      <c r="O45" s="647"/>
      <c r="P45" s="538"/>
      <c r="Q45" s="625"/>
      <c r="R45" s="625"/>
      <c r="S45" s="644" t="str">
        <f t="shared" si="15"/>
        <v/>
      </c>
      <c r="T45" s="664"/>
      <c r="U45" s="538"/>
      <c r="V45" s="625"/>
      <c r="W45" s="625"/>
      <c r="X45" s="665" t="str">
        <f t="shared" si="46"/>
        <v/>
      </c>
      <c r="Y45" s="623"/>
      <c r="Z45" s="112" t="str" cm="1">
        <f t="array" ref="Z45">IF((_xlfn.IFS(TRIM(SUBSTITUTE(Y45,CHAR(160),""))="Devis 1",IFERROR(VALUE(TRIM(SUBSTITUTE(L45,CHAR(160),""))),0),TRIM(SUBSTITUTE(Y45,CHAR(160),""))="Devis 2",IFERROR(VALUE(TRIM(SUBSTITUTE(Q45,CHAR(160),""))),0),TRIM(SUBSTITUTE(Y45,CHAR(160),""))="Devis 3",IFERROR(VALUE(TRIM(SUBSTITUTE(V45,CHAR(160),""))),0),TRUE,0)*IFERROR(VALUE(TRIM(SUBSTITUTE(C45,CHAR(160),""))),0))=0,"",_xlfn.IFS(TRIM(SUBSTITUTE(Y45,CHAR(160),""))="Devis 1",IFERROR(VALUE(TRIM(SUBSTITUTE(L45,CHAR(160),""))),0),TRIM(SUBSTITUTE(Y45,CHAR(160),""))="Devis 2",IFERROR(VALUE(TRIM(SUBSTITUTE(Q45,CHAR(160),""))),0),TRIM(SUBSTITUTE(Y45,CHAR(160),""))="Devis 3",IFERROR(VALUE(TRIM(SUBSTITUTE(V45,CHAR(160),""))),0),TRUE,0)*IFERROR(VALUE(TRIM(SUBSTITUTE(C45,CHAR(160),""))),0))</f>
        <v/>
      </c>
      <c r="AA45" s="89" t="str" cm="1">
        <f t="array" ref="AA45">IF(ROUND((_xlfn.IFS(TRIM(SUBSTITUTE(Y45,CHAR(160),""))="Devis 1",IFERROR(VALUE(TRIM(SUBSTITUTE(M45,CHAR(160),""))),0),TRIM(SUBSTITUTE(Y45,CHAR(160),""))="Devis 2",IFERROR(VALUE(TRIM(SUBSTITUTE(R45,CHAR(160),""))),0),TRIM(SUBSTITUTE(Y45,CHAR(160),""))="Devis 3",IFERROR(VALUE(TRIM(SUBSTITUTE(W45,CHAR(160),""))),0),TRUE,0)*IFERROR(VALUE(TRIM(SUBSTITUTE(C45,CHAR(160),""))),0)),2)=0,IF(Z45&lt;&gt;"",0,""),ROUND((_xlfn.IFS(TRIM(SUBSTITUTE(Y45,CHAR(160),""))="Devis 1",IFERROR(VALUE(TRIM(SUBSTITUTE(M45,CHAR(160),""))),0),TRIM(SUBSTITUTE(Y45,CHAR(160),""))="Devis 2",IFERROR(VALUE(TRIM(SUBSTITUTE(R45,CHAR(160),""))),0),TRIM(SUBSTITUTE(Y45,CHAR(160),""))="Devis 3",IFERROR(VALUE(TRIM(SUBSTITUTE(W45,CHAR(160),""))),0),TRUE,0)*IFERROR(VALUE(TRIM(SUBSTITUTE(C45,CHAR(160),""))),0)),2))</f>
        <v/>
      </c>
      <c r="AB45" s="113" t="str">
        <f t="shared" si="17"/>
        <v/>
      </c>
      <c r="AC45" s="798"/>
      <c r="AD45" s="817" t="str">
        <f t="shared" si="50"/>
        <v/>
      </c>
      <c r="AE45" s="579" t="str">
        <f t="shared" si="52"/>
        <v/>
      </c>
      <c r="AF45" s="539" t="str">
        <f t="shared" si="53"/>
        <v/>
      </c>
      <c r="AG45" s="539" t="str">
        <f t="shared" si="54"/>
        <v/>
      </c>
      <c r="AH45" s="539" t="str">
        <f t="shared" si="55"/>
        <v/>
      </c>
      <c r="AI45" s="539" t="str">
        <f t="shared" si="56"/>
        <v/>
      </c>
      <c r="AJ45" s="539" t="str">
        <f t="shared" si="57"/>
        <v/>
      </c>
      <c r="AK45" s="553" t="str">
        <f t="shared" si="58"/>
        <v/>
      </c>
      <c r="AL45" s="548" t="str">
        <f t="shared" si="44"/>
        <v/>
      </c>
      <c r="AM45" s="539" t="str">
        <f t="shared" si="44"/>
        <v/>
      </c>
      <c r="AN45" s="578" t="str">
        <f t="shared" si="59"/>
        <v/>
      </c>
      <c r="AO45" s="578" t="str">
        <f t="shared" si="60"/>
        <v/>
      </c>
      <c r="AP45" s="644" t="str">
        <f t="shared" si="28"/>
        <v/>
      </c>
      <c r="AQ45" s="655" t="str">
        <f t="shared" si="29"/>
        <v/>
      </c>
      <c r="AR45" s="577" t="str">
        <f t="shared" si="30"/>
        <v/>
      </c>
      <c r="AS45" s="578" t="str">
        <f t="shared" si="61"/>
        <v/>
      </c>
      <c r="AT45" s="578" t="str">
        <f t="shared" si="62"/>
        <v/>
      </c>
      <c r="AU45" s="644" t="str">
        <f t="shared" si="33"/>
        <v/>
      </c>
      <c r="AV45" s="677" t="str">
        <f t="shared" si="45"/>
        <v/>
      </c>
      <c r="AW45" s="577" t="str">
        <f t="shared" si="45"/>
        <v/>
      </c>
      <c r="AX45" s="578" t="str">
        <f t="shared" si="63"/>
        <v/>
      </c>
      <c r="AY45" s="578" t="str">
        <f t="shared" si="64"/>
        <v/>
      </c>
      <c r="AZ45" s="678" t="str">
        <f t="shared" si="41"/>
        <v/>
      </c>
      <c r="BA45" s="671" t="str">
        <f t="shared" si="51"/>
        <v/>
      </c>
      <c r="BB45" s="583"/>
      <c r="BC45" s="605" t="str">
        <f t="shared" si="37"/>
        <v/>
      </c>
      <c r="BD45" s="605" t="str">
        <f t="shared" si="38"/>
        <v/>
      </c>
      <c r="BE45" s="605" t="str">
        <f t="shared" si="39"/>
        <v/>
      </c>
      <c r="BF45" s="606" t="str" cm="1">
        <f t="array" ref="BF45">IF($AE45="","",
_xlfn.IFS(
$BA45="Devis 1",
IF(ISBLANK(AN45),"",IFERROR(VALUE(TRIM(SUBSTITUTE(AN45,CHAR(160),""))),0)*IFERROR(VALUE(TRIM(SUBSTITUTE($AE45,CHAR(160),""))),0)),
$BA45="Devis 2",
IF(ISBLANK(AS45),"",IFERROR(VALUE(TRIM(SUBSTITUTE(AS45,CHAR(160),""))),0)*IFERROR(VALUE(TRIM(SUBSTITUTE($AE45,CHAR(160),""))),0)),
$BA45="Devis 3",
IF(ISBLANK(AX45),"",IFERROR(VALUE(TRIM(SUBSTITUTE(AX45,CHAR(160),""))),0)*IFERROR(VALUE(TRIM(SUBSTITUTE($AE45,CHAR(160),""))),0)),
TRUE,0
)
)</f>
        <v/>
      </c>
      <c r="BG45" s="606" t="str" cm="1">
        <f t="array" ref="BG45">IF($AE45="","",
_xlfn.IFS(
$BA45="Devis 1",
IF(ISBLANK(AO45),"",IFERROR(VALUE(TRIM(SUBSTITUTE(AO45,CHAR(160),""))),0)*IFERROR(VALUE(TRIM(SUBSTITUTE($AE45,CHAR(160),""))),0)),
$BA45="Devis 2",
IF(ISBLANK(AT45),"",IFERROR(VALUE(TRIM(SUBSTITUTE(AT45,CHAR(160),""))),0)*IFERROR(VALUE(TRIM(SUBSTITUTE($AE45,CHAR(160),""))),0)),
$BA45="Devis 3",
IF(ISBLANK(AY45),"",IFERROR(VALUE(TRIM(SUBSTITUTE(AY45,CHAR(160),""))),0)*IFERROR(VALUE(TRIM(SUBSTITUTE($AE45,CHAR(160),""))),0)),
TRUE,0
)
)</f>
        <v/>
      </c>
      <c r="BH45" s="605" t="str">
        <f t="shared" si="40"/>
        <v/>
      </c>
      <c r="BI45" s="585"/>
      <c r="BJ45" s="586" t="str" cm="1">
        <f t="array" ref="BJ45">IF(OR(BH45="",BE45="",BF45="",BC45="",BG45="",BD45=""),"",_xlfn.IFS(
ROUND(IFERROR(VALUE(TRIM(SUBSTITUTE(BH45,CHAR(160),""))),0),2)&gt;
ROUND(IFERROR(VALUE(TRIM(SUBSTITUTE(BE45,CHAR(160),""))),0),2),
"KO : Le montant retenu TTC est supérieur au montant raisonnable TTC. Merci de revoir la ligne de dépense ou plafonner son montant.",
ROUND(IFERROR(VALUE(TRIM(SUBSTITUTE(BF45,CHAR(160),""))),0),2)&gt;
ROUND(IFERROR(VALUE(TRIM(SUBSTITUTE(BC45,CHAR(160),""))),0),2),
"Attention : Le montant retenu HT est supérieur au montant HT raisonnable. Merci de revoir la ligne de dépense, plafonner son montant, ou justifier la reventillation HT / TVA.",
ROUND(IFERROR(VALUE(TRIM(SUBSTITUTE(BG45,CHAR(160),""))),0),2)&gt;
ROUND(IFERROR(VALUE(TRIM(SUBSTITUTE(BD45,CHAR(160),""))),0),2),
"Attention : Le montant TVA retenu est supérieur au montant TVA raisonnable. Merci de revoir la ligne de dépense, plafonner son montant, ou justifier la reventillation HT / TVA.",
ROUND(IFERROR(VALUE(TRIM(SUBSTITUTE(BH45,CHAR(160),""))),0),2)&gt;
ROUND(IFERROR(VALUE(TRIM(SUBSTITUTE(MIN(P46,S46,V46),CHAR(160),""))),0),2),
"Attention : Le devis retenu n'est pas le moins cher. Une justification de la part du porteur est nécessaire.",
ROUND(IFERROR(VALUE(TRIM(SUBSTITUTE(BH45,CHAR(160),""))),0),2)=0,
"Attention : montant présenté entièrement écarté",
ROUND(IFERROR(VALUE(TRIM(SUBSTITUTE(BE45,CHAR(160),""))),0),2)=
ROUND(IFERROR(VALUE(TRIM(SUBSTITUTE(BH45,CHAR(160),""))),0),2),
"OK",
ROUND(IFERROR(VALUE(TRIM(SUBSTITUTE(BE45,CHAR(160),""))),0),2)&gt;
ROUND(IFERROR(VALUE(TRIM(SUBSTITUTE(BH45,CHAR(160),""))),0),2),
" OK : Montant instruit inférieur au montant raisonnable.",
TRUE,""
))</f>
        <v/>
      </c>
      <c r="BK45" s="586" t="str" cm="1">
        <f t="array" ref="BK45">IF(OR(BH45="",AB45="",BF45="",Z45="",BG45="",AA45=""),"",_xlfn.IFS(
ROUND(IFERROR(VALUE(TRIM(SUBSTITUTE(BH45,CHAR(160),""))),0),2)&gt;
ROUND(IFERROR(VALUE(TRIM(SUBSTITUTE(AB45,CHAR(160),""))),0),2),
"KO : Le montant retenu TTC est supérieur au montant présenté TTC. Merci de revoir la ligne de dépense ou plafonner son montant.",
ROUND(IFERROR(VALUE(TRIM(SUBSTITUTE(BF45,CHAR(160),""))),0),2)&gt;
ROUND(IFERROR(VALUE(TRIM(SUBSTITUTE(Z45,CHAR(160),""))),0),2),
"Attention : Le montant retenu HT est supérieur au montant HT présenté. Merci de revoir la ligne de dépense, plafonner son montant, ou justifier la reventillation HT / TVA.",
ROUND(IFERROR(VALUE(TRIM(SUBSTITUTE(BG45,CHAR(160),""))),0),2)&gt;
ROUND(IFERROR(VALUE(TRIM(SUBSTITUTE(AA45,CHAR(160),""))),0),2),
"Attention : Le montant TVA retenu est supérieur au montant TVA présenté. Merci de revoir la ligne de dépense, plafonner son montant, ou justifier la reventillation HT / TVA.",
ROUND(IFERROR(VALUE(TRIM(SUBSTITUTE(AB45,CHAR(160),""))),0),2)=0,
"",
ROUND(IFERROR(VALUE(TRIM(SUBSTITUTE(BH45,CHAR(160),""))),0),2)=
ROUND(IFERROR(VALUE(TRIM(SUBSTITUTE(AB45,CHAR(160),""))),0),2),
"OK",
ROUND(IFERROR(VALUE(TRIM(SUBSTITUTE(BH45,CHAR(160),""))),0),2)=0,
"Attention : Montant présenté entièrement rejeté.",
ROUND(IFERROR(VALUE(TRIM(SUBSTITUTE(BH45,CHAR(160),""))),0),2)&lt;
ROUND(IFERROR(VALUE(TRIM(SUBSTITUTE(AB45,CHAR(160),""))),0),2),
"Attention : Montant présenté partiellement rejeté.",
TRUE,""
))</f>
        <v/>
      </c>
      <c r="BL45" s="584" t="str">
        <f t="shared" si="47"/>
        <v/>
      </c>
      <c r="BM45" s="584" t="str">
        <f t="shared" si="48"/>
        <v/>
      </c>
      <c r="BN45" s="818" t="str">
        <f t="shared" si="49"/>
        <v/>
      </c>
    </row>
    <row r="46" spans="1:66">
      <c r="A46" s="797">
        <v>38</v>
      </c>
      <c r="B46" s="83"/>
      <c r="C46" s="108"/>
      <c r="D46" s="83"/>
      <c r="E46" s="109"/>
      <c r="F46" s="110"/>
      <c r="G46" s="111"/>
      <c r="H46" s="132"/>
      <c r="I46" s="626"/>
      <c r="J46" s="627"/>
      <c r="K46" s="686"/>
      <c r="L46" s="624"/>
      <c r="M46" s="687"/>
      <c r="N46" s="644" t="str">
        <f t="shared" si="43"/>
        <v/>
      </c>
      <c r="O46" s="647"/>
      <c r="P46" s="538"/>
      <c r="Q46" s="625"/>
      <c r="R46" s="625"/>
      <c r="S46" s="644" t="str">
        <f t="shared" si="15"/>
        <v/>
      </c>
      <c r="T46" s="664"/>
      <c r="U46" s="538"/>
      <c r="V46" s="625"/>
      <c r="W46" s="625"/>
      <c r="X46" s="665" t="str">
        <f t="shared" si="46"/>
        <v/>
      </c>
      <c r="Y46" s="623"/>
      <c r="Z46" s="112" t="str" cm="1">
        <f t="array" ref="Z46">IF((_xlfn.IFS(TRIM(SUBSTITUTE(Y46,CHAR(160),""))="Devis 1",IFERROR(VALUE(TRIM(SUBSTITUTE(L46,CHAR(160),""))),0),TRIM(SUBSTITUTE(Y46,CHAR(160),""))="Devis 2",IFERROR(VALUE(TRIM(SUBSTITUTE(Q46,CHAR(160),""))),0),TRIM(SUBSTITUTE(Y46,CHAR(160),""))="Devis 3",IFERROR(VALUE(TRIM(SUBSTITUTE(V46,CHAR(160),""))),0),TRUE,0)*IFERROR(VALUE(TRIM(SUBSTITUTE(C46,CHAR(160),""))),0))=0,"",_xlfn.IFS(TRIM(SUBSTITUTE(Y46,CHAR(160),""))="Devis 1",IFERROR(VALUE(TRIM(SUBSTITUTE(L46,CHAR(160),""))),0),TRIM(SUBSTITUTE(Y46,CHAR(160),""))="Devis 2",IFERROR(VALUE(TRIM(SUBSTITUTE(Q46,CHAR(160),""))),0),TRIM(SUBSTITUTE(Y46,CHAR(160),""))="Devis 3",IFERROR(VALUE(TRIM(SUBSTITUTE(V46,CHAR(160),""))),0),TRUE,0)*IFERROR(VALUE(TRIM(SUBSTITUTE(C46,CHAR(160),""))),0))</f>
        <v/>
      </c>
      <c r="AA46" s="89" t="str" cm="1">
        <f t="array" ref="AA46">IF(ROUND((_xlfn.IFS(TRIM(SUBSTITUTE(Y46,CHAR(160),""))="Devis 1",IFERROR(VALUE(TRIM(SUBSTITUTE(M46,CHAR(160),""))),0),TRIM(SUBSTITUTE(Y46,CHAR(160),""))="Devis 2",IFERROR(VALUE(TRIM(SUBSTITUTE(R46,CHAR(160),""))),0),TRIM(SUBSTITUTE(Y46,CHAR(160),""))="Devis 3",IFERROR(VALUE(TRIM(SUBSTITUTE(W46,CHAR(160),""))),0),TRUE,0)*IFERROR(VALUE(TRIM(SUBSTITUTE(C46,CHAR(160),""))),0)),2)=0,IF(Z46&lt;&gt;"",0,""),ROUND((_xlfn.IFS(TRIM(SUBSTITUTE(Y46,CHAR(160),""))="Devis 1",IFERROR(VALUE(TRIM(SUBSTITUTE(M46,CHAR(160),""))),0),TRIM(SUBSTITUTE(Y46,CHAR(160),""))="Devis 2",IFERROR(VALUE(TRIM(SUBSTITUTE(R46,CHAR(160),""))),0),TRIM(SUBSTITUTE(Y46,CHAR(160),""))="Devis 3",IFERROR(VALUE(TRIM(SUBSTITUTE(W46,CHAR(160),""))),0),TRUE,0)*IFERROR(VALUE(TRIM(SUBSTITUTE(C46,CHAR(160),""))),0)),2))</f>
        <v/>
      </c>
      <c r="AB46" s="113" t="str">
        <f t="shared" si="17"/>
        <v/>
      </c>
      <c r="AC46" s="798"/>
      <c r="AD46" s="817" t="str">
        <f t="shared" si="50"/>
        <v/>
      </c>
      <c r="AE46" s="579" t="str">
        <f t="shared" si="52"/>
        <v/>
      </c>
      <c r="AF46" s="539" t="str">
        <f t="shared" si="53"/>
        <v/>
      </c>
      <c r="AG46" s="539" t="str">
        <f t="shared" si="54"/>
        <v/>
      </c>
      <c r="AH46" s="539" t="str">
        <f t="shared" si="55"/>
        <v/>
      </c>
      <c r="AI46" s="539" t="str">
        <f t="shared" si="56"/>
        <v/>
      </c>
      <c r="AJ46" s="539" t="str">
        <f t="shared" si="57"/>
        <v/>
      </c>
      <c r="AK46" s="553" t="str">
        <f t="shared" si="58"/>
        <v/>
      </c>
      <c r="AL46" s="548" t="str">
        <f t="shared" si="44"/>
        <v/>
      </c>
      <c r="AM46" s="539" t="str">
        <f t="shared" si="44"/>
        <v/>
      </c>
      <c r="AN46" s="578" t="str">
        <f t="shared" si="59"/>
        <v/>
      </c>
      <c r="AO46" s="578" t="str">
        <f t="shared" si="60"/>
        <v/>
      </c>
      <c r="AP46" s="644" t="str">
        <f t="shared" si="28"/>
        <v/>
      </c>
      <c r="AQ46" s="655" t="str">
        <f t="shared" si="29"/>
        <v/>
      </c>
      <c r="AR46" s="577" t="str">
        <f t="shared" si="30"/>
        <v/>
      </c>
      <c r="AS46" s="578" t="str">
        <f t="shared" si="61"/>
        <v/>
      </c>
      <c r="AT46" s="578" t="str">
        <f t="shared" si="62"/>
        <v/>
      </c>
      <c r="AU46" s="644" t="str">
        <f t="shared" si="33"/>
        <v/>
      </c>
      <c r="AV46" s="677" t="str">
        <f t="shared" si="45"/>
        <v/>
      </c>
      <c r="AW46" s="577" t="str">
        <f t="shared" si="45"/>
        <v/>
      </c>
      <c r="AX46" s="578" t="str">
        <f t="shared" si="63"/>
        <v/>
      </c>
      <c r="AY46" s="578" t="str">
        <f t="shared" si="64"/>
        <v/>
      </c>
      <c r="AZ46" s="678" t="str">
        <f t="shared" si="41"/>
        <v/>
      </c>
      <c r="BA46" s="671" t="str">
        <f t="shared" si="51"/>
        <v/>
      </c>
      <c r="BB46" s="583"/>
      <c r="BC46" s="605" t="str">
        <f t="shared" si="37"/>
        <v/>
      </c>
      <c r="BD46" s="605" t="str">
        <f t="shared" si="38"/>
        <v/>
      </c>
      <c r="BE46" s="605" t="str">
        <f t="shared" si="39"/>
        <v/>
      </c>
      <c r="BF46" s="606" t="str" cm="1">
        <f t="array" ref="BF46">IF($AE46="","",
_xlfn.IFS(
$BA46="Devis 1",
IF(ISBLANK(AN46),"",IFERROR(VALUE(TRIM(SUBSTITUTE(AN46,CHAR(160),""))),0)*IFERROR(VALUE(TRIM(SUBSTITUTE($AE46,CHAR(160),""))),0)),
$BA46="Devis 2",
IF(ISBLANK(AS46),"",IFERROR(VALUE(TRIM(SUBSTITUTE(AS46,CHAR(160),""))),0)*IFERROR(VALUE(TRIM(SUBSTITUTE($AE46,CHAR(160),""))),0)),
$BA46="Devis 3",
IF(ISBLANK(AX46),"",IFERROR(VALUE(TRIM(SUBSTITUTE(AX46,CHAR(160),""))),0)*IFERROR(VALUE(TRIM(SUBSTITUTE($AE46,CHAR(160),""))),0)),
TRUE,0
)
)</f>
        <v/>
      </c>
      <c r="BG46" s="606" t="str" cm="1">
        <f t="array" ref="BG46">IF($AE46="","",
_xlfn.IFS(
$BA46="Devis 1",
IF(ISBLANK(AO46),"",IFERROR(VALUE(TRIM(SUBSTITUTE(AO46,CHAR(160),""))),0)*IFERROR(VALUE(TRIM(SUBSTITUTE($AE46,CHAR(160),""))),0)),
$BA46="Devis 2",
IF(ISBLANK(AT46),"",IFERROR(VALUE(TRIM(SUBSTITUTE(AT46,CHAR(160),""))),0)*IFERROR(VALUE(TRIM(SUBSTITUTE($AE46,CHAR(160),""))),0)),
$BA46="Devis 3",
IF(ISBLANK(AY46),"",IFERROR(VALUE(TRIM(SUBSTITUTE(AY46,CHAR(160),""))),0)*IFERROR(VALUE(TRIM(SUBSTITUTE($AE46,CHAR(160),""))),0)),
TRUE,0
)
)</f>
        <v/>
      </c>
      <c r="BH46" s="605" t="str">
        <f t="shared" si="40"/>
        <v/>
      </c>
      <c r="BI46" s="585"/>
      <c r="BJ46" s="586" t="str" cm="1">
        <f t="array" ref="BJ46">IF(OR(BH46="",BE46="",BF46="",BC46="",BG46="",BD46=""),"",_xlfn.IFS(
ROUND(IFERROR(VALUE(TRIM(SUBSTITUTE(BH46,CHAR(160),""))),0),2)&gt;
ROUND(IFERROR(VALUE(TRIM(SUBSTITUTE(BE46,CHAR(160),""))),0),2),
"KO : Le montant retenu TTC est supérieur au montant raisonnable TTC. Merci de revoir la ligne de dépense ou plafonner son montant.",
ROUND(IFERROR(VALUE(TRIM(SUBSTITUTE(BF46,CHAR(160),""))),0),2)&gt;
ROUND(IFERROR(VALUE(TRIM(SUBSTITUTE(BC46,CHAR(160),""))),0),2),
"Attention : Le montant retenu HT est supérieur au montant HT raisonnable. Merci de revoir la ligne de dépense, plafonner son montant, ou justifier la reventillation HT / TVA.",
ROUND(IFERROR(VALUE(TRIM(SUBSTITUTE(BG46,CHAR(160),""))),0),2)&gt;
ROUND(IFERROR(VALUE(TRIM(SUBSTITUTE(BD46,CHAR(160),""))),0),2),
"Attention : Le montant TVA retenu est supérieur au montant TVA raisonnable. Merci de revoir la ligne de dépense, plafonner son montant, ou justifier la reventillation HT / TVA.",
ROUND(IFERROR(VALUE(TRIM(SUBSTITUTE(BH46,CHAR(160),""))),0),2)&gt;
ROUND(IFERROR(VALUE(TRIM(SUBSTITUTE(MIN(P47,S47,V47),CHAR(160),""))),0),2),
"Attention : Le devis retenu n'est pas le moins cher. Une justification de la part du porteur est nécessaire.",
ROUND(IFERROR(VALUE(TRIM(SUBSTITUTE(BH46,CHAR(160),""))),0),2)=0,
"Attention : montant présenté entièrement écarté",
ROUND(IFERROR(VALUE(TRIM(SUBSTITUTE(BE46,CHAR(160),""))),0),2)=
ROUND(IFERROR(VALUE(TRIM(SUBSTITUTE(BH46,CHAR(160),""))),0),2),
"OK",
ROUND(IFERROR(VALUE(TRIM(SUBSTITUTE(BE46,CHAR(160),""))),0),2)&gt;
ROUND(IFERROR(VALUE(TRIM(SUBSTITUTE(BH46,CHAR(160),""))),0),2),
" OK : Montant instruit inférieur au montant raisonnable.",
TRUE,""
))</f>
        <v/>
      </c>
      <c r="BK46" s="586" t="str" cm="1">
        <f t="array" ref="BK46">IF(OR(BH46="",AB46="",BF46="",Z46="",BG46="",AA46=""),"",_xlfn.IFS(
ROUND(IFERROR(VALUE(TRIM(SUBSTITUTE(BH46,CHAR(160),""))),0),2)&gt;
ROUND(IFERROR(VALUE(TRIM(SUBSTITUTE(AB46,CHAR(160),""))),0),2),
"KO : Le montant retenu TTC est supérieur au montant présenté TTC. Merci de revoir la ligne de dépense ou plafonner son montant.",
ROUND(IFERROR(VALUE(TRIM(SUBSTITUTE(BF46,CHAR(160),""))),0),2)&gt;
ROUND(IFERROR(VALUE(TRIM(SUBSTITUTE(Z46,CHAR(160),""))),0),2),
"Attention : Le montant retenu HT est supérieur au montant HT présenté. Merci de revoir la ligne de dépense, plafonner son montant, ou justifier la reventillation HT / TVA.",
ROUND(IFERROR(VALUE(TRIM(SUBSTITUTE(BG46,CHAR(160),""))),0),2)&gt;
ROUND(IFERROR(VALUE(TRIM(SUBSTITUTE(AA46,CHAR(160),""))),0),2),
"Attention : Le montant TVA retenu est supérieur au montant TVA présenté. Merci de revoir la ligne de dépense, plafonner son montant, ou justifier la reventillation HT / TVA.",
ROUND(IFERROR(VALUE(TRIM(SUBSTITUTE(AB46,CHAR(160),""))),0),2)=0,
"",
ROUND(IFERROR(VALUE(TRIM(SUBSTITUTE(BH46,CHAR(160),""))),0),2)=
ROUND(IFERROR(VALUE(TRIM(SUBSTITUTE(AB46,CHAR(160),""))),0),2),
"OK",
ROUND(IFERROR(VALUE(TRIM(SUBSTITUTE(BH46,CHAR(160),""))),0),2)=0,
"Attention : Montant présenté entièrement rejeté.",
ROUND(IFERROR(VALUE(TRIM(SUBSTITUTE(BH46,CHAR(160),""))),0),2)&lt;
ROUND(IFERROR(VALUE(TRIM(SUBSTITUTE(AB46,CHAR(160),""))),0),2),
"Attention : Montant présenté partiellement rejeté.",
TRUE,""
))</f>
        <v/>
      </c>
      <c r="BL46" s="584" t="str">
        <f t="shared" si="47"/>
        <v/>
      </c>
      <c r="BM46" s="584" t="str">
        <f t="shared" si="48"/>
        <v/>
      </c>
      <c r="BN46" s="818" t="str">
        <f t="shared" si="49"/>
        <v/>
      </c>
    </row>
    <row r="47" spans="1:66">
      <c r="A47" s="797">
        <v>39</v>
      </c>
      <c r="B47" s="83"/>
      <c r="C47" s="108"/>
      <c r="D47" s="83"/>
      <c r="E47" s="109"/>
      <c r="F47" s="110"/>
      <c r="G47" s="111"/>
      <c r="H47" s="132"/>
      <c r="I47" s="626"/>
      <c r="J47" s="627"/>
      <c r="K47" s="686"/>
      <c r="L47" s="624"/>
      <c r="M47" s="687"/>
      <c r="N47" s="644" t="str">
        <f t="shared" si="43"/>
        <v/>
      </c>
      <c r="O47" s="647"/>
      <c r="P47" s="538"/>
      <c r="Q47" s="625"/>
      <c r="R47" s="625"/>
      <c r="S47" s="644" t="str">
        <f t="shared" si="15"/>
        <v/>
      </c>
      <c r="T47" s="664"/>
      <c r="U47" s="538"/>
      <c r="V47" s="625"/>
      <c r="W47" s="625"/>
      <c r="X47" s="665" t="str">
        <f t="shared" si="46"/>
        <v/>
      </c>
      <c r="Y47" s="623"/>
      <c r="Z47" s="112" t="str" cm="1">
        <f t="array" ref="Z47">IF((_xlfn.IFS(TRIM(SUBSTITUTE(Y47,CHAR(160),""))="Devis 1",IFERROR(VALUE(TRIM(SUBSTITUTE(L47,CHAR(160),""))),0),TRIM(SUBSTITUTE(Y47,CHAR(160),""))="Devis 2",IFERROR(VALUE(TRIM(SUBSTITUTE(Q47,CHAR(160),""))),0),TRIM(SUBSTITUTE(Y47,CHAR(160),""))="Devis 3",IFERROR(VALUE(TRIM(SUBSTITUTE(V47,CHAR(160),""))),0),TRUE,0)*IFERROR(VALUE(TRIM(SUBSTITUTE(C47,CHAR(160),""))),0))=0,"",_xlfn.IFS(TRIM(SUBSTITUTE(Y47,CHAR(160),""))="Devis 1",IFERROR(VALUE(TRIM(SUBSTITUTE(L47,CHAR(160),""))),0),TRIM(SUBSTITUTE(Y47,CHAR(160),""))="Devis 2",IFERROR(VALUE(TRIM(SUBSTITUTE(Q47,CHAR(160),""))),0),TRIM(SUBSTITUTE(Y47,CHAR(160),""))="Devis 3",IFERROR(VALUE(TRIM(SUBSTITUTE(V47,CHAR(160),""))),0),TRUE,0)*IFERROR(VALUE(TRIM(SUBSTITUTE(C47,CHAR(160),""))),0))</f>
        <v/>
      </c>
      <c r="AA47" s="89" t="str" cm="1">
        <f t="array" ref="AA47">IF(ROUND((_xlfn.IFS(TRIM(SUBSTITUTE(Y47,CHAR(160),""))="Devis 1",IFERROR(VALUE(TRIM(SUBSTITUTE(M47,CHAR(160),""))),0),TRIM(SUBSTITUTE(Y47,CHAR(160),""))="Devis 2",IFERROR(VALUE(TRIM(SUBSTITUTE(R47,CHAR(160),""))),0),TRIM(SUBSTITUTE(Y47,CHAR(160),""))="Devis 3",IFERROR(VALUE(TRIM(SUBSTITUTE(W47,CHAR(160),""))),0),TRUE,0)*IFERROR(VALUE(TRIM(SUBSTITUTE(C47,CHAR(160),""))),0)),2)=0,IF(Z47&lt;&gt;"",0,""),ROUND((_xlfn.IFS(TRIM(SUBSTITUTE(Y47,CHAR(160),""))="Devis 1",IFERROR(VALUE(TRIM(SUBSTITUTE(M47,CHAR(160),""))),0),TRIM(SUBSTITUTE(Y47,CHAR(160),""))="Devis 2",IFERROR(VALUE(TRIM(SUBSTITUTE(R47,CHAR(160),""))),0),TRIM(SUBSTITUTE(Y47,CHAR(160),""))="Devis 3",IFERROR(VALUE(TRIM(SUBSTITUTE(W47,CHAR(160),""))),0),TRUE,0)*IFERROR(VALUE(TRIM(SUBSTITUTE(C47,CHAR(160),""))),0)),2))</f>
        <v/>
      </c>
      <c r="AB47" s="113" t="str">
        <f t="shared" si="17"/>
        <v/>
      </c>
      <c r="AC47" s="798"/>
      <c r="AD47" s="817" t="str">
        <f t="shared" si="50"/>
        <v/>
      </c>
      <c r="AE47" s="579" t="str">
        <f t="shared" si="52"/>
        <v/>
      </c>
      <c r="AF47" s="539" t="str">
        <f t="shared" si="53"/>
        <v/>
      </c>
      <c r="AG47" s="539" t="str">
        <f t="shared" si="54"/>
        <v/>
      </c>
      <c r="AH47" s="539" t="str">
        <f t="shared" si="55"/>
        <v/>
      </c>
      <c r="AI47" s="539" t="str">
        <f t="shared" si="56"/>
        <v/>
      </c>
      <c r="AJ47" s="539" t="str">
        <f t="shared" si="57"/>
        <v/>
      </c>
      <c r="AK47" s="553" t="str">
        <f t="shared" si="58"/>
        <v/>
      </c>
      <c r="AL47" s="548" t="str">
        <f t="shared" si="44"/>
        <v/>
      </c>
      <c r="AM47" s="539" t="str">
        <f t="shared" si="44"/>
        <v/>
      </c>
      <c r="AN47" s="578" t="str">
        <f t="shared" si="59"/>
        <v/>
      </c>
      <c r="AO47" s="578" t="str">
        <f t="shared" si="60"/>
        <v/>
      </c>
      <c r="AP47" s="644" t="str">
        <f t="shared" si="28"/>
        <v/>
      </c>
      <c r="AQ47" s="655" t="str">
        <f t="shared" si="29"/>
        <v/>
      </c>
      <c r="AR47" s="577" t="str">
        <f t="shared" si="30"/>
        <v/>
      </c>
      <c r="AS47" s="578" t="str">
        <f t="shared" si="61"/>
        <v/>
      </c>
      <c r="AT47" s="578" t="str">
        <f t="shared" si="62"/>
        <v/>
      </c>
      <c r="AU47" s="644" t="str">
        <f t="shared" si="33"/>
        <v/>
      </c>
      <c r="AV47" s="677" t="str">
        <f t="shared" si="45"/>
        <v/>
      </c>
      <c r="AW47" s="577" t="str">
        <f t="shared" si="45"/>
        <v/>
      </c>
      <c r="AX47" s="578" t="str">
        <f t="shared" si="63"/>
        <v/>
      </c>
      <c r="AY47" s="578" t="str">
        <f t="shared" si="64"/>
        <v/>
      </c>
      <c r="AZ47" s="678" t="str">
        <f t="shared" si="41"/>
        <v/>
      </c>
      <c r="BA47" s="671" t="str">
        <f t="shared" si="51"/>
        <v/>
      </c>
      <c r="BB47" s="583"/>
      <c r="BC47" s="605" t="str">
        <f t="shared" si="37"/>
        <v/>
      </c>
      <c r="BD47" s="605" t="str">
        <f t="shared" si="38"/>
        <v/>
      </c>
      <c r="BE47" s="605" t="str">
        <f t="shared" si="39"/>
        <v/>
      </c>
      <c r="BF47" s="606" t="str" cm="1">
        <f t="array" ref="BF47">IF($AE47="","",
_xlfn.IFS(
$BA47="Devis 1",
IF(ISBLANK(AN47),"",IFERROR(VALUE(TRIM(SUBSTITUTE(AN47,CHAR(160),""))),0)*IFERROR(VALUE(TRIM(SUBSTITUTE($AE47,CHAR(160),""))),0)),
$BA47="Devis 2",
IF(ISBLANK(AS47),"",IFERROR(VALUE(TRIM(SUBSTITUTE(AS47,CHAR(160),""))),0)*IFERROR(VALUE(TRIM(SUBSTITUTE($AE47,CHAR(160),""))),0)),
$BA47="Devis 3",
IF(ISBLANK(AX47),"",IFERROR(VALUE(TRIM(SUBSTITUTE(AX47,CHAR(160),""))),0)*IFERROR(VALUE(TRIM(SUBSTITUTE($AE47,CHAR(160),""))),0)),
TRUE,0
)
)</f>
        <v/>
      </c>
      <c r="BG47" s="606" t="str" cm="1">
        <f t="array" ref="BG47">IF($AE47="","",
_xlfn.IFS(
$BA47="Devis 1",
IF(ISBLANK(AO47),"",IFERROR(VALUE(TRIM(SUBSTITUTE(AO47,CHAR(160),""))),0)*IFERROR(VALUE(TRIM(SUBSTITUTE($AE47,CHAR(160),""))),0)),
$BA47="Devis 2",
IF(ISBLANK(AT47),"",IFERROR(VALUE(TRIM(SUBSTITUTE(AT47,CHAR(160),""))),0)*IFERROR(VALUE(TRIM(SUBSTITUTE($AE47,CHAR(160),""))),0)),
$BA47="Devis 3",
IF(ISBLANK(AY47),"",IFERROR(VALUE(TRIM(SUBSTITUTE(AY47,CHAR(160),""))),0)*IFERROR(VALUE(TRIM(SUBSTITUTE($AE47,CHAR(160),""))),0)),
TRUE,0
)
)</f>
        <v/>
      </c>
      <c r="BH47" s="605" t="str">
        <f t="shared" si="40"/>
        <v/>
      </c>
      <c r="BI47" s="585"/>
      <c r="BJ47" s="586" t="str" cm="1">
        <f t="array" ref="BJ47">IF(OR(BH47="",BE47="",BF47="",BC47="",BG47="",BD47=""),"",_xlfn.IFS(
ROUND(IFERROR(VALUE(TRIM(SUBSTITUTE(BH47,CHAR(160),""))),0),2)&gt;
ROUND(IFERROR(VALUE(TRIM(SUBSTITUTE(BE47,CHAR(160),""))),0),2),
"KO : Le montant retenu TTC est supérieur au montant raisonnable TTC. Merci de revoir la ligne de dépense ou plafonner son montant.",
ROUND(IFERROR(VALUE(TRIM(SUBSTITUTE(BF47,CHAR(160),""))),0),2)&gt;
ROUND(IFERROR(VALUE(TRIM(SUBSTITUTE(BC47,CHAR(160),""))),0),2),
"Attention : Le montant retenu HT est supérieur au montant HT raisonnable. Merci de revoir la ligne de dépense, plafonner son montant, ou justifier la reventillation HT / TVA.",
ROUND(IFERROR(VALUE(TRIM(SUBSTITUTE(BG47,CHAR(160),""))),0),2)&gt;
ROUND(IFERROR(VALUE(TRIM(SUBSTITUTE(BD47,CHAR(160),""))),0),2),
"Attention : Le montant TVA retenu est supérieur au montant TVA raisonnable. Merci de revoir la ligne de dépense, plafonner son montant, ou justifier la reventillation HT / TVA.",
ROUND(IFERROR(VALUE(TRIM(SUBSTITUTE(BH47,CHAR(160),""))),0),2)&gt;
ROUND(IFERROR(VALUE(TRIM(SUBSTITUTE(MIN(P48,S48,V48),CHAR(160),""))),0),2),
"Attention : Le devis retenu n'est pas le moins cher. Une justification de la part du porteur est nécessaire.",
ROUND(IFERROR(VALUE(TRIM(SUBSTITUTE(BH47,CHAR(160),""))),0),2)=0,
"Attention : montant présenté entièrement écarté",
ROUND(IFERROR(VALUE(TRIM(SUBSTITUTE(BE47,CHAR(160),""))),0),2)=
ROUND(IFERROR(VALUE(TRIM(SUBSTITUTE(BH47,CHAR(160),""))),0),2),
"OK",
ROUND(IFERROR(VALUE(TRIM(SUBSTITUTE(BE47,CHAR(160),""))),0),2)&gt;
ROUND(IFERROR(VALUE(TRIM(SUBSTITUTE(BH47,CHAR(160),""))),0),2),
" OK : Montant instruit inférieur au montant raisonnable.",
TRUE,""
))</f>
        <v/>
      </c>
      <c r="BK47" s="586" t="str" cm="1">
        <f t="array" ref="BK47">IF(OR(BH47="",AB47="",BF47="",Z47="",BG47="",AA47=""),"",_xlfn.IFS(
ROUND(IFERROR(VALUE(TRIM(SUBSTITUTE(BH47,CHAR(160),""))),0),2)&gt;
ROUND(IFERROR(VALUE(TRIM(SUBSTITUTE(AB47,CHAR(160),""))),0),2),
"KO : Le montant retenu TTC est supérieur au montant présenté TTC. Merci de revoir la ligne de dépense ou plafonner son montant.",
ROUND(IFERROR(VALUE(TRIM(SUBSTITUTE(BF47,CHAR(160),""))),0),2)&gt;
ROUND(IFERROR(VALUE(TRIM(SUBSTITUTE(Z47,CHAR(160),""))),0),2),
"Attention : Le montant retenu HT est supérieur au montant HT présenté. Merci de revoir la ligne de dépense, plafonner son montant, ou justifier la reventillation HT / TVA.",
ROUND(IFERROR(VALUE(TRIM(SUBSTITUTE(BG47,CHAR(160),""))),0),2)&gt;
ROUND(IFERROR(VALUE(TRIM(SUBSTITUTE(AA47,CHAR(160),""))),0),2),
"Attention : Le montant TVA retenu est supérieur au montant TVA présenté. Merci de revoir la ligne de dépense, plafonner son montant, ou justifier la reventillation HT / TVA.",
ROUND(IFERROR(VALUE(TRIM(SUBSTITUTE(AB47,CHAR(160),""))),0),2)=0,
"",
ROUND(IFERROR(VALUE(TRIM(SUBSTITUTE(BH47,CHAR(160),""))),0),2)=
ROUND(IFERROR(VALUE(TRIM(SUBSTITUTE(AB47,CHAR(160),""))),0),2),
"OK",
ROUND(IFERROR(VALUE(TRIM(SUBSTITUTE(BH47,CHAR(160),""))),0),2)=0,
"Attention : Montant présenté entièrement rejeté.",
ROUND(IFERROR(VALUE(TRIM(SUBSTITUTE(BH47,CHAR(160),""))),0),2)&lt;
ROUND(IFERROR(VALUE(TRIM(SUBSTITUTE(AB47,CHAR(160),""))),0),2),
"Attention : Montant présenté partiellement rejeté.",
TRUE,""
))</f>
        <v/>
      </c>
      <c r="BL47" s="584" t="str">
        <f t="shared" si="47"/>
        <v/>
      </c>
      <c r="BM47" s="584" t="str">
        <f t="shared" si="48"/>
        <v/>
      </c>
      <c r="BN47" s="818" t="str">
        <f t="shared" si="49"/>
        <v/>
      </c>
    </row>
    <row r="48" spans="1:66">
      <c r="A48" s="797">
        <v>40</v>
      </c>
      <c r="B48" s="83"/>
      <c r="C48" s="108"/>
      <c r="D48" s="83"/>
      <c r="E48" s="109"/>
      <c r="F48" s="110"/>
      <c r="G48" s="111"/>
      <c r="H48" s="132"/>
      <c r="I48" s="626"/>
      <c r="J48" s="627"/>
      <c r="K48" s="686"/>
      <c r="L48" s="624"/>
      <c r="M48" s="687"/>
      <c r="N48" s="644" t="str">
        <f t="shared" si="43"/>
        <v/>
      </c>
      <c r="O48" s="647"/>
      <c r="P48" s="538"/>
      <c r="Q48" s="625"/>
      <c r="R48" s="625"/>
      <c r="S48" s="644" t="str">
        <f t="shared" si="15"/>
        <v/>
      </c>
      <c r="T48" s="664"/>
      <c r="U48" s="538"/>
      <c r="V48" s="625"/>
      <c r="W48" s="625"/>
      <c r="X48" s="665" t="str">
        <f t="shared" si="46"/>
        <v/>
      </c>
      <c r="Y48" s="623"/>
      <c r="Z48" s="112" t="str" cm="1">
        <f t="array" ref="Z48">IF((_xlfn.IFS(TRIM(SUBSTITUTE(Y48,CHAR(160),""))="Devis 1",IFERROR(VALUE(TRIM(SUBSTITUTE(L48,CHAR(160),""))),0),TRIM(SUBSTITUTE(Y48,CHAR(160),""))="Devis 2",IFERROR(VALUE(TRIM(SUBSTITUTE(Q48,CHAR(160),""))),0),TRIM(SUBSTITUTE(Y48,CHAR(160),""))="Devis 3",IFERROR(VALUE(TRIM(SUBSTITUTE(V48,CHAR(160),""))),0),TRUE,0)*IFERROR(VALUE(TRIM(SUBSTITUTE(C48,CHAR(160),""))),0))=0,"",_xlfn.IFS(TRIM(SUBSTITUTE(Y48,CHAR(160),""))="Devis 1",IFERROR(VALUE(TRIM(SUBSTITUTE(L48,CHAR(160),""))),0),TRIM(SUBSTITUTE(Y48,CHAR(160),""))="Devis 2",IFERROR(VALUE(TRIM(SUBSTITUTE(Q48,CHAR(160),""))),0),TRIM(SUBSTITUTE(Y48,CHAR(160),""))="Devis 3",IFERROR(VALUE(TRIM(SUBSTITUTE(V48,CHAR(160),""))),0),TRUE,0)*IFERROR(VALUE(TRIM(SUBSTITUTE(C48,CHAR(160),""))),0))</f>
        <v/>
      </c>
      <c r="AA48" s="89" t="str" cm="1">
        <f t="array" ref="AA48">IF(ROUND((_xlfn.IFS(TRIM(SUBSTITUTE(Y48,CHAR(160),""))="Devis 1",IFERROR(VALUE(TRIM(SUBSTITUTE(M48,CHAR(160),""))),0),TRIM(SUBSTITUTE(Y48,CHAR(160),""))="Devis 2",IFERROR(VALUE(TRIM(SUBSTITUTE(R48,CHAR(160),""))),0),TRIM(SUBSTITUTE(Y48,CHAR(160),""))="Devis 3",IFERROR(VALUE(TRIM(SUBSTITUTE(W48,CHAR(160),""))),0),TRUE,0)*IFERROR(VALUE(TRIM(SUBSTITUTE(C48,CHAR(160),""))),0)),2)=0,IF(Z48&lt;&gt;"",0,""),ROUND((_xlfn.IFS(TRIM(SUBSTITUTE(Y48,CHAR(160),""))="Devis 1",IFERROR(VALUE(TRIM(SUBSTITUTE(M48,CHAR(160),""))),0),TRIM(SUBSTITUTE(Y48,CHAR(160),""))="Devis 2",IFERROR(VALUE(TRIM(SUBSTITUTE(R48,CHAR(160),""))),0),TRIM(SUBSTITUTE(Y48,CHAR(160),""))="Devis 3",IFERROR(VALUE(TRIM(SUBSTITUTE(W48,CHAR(160),""))),0),TRUE,0)*IFERROR(VALUE(TRIM(SUBSTITUTE(C48,CHAR(160),""))),0)),2))</f>
        <v/>
      </c>
      <c r="AB48" s="113" t="str">
        <f t="shared" si="17"/>
        <v/>
      </c>
      <c r="AC48" s="798"/>
      <c r="AD48" s="817" t="str">
        <f t="shared" si="50"/>
        <v/>
      </c>
      <c r="AE48" s="579" t="str">
        <f t="shared" si="52"/>
        <v/>
      </c>
      <c r="AF48" s="539" t="str">
        <f t="shared" si="53"/>
        <v/>
      </c>
      <c r="AG48" s="539" t="str">
        <f t="shared" si="54"/>
        <v/>
      </c>
      <c r="AH48" s="539" t="str">
        <f t="shared" si="55"/>
        <v/>
      </c>
      <c r="AI48" s="539" t="str">
        <f t="shared" si="56"/>
        <v/>
      </c>
      <c r="AJ48" s="539" t="str">
        <f t="shared" si="57"/>
        <v/>
      </c>
      <c r="AK48" s="553" t="str">
        <f t="shared" si="58"/>
        <v/>
      </c>
      <c r="AL48" s="548" t="str">
        <f t="shared" si="44"/>
        <v/>
      </c>
      <c r="AM48" s="539" t="str">
        <f t="shared" si="44"/>
        <v/>
      </c>
      <c r="AN48" s="578" t="str">
        <f t="shared" si="59"/>
        <v/>
      </c>
      <c r="AO48" s="578" t="str">
        <f t="shared" si="60"/>
        <v/>
      </c>
      <c r="AP48" s="644" t="str">
        <f t="shared" si="28"/>
        <v/>
      </c>
      <c r="AQ48" s="655" t="str">
        <f t="shared" si="29"/>
        <v/>
      </c>
      <c r="AR48" s="577" t="str">
        <f t="shared" si="30"/>
        <v/>
      </c>
      <c r="AS48" s="578" t="str">
        <f t="shared" si="61"/>
        <v/>
      </c>
      <c r="AT48" s="578" t="str">
        <f t="shared" si="62"/>
        <v/>
      </c>
      <c r="AU48" s="644" t="str">
        <f t="shared" si="33"/>
        <v/>
      </c>
      <c r="AV48" s="677" t="str">
        <f t="shared" si="45"/>
        <v/>
      </c>
      <c r="AW48" s="577" t="str">
        <f t="shared" si="45"/>
        <v/>
      </c>
      <c r="AX48" s="578" t="str">
        <f t="shared" si="63"/>
        <v/>
      </c>
      <c r="AY48" s="578" t="str">
        <f t="shared" si="64"/>
        <v/>
      </c>
      <c r="AZ48" s="678" t="str">
        <f t="shared" si="41"/>
        <v/>
      </c>
      <c r="BA48" s="671" t="str">
        <f t="shared" si="51"/>
        <v/>
      </c>
      <c r="BB48" s="583"/>
      <c r="BC48" s="605" t="str">
        <f t="shared" si="37"/>
        <v/>
      </c>
      <c r="BD48" s="605" t="str">
        <f t="shared" si="38"/>
        <v/>
      </c>
      <c r="BE48" s="605" t="str">
        <f t="shared" si="39"/>
        <v/>
      </c>
      <c r="BF48" s="606" t="str" cm="1">
        <f t="array" ref="BF48">IF($AE48="","",
_xlfn.IFS(
$BA48="Devis 1",
IF(ISBLANK(AN48),"",IFERROR(VALUE(TRIM(SUBSTITUTE(AN48,CHAR(160),""))),0)*IFERROR(VALUE(TRIM(SUBSTITUTE($AE48,CHAR(160),""))),0)),
$BA48="Devis 2",
IF(ISBLANK(AS48),"",IFERROR(VALUE(TRIM(SUBSTITUTE(AS48,CHAR(160),""))),0)*IFERROR(VALUE(TRIM(SUBSTITUTE($AE48,CHAR(160),""))),0)),
$BA48="Devis 3",
IF(ISBLANK(AX48),"",IFERROR(VALUE(TRIM(SUBSTITUTE(AX48,CHAR(160),""))),0)*IFERROR(VALUE(TRIM(SUBSTITUTE($AE48,CHAR(160),""))),0)),
TRUE,0
)
)</f>
        <v/>
      </c>
      <c r="BG48" s="606" t="str" cm="1">
        <f t="array" ref="BG48">IF($AE48="","",
_xlfn.IFS(
$BA48="Devis 1",
IF(ISBLANK(AO48),"",IFERROR(VALUE(TRIM(SUBSTITUTE(AO48,CHAR(160),""))),0)*IFERROR(VALUE(TRIM(SUBSTITUTE($AE48,CHAR(160),""))),0)),
$BA48="Devis 2",
IF(ISBLANK(AT48),"",IFERROR(VALUE(TRIM(SUBSTITUTE(AT48,CHAR(160),""))),0)*IFERROR(VALUE(TRIM(SUBSTITUTE($AE48,CHAR(160),""))),0)),
$BA48="Devis 3",
IF(ISBLANK(AY48),"",IFERROR(VALUE(TRIM(SUBSTITUTE(AY48,CHAR(160),""))),0)*IFERROR(VALUE(TRIM(SUBSTITUTE($AE48,CHAR(160),""))),0)),
TRUE,0
)
)</f>
        <v/>
      </c>
      <c r="BH48" s="605" t="str">
        <f t="shared" si="40"/>
        <v/>
      </c>
      <c r="BI48" s="585"/>
      <c r="BJ48" s="586" t="str" cm="1">
        <f t="array" ref="BJ48">IF(OR(BH48="",BE48="",BF48="",BC48="",BG48="",BD48=""),"",_xlfn.IFS(
ROUND(IFERROR(VALUE(TRIM(SUBSTITUTE(BH48,CHAR(160),""))),0),2)&gt;
ROUND(IFERROR(VALUE(TRIM(SUBSTITUTE(BE48,CHAR(160),""))),0),2),
"KO : Le montant retenu TTC est supérieur au montant raisonnable TTC. Merci de revoir la ligne de dépense ou plafonner son montant.",
ROUND(IFERROR(VALUE(TRIM(SUBSTITUTE(BF48,CHAR(160),""))),0),2)&gt;
ROUND(IFERROR(VALUE(TRIM(SUBSTITUTE(BC48,CHAR(160),""))),0),2),
"Attention : Le montant retenu HT est supérieur au montant HT raisonnable. Merci de revoir la ligne de dépense, plafonner son montant, ou justifier la reventillation HT / TVA.",
ROUND(IFERROR(VALUE(TRIM(SUBSTITUTE(BG48,CHAR(160),""))),0),2)&gt;
ROUND(IFERROR(VALUE(TRIM(SUBSTITUTE(BD48,CHAR(160),""))),0),2),
"Attention : Le montant TVA retenu est supérieur au montant TVA raisonnable. Merci de revoir la ligne de dépense, plafonner son montant, ou justifier la reventillation HT / TVA.",
ROUND(IFERROR(VALUE(TRIM(SUBSTITUTE(BH48,CHAR(160),""))),0),2)&gt;
ROUND(IFERROR(VALUE(TRIM(SUBSTITUTE(MIN(P49,S49,V49),CHAR(160),""))),0),2),
"Attention : Le devis retenu n'est pas le moins cher. Une justification de la part du porteur est nécessaire.",
ROUND(IFERROR(VALUE(TRIM(SUBSTITUTE(BH48,CHAR(160),""))),0),2)=0,
"Attention : montant présenté entièrement écarté",
ROUND(IFERROR(VALUE(TRIM(SUBSTITUTE(BE48,CHAR(160),""))),0),2)=
ROUND(IFERROR(VALUE(TRIM(SUBSTITUTE(BH48,CHAR(160),""))),0),2),
"OK",
ROUND(IFERROR(VALUE(TRIM(SUBSTITUTE(BE48,CHAR(160),""))),0),2)&gt;
ROUND(IFERROR(VALUE(TRIM(SUBSTITUTE(BH48,CHAR(160),""))),0),2),
" OK : Montant instruit inférieur au montant raisonnable.",
TRUE,""
))</f>
        <v/>
      </c>
      <c r="BK48" s="586" t="str" cm="1">
        <f t="array" ref="BK48">IF(OR(BH48="",AB48="",BF48="",Z48="",BG48="",AA48=""),"",_xlfn.IFS(
ROUND(IFERROR(VALUE(TRIM(SUBSTITUTE(BH48,CHAR(160),""))),0),2)&gt;
ROUND(IFERROR(VALUE(TRIM(SUBSTITUTE(AB48,CHAR(160),""))),0),2),
"KO : Le montant retenu TTC est supérieur au montant présenté TTC. Merci de revoir la ligne de dépense ou plafonner son montant.",
ROUND(IFERROR(VALUE(TRIM(SUBSTITUTE(BF48,CHAR(160),""))),0),2)&gt;
ROUND(IFERROR(VALUE(TRIM(SUBSTITUTE(Z48,CHAR(160),""))),0),2),
"Attention : Le montant retenu HT est supérieur au montant HT présenté. Merci de revoir la ligne de dépense, plafonner son montant, ou justifier la reventillation HT / TVA.",
ROUND(IFERROR(VALUE(TRIM(SUBSTITUTE(BG48,CHAR(160),""))),0),2)&gt;
ROUND(IFERROR(VALUE(TRIM(SUBSTITUTE(AA48,CHAR(160),""))),0),2),
"Attention : Le montant TVA retenu est supérieur au montant TVA présenté. Merci de revoir la ligne de dépense, plafonner son montant, ou justifier la reventillation HT / TVA.",
ROUND(IFERROR(VALUE(TRIM(SUBSTITUTE(AB48,CHAR(160),""))),0),2)=0,
"",
ROUND(IFERROR(VALUE(TRIM(SUBSTITUTE(BH48,CHAR(160),""))),0),2)=
ROUND(IFERROR(VALUE(TRIM(SUBSTITUTE(AB48,CHAR(160),""))),0),2),
"OK",
ROUND(IFERROR(VALUE(TRIM(SUBSTITUTE(BH48,CHAR(160),""))),0),2)=0,
"Attention : Montant présenté entièrement rejeté.",
ROUND(IFERROR(VALUE(TRIM(SUBSTITUTE(BH48,CHAR(160),""))),0),2)&lt;
ROUND(IFERROR(VALUE(TRIM(SUBSTITUTE(AB48,CHAR(160),""))),0),2),
"Attention : Montant présenté partiellement rejeté.",
TRUE,""
))</f>
        <v/>
      </c>
      <c r="BL48" s="584" t="str">
        <f t="shared" si="47"/>
        <v/>
      </c>
      <c r="BM48" s="584" t="str">
        <f t="shared" si="48"/>
        <v/>
      </c>
      <c r="BN48" s="818" t="str">
        <f t="shared" si="49"/>
        <v/>
      </c>
    </row>
    <row r="49" spans="1:66">
      <c r="A49" s="797">
        <v>41</v>
      </c>
      <c r="B49" s="83"/>
      <c r="C49" s="108"/>
      <c r="D49" s="83"/>
      <c r="E49" s="109"/>
      <c r="F49" s="110"/>
      <c r="G49" s="111"/>
      <c r="H49" s="132"/>
      <c r="I49" s="626"/>
      <c r="J49" s="627"/>
      <c r="K49" s="538"/>
      <c r="L49" s="624"/>
      <c r="M49" s="625"/>
      <c r="N49" s="644" t="str">
        <f t="shared" si="43"/>
        <v/>
      </c>
      <c r="O49" s="647"/>
      <c r="P49" s="538"/>
      <c r="Q49" s="625"/>
      <c r="R49" s="625"/>
      <c r="S49" s="644" t="str">
        <f t="shared" si="15"/>
        <v/>
      </c>
      <c r="T49" s="664"/>
      <c r="U49" s="538"/>
      <c r="V49" s="625"/>
      <c r="W49" s="625"/>
      <c r="X49" s="665" t="str">
        <f t="shared" si="46"/>
        <v/>
      </c>
      <c r="Y49" s="623"/>
      <c r="Z49" s="112" t="str" cm="1">
        <f t="array" ref="Z49">IF((_xlfn.IFS(TRIM(SUBSTITUTE(Y49,CHAR(160),""))="Devis 1",IFERROR(VALUE(TRIM(SUBSTITUTE(L49,CHAR(160),""))),0),TRIM(SUBSTITUTE(Y49,CHAR(160),""))="Devis 2",IFERROR(VALUE(TRIM(SUBSTITUTE(Q49,CHAR(160),""))),0),TRIM(SUBSTITUTE(Y49,CHAR(160),""))="Devis 3",IFERROR(VALUE(TRIM(SUBSTITUTE(V49,CHAR(160),""))),0),TRUE,0)*IFERROR(VALUE(TRIM(SUBSTITUTE(C49,CHAR(160),""))),0))=0,"",_xlfn.IFS(TRIM(SUBSTITUTE(Y49,CHAR(160),""))="Devis 1",IFERROR(VALUE(TRIM(SUBSTITUTE(L49,CHAR(160),""))),0),TRIM(SUBSTITUTE(Y49,CHAR(160),""))="Devis 2",IFERROR(VALUE(TRIM(SUBSTITUTE(Q49,CHAR(160),""))),0),TRIM(SUBSTITUTE(Y49,CHAR(160),""))="Devis 3",IFERROR(VALUE(TRIM(SUBSTITUTE(V49,CHAR(160),""))),0),TRUE,0)*IFERROR(VALUE(TRIM(SUBSTITUTE(C49,CHAR(160),""))),0))</f>
        <v/>
      </c>
      <c r="AA49" s="89" t="str" cm="1">
        <f t="array" ref="AA49">IF(ROUND((_xlfn.IFS(TRIM(SUBSTITUTE(Y49,CHAR(160),""))="Devis 1",IFERROR(VALUE(TRIM(SUBSTITUTE(M49,CHAR(160),""))),0),TRIM(SUBSTITUTE(Y49,CHAR(160),""))="Devis 2",IFERROR(VALUE(TRIM(SUBSTITUTE(R49,CHAR(160),""))),0),TRIM(SUBSTITUTE(Y49,CHAR(160),""))="Devis 3",IFERROR(VALUE(TRIM(SUBSTITUTE(W49,CHAR(160),""))),0),TRUE,0)*IFERROR(VALUE(TRIM(SUBSTITUTE(C49,CHAR(160),""))),0)),2)=0,IF(Z49&lt;&gt;"",0,""),ROUND((_xlfn.IFS(TRIM(SUBSTITUTE(Y49,CHAR(160),""))="Devis 1",IFERROR(VALUE(TRIM(SUBSTITUTE(M49,CHAR(160),""))),0),TRIM(SUBSTITUTE(Y49,CHAR(160),""))="Devis 2",IFERROR(VALUE(TRIM(SUBSTITUTE(R49,CHAR(160),""))),0),TRIM(SUBSTITUTE(Y49,CHAR(160),""))="Devis 3",IFERROR(VALUE(TRIM(SUBSTITUTE(W49,CHAR(160),""))),0),TRUE,0)*IFERROR(VALUE(TRIM(SUBSTITUTE(C49,CHAR(160),""))),0)),2))</f>
        <v/>
      </c>
      <c r="AB49" s="113" t="str">
        <f t="shared" si="17"/>
        <v/>
      </c>
      <c r="AC49" s="798"/>
      <c r="AD49" s="817" t="str">
        <f t="shared" si="50"/>
        <v/>
      </c>
      <c r="AE49" s="579" t="str">
        <f t="shared" si="52"/>
        <v/>
      </c>
      <c r="AF49" s="539" t="str">
        <f t="shared" si="53"/>
        <v/>
      </c>
      <c r="AG49" s="539" t="str">
        <f t="shared" si="54"/>
        <v/>
      </c>
      <c r="AH49" s="539" t="str">
        <f t="shared" si="55"/>
        <v/>
      </c>
      <c r="AI49" s="539" t="str">
        <f t="shared" si="56"/>
        <v/>
      </c>
      <c r="AJ49" s="539" t="str">
        <f t="shared" si="57"/>
        <v/>
      </c>
      <c r="AK49" s="553" t="str">
        <f t="shared" si="58"/>
        <v/>
      </c>
      <c r="AL49" s="548" t="str">
        <f t="shared" si="44"/>
        <v/>
      </c>
      <c r="AM49" s="539" t="str">
        <f t="shared" si="44"/>
        <v/>
      </c>
      <c r="AN49" s="578" t="str">
        <f t="shared" si="59"/>
        <v/>
      </c>
      <c r="AO49" s="578" t="str">
        <f t="shared" si="60"/>
        <v/>
      </c>
      <c r="AP49" s="644" t="str">
        <f t="shared" si="28"/>
        <v/>
      </c>
      <c r="AQ49" s="655" t="str">
        <f t="shared" si="29"/>
        <v/>
      </c>
      <c r="AR49" s="577" t="str">
        <f t="shared" si="30"/>
        <v/>
      </c>
      <c r="AS49" s="578" t="str">
        <f t="shared" si="61"/>
        <v/>
      </c>
      <c r="AT49" s="578" t="str">
        <f t="shared" si="62"/>
        <v/>
      </c>
      <c r="AU49" s="644" t="str">
        <f t="shared" si="33"/>
        <v/>
      </c>
      <c r="AV49" s="677" t="str">
        <f t="shared" si="45"/>
        <v/>
      </c>
      <c r="AW49" s="577" t="str">
        <f t="shared" si="45"/>
        <v/>
      </c>
      <c r="AX49" s="578" t="str">
        <f t="shared" si="63"/>
        <v/>
      </c>
      <c r="AY49" s="578" t="str">
        <f t="shared" si="64"/>
        <v/>
      </c>
      <c r="AZ49" s="678" t="str">
        <f t="shared" si="41"/>
        <v/>
      </c>
      <c r="BA49" s="671" t="str">
        <f t="shared" si="51"/>
        <v/>
      </c>
      <c r="BB49" s="583"/>
      <c r="BC49" s="605" t="str">
        <f t="shared" si="37"/>
        <v/>
      </c>
      <c r="BD49" s="605" t="str">
        <f t="shared" si="38"/>
        <v/>
      </c>
      <c r="BE49" s="605" t="str">
        <f t="shared" si="39"/>
        <v/>
      </c>
      <c r="BF49" s="606" t="str" cm="1">
        <f t="array" ref="BF49">IF($AE49="","",
_xlfn.IFS(
$BA49="Devis 1",
IF(ISBLANK(AN49),"",IFERROR(VALUE(TRIM(SUBSTITUTE(AN49,CHAR(160),""))),0)*IFERROR(VALUE(TRIM(SUBSTITUTE($AE49,CHAR(160),""))),0)),
$BA49="Devis 2",
IF(ISBLANK(AS49),"",IFERROR(VALUE(TRIM(SUBSTITUTE(AS49,CHAR(160),""))),0)*IFERROR(VALUE(TRIM(SUBSTITUTE($AE49,CHAR(160),""))),0)),
$BA49="Devis 3",
IF(ISBLANK(AX49),"",IFERROR(VALUE(TRIM(SUBSTITUTE(AX49,CHAR(160),""))),0)*IFERROR(VALUE(TRIM(SUBSTITUTE($AE49,CHAR(160),""))),0)),
TRUE,0
)
)</f>
        <v/>
      </c>
      <c r="BG49" s="606" t="str" cm="1">
        <f t="array" ref="BG49">IF($AE49="","",
_xlfn.IFS(
$BA49="Devis 1",
IF(ISBLANK(AO49),"",IFERROR(VALUE(TRIM(SUBSTITUTE(AO49,CHAR(160),""))),0)*IFERROR(VALUE(TRIM(SUBSTITUTE($AE49,CHAR(160),""))),0)),
$BA49="Devis 2",
IF(ISBLANK(AT49),"",IFERROR(VALUE(TRIM(SUBSTITUTE(AT49,CHAR(160),""))),0)*IFERROR(VALUE(TRIM(SUBSTITUTE($AE49,CHAR(160),""))),0)),
$BA49="Devis 3",
IF(ISBLANK(AY49),"",IFERROR(VALUE(TRIM(SUBSTITUTE(AY49,CHAR(160),""))),0)*IFERROR(VALUE(TRIM(SUBSTITUTE($AE49,CHAR(160),""))),0)),
TRUE,0
)
)</f>
        <v/>
      </c>
      <c r="BH49" s="605" t="str">
        <f t="shared" si="40"/>
        <v/>
      </c>
      <c r="BI49" s="585"/>
      <c r="BJ49" s="586" t="str" cm="1">
        <f t="array" ref="BJ49">IF(OR(BH49="",BE49="",BF49="",BC49="",BG49="",BD49=""),"",_xlfn.IFS(
ROUND(IFERROR(VALUE(TRIM(SUBSTITUTE(BH49,CHAR(160),""))),0),2)&gt;
ROUND(IFERROR(VALUE(TRIM(SUBSTITUTE(BE49,CHAR(160),""))),0),2),
"KO : Le montant retenu TTC est supérieur au montant raisonnable TTC. Merci de revoir la ligne de dépense ou plafonner son montant.",
ROUND(IFERROR(VALUE(TRIM(SUBSTITUTE(BF49,CHAR(160),""))),0),2)&gt;
ROUND(IFERROR(VALUE(TRIM(SUBSTITUTE(BC49,CHAR(160),""))),0),2),
"Attention : Le montant retenu HT est supérieur au montant HT raisonnable. Merci de revoir la ligne de dépense, plafonner son montant, ou justifier la reventillation HT / TVA.",
ROUND(IFERROR(VALUE(TRIM(SUBSTITUTE(BG49,CHAR(160),""))),0),2)&gt;
ROUND(IFERROR(VALUE(TRIM(SUBSTITUTE(BD49,CHAR(160),""))),0),2),
"Attention : Le montant TVA retenu est supérieur au montant TVA raisonnable. Merci de revoir la ligne de dépense, plafonner son montant, ou justifier la reventillation HT / TVA.",
ROUND(IFERROR(VALUE(TRIM(SUBSTITUTE(BH49,CHAR(160),""))),0),2)&gt;
ROUND(IFERROR(VALUE(TRIM(SUBSTITUTE(MIN(P50,S50,V50),CHAR(160),""))),0),2),
"Attention : Le devis retenu n'est pas le moins cher. Une justification de la part du porteur est nécessaire.",
ROUND(IFERROR(VALUE(TRIM(SUBSTITUTE(BH49,CHAR(160),""))),0),2)=0,
"Attention : montant présenté entièrement écarté",
ROUND(IFERROR(VALUE(TRIM(SUBSTITUTE(BE49,CHAR(160),""))),0),2)=
ROUND(IFERROR(VALUE(TRIM(SUBSTITUTE(BH49,CHAR(160),""))),0),2),
"OK",
ROUND(IFERROR(VALUE(TRIM(SUBSTITUTE(BE49,CHAR(160),""))),0),2)&gt;
ROUND(IFERROR(VALUE(TRIM(SUBSTITUTE(BH49,CHAR(160),""))),0),2),
" OK : Montant instruit inférieur au montant raisonnable.",
TRUE,""
))</f>
        <v/>
      </c>
      <c r="BK49" s="586" t="str" cm="1">
        <f t="array" ref="BK49">IF(OR(BH49="",AB49="",BF49="",Z49="",BG49="",AA49=""),"",_xlfn.IFS(
ROUND(IFERROR(VALUE(TRIM(SUBSTITUTE(BH49,CHAR(160),""))),0),2)&gt;
ROUND(IFERROR(VALUE(TRIM(SUBSTITUTE(AB49,CHAR(160),""))),0),2),
"KO : Le montant retenu TTC est supérieur au montant présenté TTC. Merci de revoir la ligne de dépense ou plafonner son montant.",
ROUND(IFERROR(VALUE(TRIM(SUBSTITUTE(BF49,CHAR(160),""))),0),2)&gt;
ROUND(IFERROR(VALUE(TRIM(SUBSTITUTE(Z49,CHAR(160),""))),0),2),
"Attention : Le montant retenu HT est supérieur au montant HT présenté. Merci de revoir la ligne de dépense, plafonner son montant, ou justifier la reventillation HT / TVA.",
ROUND(IFERROR(VALUE(TRIM(SUBSTITUTE(BG49,CHAR(160),""))),0),2)&gt;
ROUND(IFERROR(VALUE(TRIM(SUBSTITUTE(AA49,CHAR(160),""))),0),2),
"Attention : Le montant TVA retenu est supérieur au montant TVA présenté. Merci de revoir la ligne de dépense, plafonner son montant, ou justifier la reventillation HT / TVA.",
ROUND(IFERROR(VALUE(TRIM(SUBSTITUTE(AB49,CHAR(160),""))),0),2)=0,
"",
ROUND(IFERROR(VALUE(TRIM(SUBSTITUTE(BH49,CHAR(160),""))),0),2)=
ROUND(IFERROR(VALUE(TRIM(SUBSTITUTE(AB49,CHAR(160),""))),0),2),
"OK",
ROUND(IFERROR(VALUE(TRIM(SUBSTITUTE(BH49,CHAR(160),""))),0),2)=0,
"Attention : Montant présenté entièrement rejeté.",
ROUND(IFERROR(VALUE(TRIM(SUBSTITUTE(BH49,CHAR(160),""))),0),2)&lt;
ROUND(IFERROR(VALUE(TRIM(SUBSTITUTE(AB49,CHAR(160),""))),0),2),
"Attention : Montant présenté partiellement rejeté.",
TRUE,""
))</f>
        <v/>
      </c>
      <c r="BL49" s="584" t="str">
        <f t="shared" si="47"/>
        <v/>
      </c>
      <c r="BM49" s="584" t="str">
        <f t="shared" si="48"/>
        <v/>
      </c>
      <c r="BN49" s="818" t="str">
        <f t="shared" si="49"/>
        <v/>
      </c>
    </row>
    <row r="50" spans="1:66">
      <c r="A50" s="797">
        <v>42</v>
      </c>
      <c r="B50" s="83"/>
      <c r="C50" s="108"/>
      <c r="D50" s="83"/>
      <c r="E50" s="109"/>
      <c r="F50" s="110"/>
      <c r="G50" s="111"/>
      <c r="H50" s="132"/>
      <c r="I50" s="626"/>
      <c r="J50" s="627"/>
      <c r="K50" s="538"/>
      <c r="L50" s="624"/>
      <c r="M50" s="625"/>
      <c r="N50" s="644" t="str">
        <f t="shared" si="43"/>
        <v/>
      </c>
      <c r="O50" s="647"/>
      <c r="P50" s="538"/>
      <c r="Q50" s="625"/>
      <c r="R50" s="625"/>
      <c r="S50" s="644" t="str">
        <f t="shared" si="15"/>
        <v/>
      </c>
      <c r="T50" s="664"/>
      <c r="U50" s="538"/>
      <c r="V50" s="625"/>
      <c r="W50" s="625"/>
      <c r="X50" s="665" t="str">
        <f t="shared" si="46"/>
        <v/>
      </c>
      <c r="Y50" s="623"/>
      <c r="Z50" s="112" t="str" cm="1">
        <f t="array" ref="Z50">IF((_xlfn.IFS(TRIM(SUBSTITUTE(Y50,CHAR(160),""))="Devis 1",IFERROR(VALUE(TRIM(SUBSTITUTE(L50,CHAR(160),""))),0),TRIM(SUBSTITUTE(Y50,CHAR(160),""))="Devis 2",IFERROR(VALUE(TRIM(SUBSTITUTE(Q50,CHAR(160),""))),0),TRIM(SUBSTITUTE(Y50,CHAR(160),""))="Devis 3",IFERROR(VALUE(TRIM(SUBSTITUTE(V50,CHAR(160),""))),0),TRUE,0)*IFERROR(VALUE(TRIM(SUBSTITUTE(C50,CHAR(160),""))),0))=0,"",_xlfn.IFS(TRIM(SUBSTITUTE(Y50,CHAR(160),""))="Devis 1",IFERROR(VALUE(TRIM(SUBSTITUTE(L50,CHAR(160),""))),0),TRIM(SUBSTITUTE(Y50,CHAR(160),""))="Devis 2",IFERROR(VALUE(TRIM(SUBSTITUTE(Q50,CHAR(160),""))),0),TRIM(SUBSTITUTE(Y50,CHAR(160),""))="Devis 3",IFERROR(VALUE(TRIM(SUBSTITUTE(V50,CHAR(160),""))),0),TRUE,0)*IFERROR(VALUE(TRIM(SUBSTITUTE(C50,CHAR(160),""))),0))</f>
        <v/>
      </c>
      <c r="AA50" s="89" t="str" cm="1">
        <f t="array" ref="AA50">IF(ROUND((_xlfn.IFS(TRIM(SUBSTITUTE(Y50,CHAR(160),""))="Devis 1",IFERROR(VALUE(TRIM(SUBSTITUTE(M50,CHAR(160),""))),0),TRIM(SUBSTITUTE(Y50,CHAR(160),""))="Devis 2",IFERROR(VALUE(TRIM(SUBSTITUTE(R50,CHAR(160),""))),0),TRIM(SUBSTITUTE(Y50,CHAR(160),""))="Devis 3",IFERROR(VALUE(TRIM(SUBSTITUTE(W50,CHAR(160),""))),0),TRUE,0)*IFERROR(VALUE(TRIM(SUBSTITUTE(C50,CHAR(160),""))),0)),2)=0,IF(Z50&lt;&gt;"",0,""),ROUND((_xlfn.IFS(TRIM(SUBSTITUTE(Y50,CHAR(160),""))="Devis 1",IFERROR(VALUE(TRIM(SUBSTITUTE(M50,CHAR(160),""))),0),TRIM(SUBSTITUTE(Y50,CHAR(160),""))="Devis 2",IFERROR(VALUE(TRIM(SUBSTITUTE(R50,CHAR(160),""))),0),TRIM(SUBSTITUTE(Y50,CHAR(160),""))="Devis 3",IFERROR(VALUE(TRIM(SUBSTITUTE(W50,CHAR(160),""))),0),TRUE,0)*IFERROR(VALUE(TRIM(SUBSTITUTE(C50,CHAR(160),""))),0)),2))</f>
        <v/>
      </c>
      <c r="AB50" s="113" t="str">
        <f t="shared" si="17"/>
        <v/>
      </c>
      <c r="AC50" s="798"/>
      <c r="AD50" s="817" t="str">
        <f t="shared" si="50"/>
        <v/>
      </c>
      <c r="AE50" s="579" t="str">
        <f t="shared" si="52"/>
        <v/>
      </c>
      <c r="AF50" s="539" t="str">
        <f t="shared" si="53"/>
        <v/>
      </c>
      <c r="AG50" s="539" t="str">
        <f t="shared" si="54"/>
        <v/>
      </c>
      <c r="AH50" s="539" t="str">
        <f t="shared" si="55"/>
        <v/>
      </c>
      <c r="AI50" s="539" t="str">
        <f t="shared" si="56"/>
        <v/>
      </c>
      <c r="AJ50" s="539" t="str">
        <f t="shared" si="57"/>
        <v/>
      </c>
      <c r="AK50" s="553" t="str">
        <f t="shared" si="58"/>
        <v/>
      </c>
      <c r="AL50" s="548" t="str">
        <f t="shared" si="44"/>
        <v/>
      </c>
      <c r="AM50" s="539" t="str">
        <f t="shared" si="44"/>
        <v/>
      </c>
      <c r="AN50" s="578" t="str">
        <f t="shared" si="59"/>
        <v/>
      </c>
      <c r="AO50" s="578" t="str">
        <f t="shared" si="60"/>
        <v/>
      </c>
      <c r="AP50" s="644" t="str">
        <f t="shared" si="28"/>
        <v/>
      </c>
      <c r="AQ50" s="655" t="str">
        <f t="shared" si="29"/>
        <v/>
      </c>
      <c r="AR50" s="577" t="str">
        <f t="shared" si="30"/>
        <v/>
      </c>
      <c r="AS50" s="578" t="str">
        <f t="shared" si="61"/>
        <v/>
      </c>
      <c r="AT50" s="578" t="str">
        <f t="shared" si="62"/>
        <v/>
      </c>
      <c r="AU50" s="644" t="str">
        <f t="shared" si="33"/>
        <v/>
      </c>
      <c r="AV50" s="677" t="str">
        <f t="shared" si="45"/>
        <v/>
      </c>
      <c r="AW50" s="577" t="str">
        <f t="shared" si="45"/>
        <v/>
      </c>
      <c r="AX50" s="578" t="str">
        <f t="shared" si="63"/>
        <v/>
      </c>
      <c r="AY50" s="578" t="str">
        <f t="shared" si="64"/>
        <v/>
      </c>
      <c r="AZ50" s="678" t="str">
        <f t="shared" si="41"/>
        <v/>
      </c>
      <c r="BA50" s="671" t="str">
        <f t="shared" si="51"/>
        <v/>
      </c>
      <c r="BB50" s="583"/>
      <c r="BC50" s="605" t="str">
        <f t="shared" si="37"/>
        <v/>
      </c>
      <c r="BD50" s="605" t="str">
        <f t="shared" si="38"/>
        <v/>
      </c>
      <c r="BE50" s="605" t="str">
        <f t="shared" si="39"/>
        <v/>
      </c>
      <c r="BF50" s="606" t="str" cm="1">
        <f t="array" ref="BF50">IF($AE50="","",
_xlfn.IFS(
$BA50="Devis 1",
IF(ISBLANK(AN50),"",IFERROR(VALUE(TRIM(SUBSTITUTE(AN50,CHAR(160),""))),0)*IFERROR(VALUE(TRIM(SUBSTITUTE($AE50,CHAR(160),""))),0)),
$BA50="Devis 2",
IF(ISBLANK(AS50),"",IFERROR(VALUE(TRIM(SUBSTITUTE(AS50,CHAR(160),""))),0)*IFERROR(VALUE(TRIM(SUBSTITUTE($AE50,CHAR(160),""))),0)),
$BA50="Devis 3",
IF(ISBLANK(AX50),"",IFERROR(VALUE(TRIM(SUBSTITUTE(AX50,CHAR(160),""))),0)*IFERROR(VALUE(TRIM(SUBSTITUTE($AE50,CHAR(160),""))),0)),
TRUE,0
)
)</f>
        <v/>
      </c>
      <c r="BG50" s="606" t="str" cm="1">
        <f t="array" ref="BG50">IF($AE50="","",
_xlfn.IFS(
$BA50="Devis 1",
IF(ISBLANK(AO50),"",IFERROR(VALUE(TRIM(SUBSTITUTE(AO50,CHAR(160),""))),0)*IFERROR(VALUE(TRIM(SUBSTITUTE($AE50,CHAR(160),""))),0)),
$BA50="Devis 2",
IF(ISBLANK(AT50),"",IFERROR(VALUE(TRIM(SUBSTITUTE(AT50,CHAR(160),""))),0)*IFERROR(VALUE(TRIM(SUBSTITUTE($AE50,CHAR(160),""))),0)),
$BA50="Devis 3",
IF(ISBLANK(AY50),"",IFERROR(VALUE(TRIM(SUBSTITUTE(AY50,CHAR(160),""))),0)*IFERROR(VALUE(TRIM(SUBSTITUTE($AE50,CHAR(160),""))),0)),
TRUE,0
)
)</f>
        <v/>
      </c>
      <c r="BH50" s="605" t="str">
        <f t="shared" si="40"/>
        <v/>
      </c>
      <c r="BI50" s="585"/>
      <c r="BJ50" s="586" t="str" cm="1">
        <f t="array" ref="BJ50">IF(OR(BH50="",BE50="",BF50="",BC50="",BG50="",BD50=""),"",_xlfn.IFS(
ROUND(IFERROR(VALUE(TRIM(SUBSTITUTE(BH50,CHAR(160),""))),0),2)&gt;
ROUND(IFERROR(VALUE(TRIM(SUBSTITUTE(BE50,CHAR(160),""))),0),2),
"KO : Le montant retenu TTC est supérieur au montant raisonnable TTC. Merci de revoir la ligne de dépense ou plafonner son montant.",
ROUND(IFERROR(VALUE(TRIM(SUBSTITUTE(BF50,CHAR(160),""))),0),2)&gt;
ROUND(IFERROR(VALUE(TRIM(SUBSTITUTE(BC50,CHAR(160),""))),0),2),
"Attention : Le montant retenu HT est supérieur au montant HT raisonnable. Merci de revoir la ligne de dépense, plafonner son montant, ou justifier la reventillation HT / TVA.",
ROUND(IFERROR(VALUE(TRIM(SUBSTITUTE(BG50,CHAR(160),""))),0),2)&gt;
ROUND(IFERROR(VALUE(TRIM(SUBSTITUTE(BD50,CHAR(160),""))),0),2),
"Attention : Le montant TVA retenu est supérieur au montant TVA raisonnable. Merci de revoir la ligne de dépense, plafonner son montant, ou justifier la reventillation HT / TVA.",
ROUND(IFERROR(VALUE(TRIM(SUBSTITUTE(BH50,CHAR(160),""))),0),2)&gt;
ROUND(IFERROR(VALUE(TRIM(SUBSTITUTE(MIN(P51,S51,V51),CHAR(160),""))),0),2),
"Attention : Le devis retenu n'est pas le moins cher. Une justification de la part du porteur est nécessaire.",
ROUND(IFERROR(VALUE(TRIM(SUBSTITUTE(BH50,CHAR(160),""))),0),2)=0,
"Attention : montant présenté entièrement écarté",
ROUND(IFERROR(VALUE(TRIM(SUBSTITUTE(BE50,CHAR(160),""))),0),2)=
ROUND(IFERROR(VALUE(TRIM(SUBSTITUTE(BH50,CHAR(160),""))),0),2),
"OK",
ROUND(IFERROR(VALUE(TRIM(SUBSTITUTE(BE50,CHAR(160),""))),0),2)&gt;
ROUND(IFERROR(VALUE(TRIM(SUBSTITUTE(BH50,CHAR(160),""))),0),2),
" OK : Montant instruit inférieur au montant raisonnable.",
TRUE,""
))</f>
        <v/>
      </c>
      <c r="BK50" s="586" t="str" cm="1">
        <f t="array" ref="BK50">IF(OR(BH50="",AB50="",BF50="",Z50="",BG50="",AA50=""),"",_xlfn.IFS(
ROUND(IFERROR(VALUE(TRIM(SUBSTITUTE(BH50,CHAR(160),""))),0),2)&gt;
ROUND(IFERROR(VALUE(TRIM(SUBSTITUTE(AB50,CHAR(160),""))),0),2),
"KO : Le montant retenu TTC est supérieur au montant présenté TTC. Merci de revoir la ligne de dépense ou plafonner son montant.",
ROUND(IFERROR(VALUE(TRIM(SUBSTITUTE(BF50,CHAR(160),""))),0),2)&gt;
ROUND(IFERROR(VALUE(TRIM(SUBSTITUTE(Z50,CHAR(160),""))),0),2),
"Attention : Le montant retenu HT est supérieur au montant HT présenté. Merci de revoir la ligne de dépense, plafonner son montant, ou justifier la reventillation HT / TVA.",
ROUND(IFERROR(VALUE(TRIM(SUBSTITUTE(BG50,CHAR(160),""))),0),2)&gt;
ROUND(IFERROR(VALUE(TRIM(SUBSTITUTE(AA50,CHAR(160),""))),0),2),
"Attention : Le montant TVA retenu est supérieur au montant TVA présenté. Merci de revoir la ligne de dépense, plafonner son montant, ou justifier la reventillation HT / TVA.",
ROUND(IFERROR(VALUE(TRIM(SUBSTITUTE(AB50,CHAR(160),""))),0),2)=0,
"",
ROUND(IFERROR(VALUE(TRIM(SUBSTITUTE(BH50,CHAR(160),""))),0),2)=
ROUND(IFERROR(VALUE(TRIM(SUBSTITUTE(AB50,CHAR(160),""))),0),2),
"OK",
ROUND(IFERROR(VALUE(TRIM(SUBSTITUTE(BH50,CHAR(160),""))),0),2)=0,
"Attention : Montant présenté entièrement rejeté.",
ROUND(IFERROR(VALUE(TRIM(SUBSTITUTE(BH50,CHAR(160),""))),0),2)&lt;
ROUND(IFERROR(VALUE(TRIM(SUBSTITUTE(AB50,CHAR(160),""))),0),2),
"Attention : Montant présenté partiellement rejeté.",
TRUE,""
))</f>
        <v/>
      </c>
      <c r="BL50" s="584" t="str">
        <f t="shared" si="47"/>
        <v/>
      </c>
      <c r="BM50" s="584" t="str">
        <f t="shared" si="48"/>
        <v/>
      </c>
      <c r="BN50" s="818" t="str">
        <f t="shared" si="49"/>
        <v/>
      </c>
    </row>
    <row r="51" spans="1:66">
      <c r="A51" s="797">
        <v>43</v>
      </c>
      <c r="B51" s="83"/>
      <c r="C51" s="108"/>
      <c r="D51" s="83"/>
      <c r="E51" s="109"/>
      <c r="F51" s="110"/>
      <c r="G51" s="111"/>
      <c r="H51" s="132"/>
      <c r="I51" s="626"/>
      <c r="J51" s="627"/>
      <c r="K51" s="538"/>
      <c r="L51" s="624"/>
      <c r="M51" s="625"/>
      <c r="N51" s="644" t="str">
        <f t="shared" si="43"/>
        <v/>
      </c>
      <c r="O51" s="647"/>
      <c r="P51" s="538"/>
      <c r="Q51" s="625"/>
      <c r="R51" s="625"/>
      <c r="S51" s="644" t="str">
        <f t="shared" si="15"/>
        <v/>
      </c>
      <c r="T51" s="664"/>
      <c r="U51" s="538"/>
      <c r="V51" s="625"/>
      <c r="W51" s="625"/>
      <c r="X51" s="665" t="str">
        <f t="shared" si="46"/>
        <v/>
      </c>
      <c r="Y51" s="623"/>
      <c r="Z51" s="112" t="str" cm="1">
        <f t="array" ref="Z51">IF((_xlfn.IFS(TRIM(SUBSTITUTE(Y51,CHAR(160),""))="Devis 1",IFERROR(VALUE(TRIM(SUBSTITUTE(L51,CHAR(160),""))),0),TRIM(SUBSTITUTE(Y51,CHAR(160),""))="Devis 2",IFERROR(VALUE(TRIM(SUBSTITUTE(Q51,CHAR(160),""))),0),TRIM(SUBSTITUTE(Y51,CHAR(160),""))="Devis 3",IFERROR(VALUE(TRIM(SUBSTITUTE(V51,CHAR(160),""))),0),TRUE,0)*IFERROR(VALUE(TRIM(SUBSTITUTE(C51,CHAR(160),""))),0))=0,"",_xlfn.IFS(TRIM(SUBSTITUTE(Y51,CHAR(160),""))="Devis 1",IFERROR(VALUE(TRIM(SUBSTITUTE(L51,CHAR(160),""))),0),TRIM(SUBSTITUTE(Y51,CHAR(160),""))="Devis 2",IFERROR(VALUE(TRIM(SUBSTITUTE(Q51,CHAR(160),""))),0),TRIM(SUBSTITUTE(Y51,CHAR(160),""))="Devis 3",IFERROR(VALUE(TRIM(SUBSTITUTE(V51,CHAR(160),""))),0),TRUE,0)*IFERROR(VALUE(TRIM(SUBSTITUTE(C51,CHAR(160),""))),0))</f>
        <v/>
      </c>
      <c r="AA51" s="89" t="str" cm="1">
        <f t="array" ref="AA51">IF(ROUND((_xlfn.IFS(TRIM(SUBSTITUTE(Y51,CHAR(160),""))="Devis 1",IFERROR(VALUE(TRIM(SUBSTITUTE(M51,CHAR(160),""))),0),TRIM(SUBSTITUTE(Y51,CHAR(160),""))="Devis 2",IFERROR(VALUE(TRIM(SUBSTITUTE(R51,CHAR(160),""))),0),TRIM(SUBSTITUTE(Y51,CHAR(160),""))="Devis 3",IFERROR(VALUE(TRIM(SUBSTITUTE(W51,CHAR(160),""))),0),TRUE,0)*IFERROR(VALUE(TRIM(SUBSTITUTE(C51,CHAR(160),""))),0)),2)=0,IF(Z51&lt;&gt;"",0,""),ROUND((_xlfn.IFS(TRIM(SUBSTITUTE(Y51,CHAR(160),""))="Devis 1",IFERROR(VALUE(TRIM(SUBSTITUTE(M51,CHAR(160),""))),0),TRIM(SUBSTITUTE(Y51,CHAR(160),""))="Devis 2",IFERROR(VALUE(TRIM(SUBSTITUTE(R51,CHAR(160),""))),0),TRIM(SUBSTITUTE(Y51,CHAR(160),""))="Devis 3",IFERROR(VALUE(TRIM(SUBSTITUTE(W51,CHAR(160),""))),0),TRUE,0)*IFERROR(VALUE(TRIM(SUBSTITUTE(C51,CHAR(160),""))),0)),2))</f>
        <v/>
      </c>
      <c r="AB51" s="113" t="str">
        <f t="shared" si="17"/>
        <v/>
      </c>
      <c r="AC51" s="798"/>
      <c r="AD51" s="817" t="str">
        <f t="shared" si="50"/>
        <v/>
      </c>
      <c r="AE51" s="579" t="str">
        <f t="shared" si="52"/>
        <v/>
      </c>
      <c r="AF51" s="539" t="str">
        <f t="shared" si="53"/>
        <v/>
      </c>
      <c r="AG51" s="539" t="str">
        <f t="shared" si="54"/>
        <v/>
      </c>
      <c r="AH51" s="539" t="str">
        <f t="shared" si="55"/>
        <v/>
      </c>
      <c r="AI51" s="539" t="str">
        <f t="shared" si="56"/>
        <v/>
      </c>
      <c r="AJ51" s="539" t="str">
        <f t="shared" si="57"/>
        <v/>
      </c>
      <c r="AK51" s="553" t="str">
        <f t="shared" si="58"/>
        <v/>
      </c>
      <c r="AL51" s="548" t="str">
        <f t="shared" si="44"/>
        <v/>
      </c>
      <c r="AM51" s="539" t="str">
        <f t="shared" si="44"/>
        <v/>
      </c>
      <c r="AN51" s="578" t="str">
        <f t="shared" si="59"/>
        <v/>
      </c>
      <c r="AO51" s="578" t="str">
        <f t="shared" si="60"/>
        <v/>
      </c>
      <c r="AP51" s="644" t="str">
        <f t="shared" si="28"/>
        <v/>
      </c>
      <c r="AQ51" s="655" t="str">
        <f t="shared" si="29"/>
        <v/>
      </c>
      <c r="AR51" s="577" t="str">
        <f t="shared" si="30"/>
        <v/>
      </c>
      <c r="AS51" s="578" t="str">
        <f t="shared" si="61"/>
        <v/>
      </c>
      <c r="AT51" s="578" t="str">
        <f t="shared" si="62"/>
        <v/>
      </c>
      <c r="AU51" s="644" t="str">
        <f t="shared" si="33"/>
        <v/>
      </c>
      <c r="AV51" s="677" t="str">
        <f t="shared" si="45"/>
        <v/>
      </c>
      <c r="AW51" s="577" t="str">
        <f t="shared" si="45"/>
        <v/>
      </c>
      <c r="AX51" s="578" t="str">
        <f t="shared" si="63"/>
        <v/>
      </c>
      <c r="AY51" s="578" t="str">
        <f t="shared" si="64"/>
        <v/>
      </c>
      <c r="AZ51" s="678" t="str">
        <f t="shared" si="41"/>
        <v/>
      </c>
      <c r="BA51" s="671" t="str">
        <f t="shared" si="51"/>
        <v/>
      </c>
      <c r="BB51" s="583"/>
      <c r="BC51" s="605" t="str">
        <f t="shared" si="37"/>
        <v/>
      </c>
      <c r="BD51" s="605" t="str">
        <f t="shared" si="38"/>
        <v/>
      </c>
      <c r="BE51" s="605" t="str">
        <f t="shared" si="39"/>
        <v/>
      </c>
      <c r="BF51" s="606" t="str" cm="1">
        <f t="array" ref="BF51">IF($AE51="","",
_xlfn.IFS(
$BA51="Devis 1",
IF(ISBLANK(AN51),"",IFERROR(VALUE(TRIM(SUBSTITUTE(AN51,CHAR(160),""))),0)*IFERROR(VALUE(TRIM(SUBSTITUTE($AE51,CHAR(160),""))),0)),
$BA51="Devis 2",
IF(ISBLANK(AS51),"",IFERROR(VALUE(TRIM(SUBSTITUTE(AS51,CHAR(160),""))),0)*IFERROR(VALUE(TRIM(SUBSTITUTE($AE51,CHAR(160),""))),0)),
$BA51="Devis 3",
IF(ISBLANK(AX51),"",IFERROR(VALUE(TRIM(SUBSTITUTE(AX51,CHAR(160),""))),0)*IFERROR(VALUE(TRIM(SUBSTITUTE($AE51,CHAR(160),""))),0)),
TRUE,0
)
)</f>
        <v/>
      </c>
      <c r="BG51" s="606" t="str" cm="1">
        <f t="array" ref="BG51">IF($AE51="","",
_xlfn.IFS(
$BA51="Devis 1",
IF(ISBLANK(AO51),"",IFERROR(VALUE(TRIM(SUBSTITUTE(AO51,CHAR(160),""))),0)*IFERROR(VALUE(TRIM(SUBSTITUTE($AE51,CHAR(160),""))),0)),
$BA51="Devis 2",
IF(ISBLANK(AT51),"",IFERROR(VALUE(TRIM(SUBSTITUTE(AT51,CHAR(160),""))),0)*IFERROR(VALUE(TRIM(SUBSTITUTE($AE51,CHAR(160),""))),0)),
$BA51="Devis 3",
IF(ISBLANK(AY51),"",IFERROR(VALUE(TRIM(SUBSTITUTE(AY51,CHAR(160),""))),0)*IFERROR(VALUE(TRIM(SUBSTITUTE($AE51,CHAR(160),""))),0)),
TRUE,0
)
)</f>
        <v/>
      </c>
      <c r="BH51" s="605" t="str">
        <f t="shared" si="40"/>
        <v/>
      </c>
      <c r="BI51" s="585"/>
      <c r="BJ51" s="586" t="str" cm="1">
        <f t="array" ref="BJ51">IF(OR(BH51="",BE51="",BF51="",BC51="",BG51="",BD51=""),"",_xlfn.IFS(
ROUND(IFERROR(VALUE(TRIM(SUBSTITUTE(BH51,CHAR(160),""))),0),2)&gt;
ROUND(IFERROR(VALUE(TRIM(SUBSTITUTE(BE51,CHAR(160),""))),0),2),
"KO : Le montant retenu TTC est supérieur au montant raisonnable TTC. Merci de revoir la ligne de dépense ou plafonner son montant.",
ROUND(IFERROR(VALUE(TRIM(SUBSTITUTE(BF51,CHAR(160),""))),0),2)&gt;
ROUND(IFERROR(VALUE(TRIM(SUBSTITUTE(BC51,CHAR(160),""))),0),2),
"Attention : Le montant retenu HT est supérieur au montant HT raisonnable. Merci de revoir la ligne de dépense, plafonner son montant, ou justifier la reventillation HT / TVA.",
ROUND(IFERROR(VALUE(TRIM(SUBSTITUTE(BG51,CHAR(160),""))),0),2)&gt;
ROUND(IFERROR(VALUE(TRIM(SUBSTITUTE(BD51,CHAR(160),""))),0),2),
"Attention : Le montant TVA retenu est supérieur au montant TVA raisonnable. Merci de revoir la ligne de dépense, plafonner son montant, ou justifier la reventillation HT / TVA.",
ROUND(IFERROR(VALUE(TRIM(SUBSTITUTE(BH51,CHAR(160),""))),0),2)&gt;
ROUND(IFERROR(VALUE(TRIM(SUBSTITUTE(MIN(P52,S52,V52),CHAR(160),""))),0),2),
"Attention : Le devis retenu n'est pas le moins cher. Une justification de la part du porteur est nécessaire.",
ROUND(IFERROR(VALUE(TRIM(SUBSTITUTE(BH51,CHAR(160),""))),0),2)=0,
"Attention : montant présenté entièrement écarté",
ROUND(IFERROR(VALUE(TRIM(SUBSTITUTE(BE51,CHAR(160),""))),0),2)=
ROUND(IFERROR(VALUE(TRIM(SUBSTITUTE(BH51,CHAR(160),""))),0),2),
"OK",
ROUND(IFERROR(VALUE(TRIM(SUBSTITUTE(BE51,CHAR(160),""))),0),2)&gt;
ROUND(IFERROR(VALUE(TRIM(SUBSTITUTE(BH51,CHAR(160),""))),0),2),
" OK : Montant instruit inférieur au montant raisonnable.",
TRUE,""
))</f>
        <v/>
      </c>
      <c r="BK51" s="586" t="str" cm="1">
        <f t="array" ref="BK51">IF(OR(BH51="",AB51="",BF51="",Z51="",BG51="",AA51=""),"",_xlfn.IFS(
ROUND(IFERROR(VALUE(TRIM(SUBSTITUTE(BH51,CHAR(160),""))),0),2)&gt;
ROUND(IFERROR(VALUE(TRIM(SUBSTITUTE(AB51,CHAR(160),""))),0),2),
"KO : Le montant retenu TTC est supérieur au montant présenté TTC. Merci de revoir la ligne de dépense ou plafonner son montant.",
ROUND(IFERROR(VALUE(TRIM(SUBSTITUTE(BF51,CHAR(160),""))),0),2)&gt;
ROUND(IFERROR(VALUE(TRIM(SUBSTITUTE(Z51,CHAR(160),""))),0),2),
"Attention : Le montant retenu HT est supérieur au montant HT présenté. Merci de revoir la ligne de dépense, plafonner son montant, ou justifier la reventillation HT / TVA.",
ROUND(IFERROR(VALUE(TRIM(SUBSTITUTE(BG51,CHAR(160),""))),0),2)&gt;
ROUND(IFERROR(VALUE(TRIM(SUBSTITUTE(AA51,CHAR(160),""))),0),2),
"Attention : Le montant TVA retenu est supérieur au montant TVA présenté. Merci de revoir la ligne de dépense, plafonner son montant, ou justifier la reventillation HT / TVA.",
ROUND(IFERROR(VALUE(TRIM(SUBSTITUTE(AB51,CHAR(160),""))),0),2)=0,
"",
ROUND(IFERROR(VALUE(TRIM(SUBSTITUTE(BH51,CHAR(160),""))),0),2)=
ROUND(IFERROR(VALUE(TRIM(SUBSTITUTE(AB51,CHAR(160),""))),0),2),
"OK",
ROUND(IFERROR(VALUE(TRIM(SUBSTITUTE(BH51,CHAR(160),""))),0),2)=0,
"Attention : Montant présenté entièrement rejeté.",
ROUND(IFERROR(VALUE(TRIM(SUBSTITUTE(BH51,CHAR(160),""))),0),2)&lt;
ROUND(IFERROR(VALUE(TRIM(SUBSTITUTE(AB51,CHAR(160),""))),0),2),
"Attention : Montant présenté partiellement rejeté.",
TRUE,""
))</f>
        <v/>
      </c>
      <c r="BL51" s="584" t="str">
        <f t="shared" si="47"/>
        <v/>
      </c>
      <c r="BM51" s="584" t="str">
        <f t="shared" si="48"/>
        <v/>
      </c>
      <c r="BN51" s="818" t="str">
        <f t="shared" si="49"/>
        <v/>
      </c>
    </row>
    <row r="52" spans="1:66">
      <c r="A52" s="797">
        <v>44</v>
      </c>
      <c r="B52" s="83"/>
      <c r="C52" s="108"/>
      <c r="D52" s="83"/>
      <c r="E52" s="109"/>
      <c r="F52" s="110"/>
      <c r="G52" s="111"/>
      <c r="H52" s="132"/>
      <c r="I52" s="626"/>
      <c r="J52" s="627"/>
      <c r="K52" s="538"/>
      <c r="L52" s="624"/>
      <c r="M52" s="625"/>
      <c r="N52" s="644" t="str">
        <f t="shared" si="43"/>
        <v/>
      </c>
      <c r="O52" s="647"/>
      <c r="P52" s="538"/>
      <c r="Q52" s="625"/>
      <c r="R52" s="625"/>
      <c r="S52" s="644" t="str">
        <f t="shared" si="15"/>
        <v/>
      </c>
      <c r="T52" s="664"/>
      <c r="U52" s="538"/>
      <c r="V52" s="625"/>
      <c r="W52" s="625"/>
      <c r="X52" s="665" t="str">
        <f t="shared" si="46"/>
        <v/>
      </c>
      <c r="Y52" s="623"/>
      <c r="Z52" s="112" t="str" cm="1">
        <f t="array" ref="Z52">IF((_xlfn.IFS(TRIM(SUBSTITUTE(Y52,CHAR(160),""))="Devis 1",IFERROR(VALUE(TRIM(SUBSTITUTE(L52,CHAR(160),""))),0),TRIM(SUBSTITUTE(Y52,CHAR(160),""))="Devis 2",IFERROR(VALUE(TRIM(SUBSTITUTE(Q52,CHAR(160),""))),0),TRIM(SUBSTITUTE(Y52,CHAR(160),""))="Devis 3",IFERROR(VALUE(TRIM(SUBSTITUTE(V52,CHAR(160),""))),0),TRUE,0)*IFERROR(VALUE(TRIM(SUBSTITUTE(C52,CHAR(160),""))),0))=0,"",_xlfn.IFS(TRIM(SUBSTITUTE(Y52,CHAR(160),""))="Devis 1",IFERROR(VALUE(TRIM(SUBSTITUTE(L52,CHAR(160),""))),0),TRIM(SUBSTITUTE(Y52,CHAR(160),""))="Devis 2",IFERROR(VALUE(TRIM(SUBSTITUTE(Q52,CHAR(160),""))),0),TRIM(SUBSTITUTE(Y52,CHAR(160),""))="Devis 3",IFERROR(VALUE(TRIM(SUBSTITUTE(V52,CHAR(160),""))),0),TRUE,0)*IFERROR(VALUE(TRIM(SUBSTITUTE(C52,CHAR(160),""))),0))</f>
        <v/>
      </c>
      <c r="AA52" s="89" t="str" cm="1">
        <f t="array" ref="AA52">IF(ROUND((_xlfn.IFS(TRIM(SUBSTITUTE(Y52,CHAR(160),""))="Devis 1",IFERROR(VALUE(TRIM(SUBSTITUTE(M52,CHAR(160),""))),0),TRIM(SUBSTITUTE(Y52,CHAR(160),""))="Devis 2",IFERROR(VALUE(TRIM(SUBSTITUTE(R52,CHAR(160),""))),0),TRIM(SUBSTITUTE(Y52,CHAR(160),""))="Devis 3",IFERROR(VALUE(TRIM(SUBSTITUTE(W52,CHAR(160),""))),0),TRUE,0)*IFERROR(VALUE(TRIM(SUBSTITUTE(C52,CHAR(160),""))),0)),2)=0,IF(Z52&lt;&gt;"",0,""),ROUND((_xlfn.IFS(TRIM(SUBSTITUTE(Y52,CHAR(160),""))="Devis 1",IFERROR(VALUE(TRIM(SUBSTITUTE(M52,CHAR(160),""))),0),TRIM(SUBSTITUTE(Y52,CHAR(160),""))="Devis 2",IFERROR(VALUE(TRIM(SUBSTITUTE(R52,CHAR(160),""))),0),TRIM(SUBSTITUTE(Y52,CHAR(160),""))="Devis 3",IFERROR(VALUE(TRIM(SUBSTITUTE(W52,CHAR(160),""))),0),TRUE,0)*IFERROR(VALUE(TRIM(SUBSTITUTE(C52,CHAR(160),""))),0)),2))</f>
        <v/>
      </c>
      <c r="AB52" s="113" t="str">
        <f t="shared" si="17"/>
        <v/>
      </c>
      <c r="AC52" s="798"/>
      <c r="AD52" s="817" t="str">
        <f t="shared" si="50"/>
        <v/>
      </c>
      <c r="AE52" s="579" t="str">
        <f t="shared" si="52"/>
        <v/>
      </c>
      <c r="AF52" s="539" t="str">
        <f t="shared" si="53"/>
        <v/>
      </c>
      <c r="AG52" s="539" t="str">
        <f t="shared" si="54"/>
        <v/>
      </c>
      <c r="AH52" s="539" t="str">
        <f t="shared" si="55"/>
        <v/>
      </c>
      <c r="AI52" s="539" t="str">
        <f t="shared" si="56"/>
        <v/>
      </c>
      <c r="AJ52" s="539" t="str">
        <f t="shared" si="57"/>
        <v/>
      </c>
      <c r="AK52" s="553" t="str">
        <f t="shared" si="58"/>
        <v/>
      </c>
      <c r="AL52" s="548" t="str">
        <f t="shared" si="44"/>
        <v/>
      </c>
      <c r="AM52" s="539" t="str">
        <f t="shared" si="44"/>
        <v/>
      </c>
      <c r="AN52" s="578" t="str">
        <f t="shared" si="59"/>
        <v/>
      </c>
      <c r="AO52" s="578" t="str">
        <f t="shared" si="60"/>
        <v/>
      </c>
      <c r="AP52" s="644" t="str">
        <f t="shared" si="28"/>
        <v/>
      </c>
      <c r="AQ52" s="655" t="str">
        <f t="shared" si="29"/>
        <v/>
      </c>
      <c r="AR52" s="577" t="str">
        <f t="shared" si="30"/>
        <v/>
      </c>
      <c r="AS52" s="578" t="str">
        <f t="shared" si="61"/>
        <v/>
      </c>
      <c r="AT52" s="578" t="str">
        <f t="shared" si="62"/>
        <v/>
      </c>
      <c r="AU52" s="644" t="str">
        <f t="shared" si="33"/>
        <v/>
      </c>
      <c r="AV52" s="677" t="str">
        <f t="shared" si="45"/>
        <v/>
      </c>
      <c r="AW52" s="577" t="str">
        <f t="shared" si="45"/>
        <v/>
      </c>
      <c r="AX52" s="578" t="str">
        <f t="shared" si="63"/>
        <v/>
      </c>
      <c r="AY52" s="578" t="str">
        <f t="shared" si="64"/>
        <v/>
      </c>
      <c r="AZ52" s="678" t="str">
        <f t="shared" si="41"/>
        <v/>
      </c>
      <c r="BA52" s="671" t="str">
        <f t="shared" si="51"/>
        <v/>
      </c>
      <c r="BB52" s="583"/>
      <c r="BC52" s="605" t="str">
        <f t="shared" si="37"/>
        <v/>
      </c>
      <c r="BD52" s="605" t="str">
        <f t="shared" si="38"/>
        <v/>
      </c>
      <c r="BE52" s="605" t="str">
        <f t="shared" si="39"/>
        <v/>
      </c>
      <c r="BF52" s="606" t="str" cm="1">
        <f t="array" ref="BF52">IF($AE52="","",
_xlfn.IFS(
$BA52="Devis 1",
IF(ISBLANK(AN52),"",IFERROR(VALUE(TRIM(SUBSTITUTE(AN52,CHAR(160),""))),0)*IFERROR(VALUE(TRIM(SUBSTITUTE($AE52,CHAR(160),""))),0)),
$BA52="Devis 2",
IF(ISBLANK(AS52),"",IFERROR(VALUE(TRIM(SUBSTITUTE(AS52,CHAR(160),""))),0)*IFERROR(VALUE(TRIM(SUBSTITUTE($AE52,CHAR(160),""))),0)),
$BA52="Devis 3",
IF(ISBLANK(AX52),"",IFERROR(VALUE(TRIM(SUBSTITUTE(AX52,CHAR(160),""))),0)*IFERROR(VALUE(TRIM(SUBSTITUTE($AE52,CHAR(160),""))),0)),
TRUE,0
)
)</f>
        <v/>
      </c>
      <c r="BG52" s="606" t="str" cm="1">
        <f t="array" ref="BG52">IF($AE52="","",
_xlfn.IFS(
$BA52="Devis 1",
IF(ISBLANK(AO52),"",IFERROR(VALUE(TRIM(SUBSTITUTE(AO52,CHAR(160),""))),0)*IFERROR(VALUE(TRIM(SUBSTITUTE($AE52,CHAR(160),""))),0)),
$BA52="Devis 2",
IF(ISBLANK(AT52),"",IFERROR(VALUE(TRIM(SUBSTITUTE(AT52,CHAR(160),""))),0)*IFERROR(VALUE(TRIM(SUBSTITUTE($AE52,CHAR(160),""))),0)),
$BA52="Devis 3",
IF(ISBLANK(AY52),"",IFERROR(VALUE(TRIM(SUBSTITUTE(AY52,CHAR(160),""))),0)*IFERROR(VALUE(TRIM(SUBSTITUTE($AE52,CHAR(160),""))),0)),
TRUE,0
)
)</f>
        <v/>
      </c>
      <c r="BH52" s="605" t="str">
        <f t="shared" si="40"/>
        <v/>
      </c>
      <c r="BI52" s="585"/>
      <c r="BJ52" s="586" t="str" cm="1">
        <f t="array" ref="BJ52">IF(OR(BH52="",BE52="",BF52="",BC52="",BG52="",BD52=""),"",_xlfn.IFS(
ROUND(IFERROR(VALUE(TRIM(SUBSTITUTE(BH52,CHAR(160),""))),0),2)&gt;
ROUND(IFERROR(VALUE(TRIM(SUBSTITUTE(BE52,CHAR(160),""))),0),2),
"KO : Le montant retenu TTC est supérieur au montant raisonnable TTC. Merci de revoir la ligne de dépense ou plafonner son montant.",
ROUND(IFERROR(VALUE(TRIM(SUBSTITUTE(BF52,CHAR(160),""))),0),2)&gt;
ROUND(IFERROR(VALUE(TRIM(SUBSTITUTE(BC52,CHAR(160),""))),0),2),
"Attention : Le montant retenu HT est supérieur au montant HT raisonnable. Merci de revoir la ligne de dépense, plafonner son montant, ou justifier la reventillation HT / TVA.",
ROUND(IFERROR(VALUE(TRIM(SUBSTITUTE(BG52,CHAR(160),""))),0),2)&gt;
ROUND(IFERROR(VALUE(TRIM(SUBSTITUTE(BD52,CHAR(160),""))),0),2),
"Attention : Le montant TVA retenu est supérieur au montant TVA raisonnable. Merci de revoir la ligne de dépense, plafonner son montant, ou justifier la reventillation HT / TVA.",
ROUND(IFERROR(VALUE(TRIM(SUBSTITUTE(BH52,CHAR(160),""))),0),2)&gt;
ROUND(IFERROR(VALUE(TRIM(SUBSTITUTE(MIN(P53,S53,V53),CHAR(160),""))),0),2),
"Attention : Le devis retenu n'est pas le moins cher. Une justification de la part du porteur est nécessaire.",
ROUND(IFERROR(VALUE(TRIM(SUBSTITUTE(BH52,CHAR(160),""))),0),2)=0,
"Attention : montant présenté entièrement écarté",
ROUND(IFERROR(VALUE(TRIM(SUBSTITUTE(BE52,CHAR(160),""))),0),2)=
ROUND(IFERROR(VALUE(TRIM(SUBSTITUTE(BH52,CHAR(160),""))),0),2),
"OK",
ROUND(IFERROR(VALUE(TRIM(SUBSTITUTE(BE52,CHAR(160),""))),0),2)&gt;
ROUND(IFERROR(VALUE(TRIM(SUBSTITUTE(BH52,CHAR(160),""))),0),2),
" OK : Montant instruit inférieur au montant raisonnable.",
TRUE,""
))</f>
        <v/>
      </c>
      <c r="BK52" s="586" t="str" cm="1">
        <f t="array" ref="BK52">IF(OR(BH52="",AB52="",BF52="",Z52="",BG52="",AA52=""),"",_xlfn.IFS(
ROUND(IFERROR(VALUE(TRIM(SUBSTITUTE(BH52,CHAR(160),""))),0),2)&gt;
ROUND(IFERROR(VALUE(TRIM(SUBSTITUTE(AB52,CHAR(160),""))),0),2),
"KO : Le montant retenu TTC est supérieur au montant présenté TTC. Merci de revoir la ligne de dépense ou plafonner son montant.",
ROUND(IFERROR(VALUE(TRIM(SUBSTITUTE(BF52,CHAR(160),""))),0),2)&gt;
ROUND(IFERROR(VALUE(TRIM(SUBSTITUTE(Z52,CHAR(160),""))),0),2),
"Attention : Le montant retenu HT est supérieur au montant HT présenté. Merci de revoir la ligne de dépense, plafonner son montant, ou justifier la reventillation HT / TVA.",
ROUND(IFERROR(VALUE(TRIM(SUBSTITUTE(BG52,CHAR(160),""))),0),2)&gt;
ROUND(IFERROR(VALUE(TRIM(SUBSTITUTE(AA52,CHAR(160),""))),0),2),
"Attention : Le montant TVA retenu est supérieur au montant TVA présenté. Merci de revoir la ligne de dépense, plafonner son montant, ou justifier la reventillation HT / TVA.",
ROUND(IFERROR(VALUE(TRIM(SUBSTITUTE(AB52,CHAR(160),""))),0),2)=0,
"",
ROUND(IFERROR(VALUE(TRIM(SUBSTITUTE(BH52,CHAR(160),""))),0),2)=
ROUND(IFERROR(VALUE(TRIM(SUBSTITUTE(AB52,CHAR(160),""))),0),2),
"OK",
ROUND(IFERROR(VALUE(TRIM(SUBSTITUTE(BH52,CHAR(160),""))),0),2)=0,
"Attention : Montant présenté entièrement rejeté.",
ROUND(IFERROR(VALUE(TRIM(SUBSTITUTE(BH52,CHAR(160),""))),0),2)&lt;
ROUND(IFERROR(VALUE(TRIM(SUBSTITUTE(AB52,CHAR(160),""))),0),2),
"Attention : Montant présenté partiellement rejeté.",
TRUE,""
))</f>
        <v/>
      </c>
      <c r="BL52" s="584" t="str">
        <f t="shared" si="47"/>
        <v/>
      </c>
      <c r="BM52" s="584" t="str">
        <f t="shared" si="48"/>
        <v/>
      </c>
      <c r="BN52" s="818" t="str">
        <f t="shared" si="49"/>
        <v/>
      </c>
    </row>
    <row r="53" spans="1:66">
      <c r="A53" s="797">
        <v>45</v>
      </c>
      <c r="B53" s="83"/>
      <c r="C53" s="108"/>
      <c r="D53" s="83"/>
      <c r="E53" s="109"/>
      <c r="F53" s="110"/>
      <c r="G53" s="111"/>
      <c r="H53" s="132"/>
      <c r="I53" s="626"/>
      <c r="J53" s="627"/>
      <c r="K53" s="538"/>
      <c r="L53" s="624"/>
      <c r="M53" s="625"/>
      <c r="N53" s="644" t="str">
        <f t="shared" si="43"/>
        <v/>
      </c>
      <c r="O53" s="647"/>
      <c r="P53" s="538"/>
      <c r="Q53" s="625"/>
      <c r="R53" s="625"/>
      <c r="S53" s="644" t="str">
        <f t="shared" si="15"/>
        <v/>
      </c>
      <c r="T53" s="664"/>
      <c r="U53" s="538"/>
      <c r="V53" s="625"/>
      <c r="W53" s="625"/>
      <c r="X53" s="665" t="str">
        <f t="shared" si="46"/>
        <v/>
      </c>
      <c r="Y53" s="623"/>
      <c r="Z53" s="112" t="str" cm="1">
        <f t="array" ref="Z53">IF((_xlfn.IFS(TRIM(SUBSTITUTE(Y53,CHAR(160),""))="Devis 1",IFERROR(VALUE(TRIM(SUBSTITUTE(L53,CHAR(160),""))),0),TRIM(SUBSTITUTE(Y53,CHAR(160),""))="Devis 2",IFERROR(VALUE(TRIM(SUBSTITUTE(Q53,CHAR(160),""))),0),TRIM(SUBSTITUTE(Y53,CHAR(160),""))="Devis 3",IFERROR(VALUE(TRIM(SUBSTITUTE(V53,CHAR(160),""))),0),TRUE,0)*IFERROR(VALUE(TRIM(SUBSTITUTE(C53,CHAR(160),""))),0))=0,"",_xlfn.IFS(TRIM(SUBSTITUTE(Y53,CHAR(160),""))="Devis 1",IFERROR(VALUE(TRIM(SUBSTITUTE(L53,CHAR(160),""))),0),TRIM(SUBSTITUTE(Y53,CHAR(160),""))="Devis 2",IFERROR(VALUE(TRIM(SUBSTITUTE(Q53,CHAR(160),""))),0),TRIM(SUBSTITUTE(Y53,CHAR(160),""))="Devis 3",IFERROR(VALUE(TRIM(SUBSTITUTE(V53,CHAR(160),""))),0),TRUE,0)*IFERROR(VALUE(TRIM(SUBSTITUTE(C53,CHAR(160),""))),0))</f>
        <v/>
      </c>
      <c r="AA53" s="89" t="str" cm="1">
        <f t="array" ref="AA53">IF(ROUND((_xlfn.IFS(TRIM(SUBSTITUTE(Y53,CHAR(160),""))="Devis 1",IFERROR(VALUE(TRIM(SUBSTITUTE(M53,CHAR(160),""))),0),TRIM(SUBSTITUTE(Y53,CHAR(160),""))="Devis 2",IFERROR(VALUE(TRIM(SUBSTITUTE(R53,CHAR(160),""))),0),TRIM(SUBSTITUTE(Y53,CHAR(160),""))="Devis 3",IFERROR(VALUE(TRIM(SUBSTITUTE(W53,CHAR(160),""))),0),TRUE,0)*IFERROR(VALUE(TRIM(SUBSTITUTE(C53,CHAR(160),""))),0)),2)=0,IF(Z53&lt;&gt;"",0,""),ROUND((_xlfn.IFS(TRIM(SUBSTITUTE(Y53,CHAR(160),""))="Devis 1",IFERROR(VALUE(TRIM(SUBSTITUTE(M53,CHAR(160),""))),0),TRIM(SUBSTITUTE(Y53,CHAR(160),""))="Devis 2",IFERROR(VALUE(TRIM(SUBSTITUTE(R53,CHAR(160),""))),0),TRIM(SUBSTITUTE(Y53,CHAR(160),""))="Devis 3",IFERROR(VALUE(TRIM(SUBSTITUTE(W53,CHAR(160),""))),0),TRUE,0)*IFERROR(VALUE(TRIM(SUBSTITUTE(C53,CHAR(160),""))),0)),2))</f>
        <v/>
      </c>
      <c r="AB53" s="113" t="str">
        <f t="shared" si="17"/>
        <v/>
      </c>
      <c r="AC53" s="798"/>
      <c r="AD53" s="817" t="str">
        <f t="shared" si="50"/>
        <v/>
      </c>
      <c r="AE53" s="579" t="str">
        <f t="shared" si="52"/>
        <v/>
      </c>
      <c r="AF53" s="539" t="str">
        <f t="shared" si="53"/>
        <v/>
      </c>
      <c r="AG53" s="539" t="str">
        <f t="shared" si="54"/>
        <v/>
      </c>
      <c r="AH53" s="539" t="str">
        <f t="shared" si="55"/>
        <v/>
      </c>
      <c r="AI53" s="539" t="str">
        <f t="shared" si="56"/>
        <v/>
      </c>
      <c r="AJ53" s="539" t="str">
        <f t="shared" si="57"/>
        <v/>
      </c>
      <c r="AK53" s="553" t="str">
        <f t="shared" si="58"/>
        <v/>
      </c>
      <c r="AL53" s="548" t="str">
        <f t="shared" si="44"/>
        <v/>
      </c>
      <c r="AM53" s="539" t="str">
        <f t="shared" si="44"/>
        <v/>
      </c>
      <c r="AN53" s="578" t="str">
        <f t="shared" si="59"/>
        <v/>
      </c>
      <c r="AO53" s="578" t="str">
        <f t="shared" si="60"/>
        <v/>
      </c>
      <c r="AP53" s="644" t="str">
        <f t="shared" si="28"/>
        <v/>
      </c>
      <c r="AQ53" s="655" t="str">
        <f t="shared" si="29"/>
        <v/>
      </c>
      <c r="AR53" s="577" t="str">
        <f t="shared" si="30"/>
        <v/>
      </c>
      <c r="AS53" s="578" t="str">
        <f t="shared" si="61"/>
        <v/>
      </c>
      <c r="AT53" s="578" t="str">
        <f t="shared" si="62"/>
        <v/>
      </c>
      <c r="AU53" s="644" t="str">
        <f t="shared" si="33"/>
        <v/>
      </c>
      <c r="AV53" s="677" t="str">
        <f t="shared" si="45"/>
        <v/>
      </c>
      <c r="AW53" s="577" t="str">
        <f t="shared" si="45"/>
        <v/>
      </c>
      <c r="AX53" s="578" t="str">
        <f t="shared" si="63"/>
        <v/>
      </c>
      <c r="AY53" s="578" t="str">
        <f t="shared" si="64"/>
        <v/>
      </c>
      <c r="AZ53" s="678" t="str">
        <f t="shared" si="41"/>
        <v/>
      </c>
      <c r="BA53" s="671" t="str">
        <f t="shared" si="51"/>
        <v/>
      </c>
      <c r="BB53" s="583"/>
      <c r="BC53" s="605" t="str">
        <f t="shared" si="37"/>
        <v/>
      </c>
      <c r="BD53" s="605" t="str">
        <f t="shared" si="38"/>
        <v/>
      </c>
      <c r="BE53" s="605" t="str">
        <f t="shared" si="39"/>
        <v/>
      </c>
      <c r="BF53" s="606" t="str" cm="1">
        <f t="array" ref="BF53">IF($AE53="","",
_xlfn.IFS(
$BA53="Devis 1",
IF(ISBLANK(AN53),"",IFERROR(VALUE(TRIM(SUBSTITUTE(AN53,CHAR(160),""))),0)*IFERROR(VALUE(TRIM(SUBSTITUTE($AE53,CHAR(160),""))),0)),
$BA53="Devis 2",
IF(ISBLANK(AS53),"",IFERROR(VALUE(TRIM(SUBSTITUTE(AS53,CHAR(160),""))),0)*IFERROR(VALUE(TRIM(SUBSTITUTE($AE53,CHAR(160),""))),0)),
$BA53="Devis 3",
IF(ISBLANK(AX53),"",IFERROR(VALUE(TRIM(SUBSTITUTE(AX53,CHAR(160),""))),0)*IFERROR(VALUE(TRIM(SUBSTITUTE($AE53,CHAR(160),""))),0)),
TRUE,0
)
)</f>
        <v/>
      </c>
      <c r="BG53" s="606" t="str" cm="1">
        <f t="array" ref="BG53">IF($AE53="","",
_xlfn.IFS(
$BA53="Devis 1",
IF(ISBLANK(AO53),"",IFERROR(VALUE(TRIM(SUBSTITUTE(AO53,CHAR(160),""))),0)*IFERROR(VALUE(TRIM(SUBSTITUTE($AE53,CHAR(160),""))),0)),
$BA53="Devis 2",
IF(ISBLANK(AT53),"",IFERROR(VALUE(TRIM(SUBSTITUTE(AT53,CHAR(160),""))),0)*IFERROR(VALUE(TRIM(SUBSTITUTE($AE53,CHAR(160),""))),0)),
$BA53="Devis 3",
IF(ISBLANK(AY53),"",IFERROR(VALUE(TRIM(SUBSTITUTE(AY53,CHAR(160),""))),0)*IFERROR(VALUE(TRIM(SUBSTITUTE($AE53,CHAR(160),""))),0)),
TRUE,0
)
)</f>
        <v/>
      </c>
      <c r="BH53" s="605" t="str">
        <f t="shared" si="40"/>
        <v/>
      </c>
      <c r="BI53" s="585"/>
      <c r="BJ53" s="586" t="str" cm="1">
        <f t="array" ref="BJ53">IF(OR(BH53="",BE53="",BF53="",BC53="",BG53="",BD53=""),"",_xlfn.IFS(
ROUND(IFERROR(VALUE(TRIM(SUBSTITUTE(BH53,CHAR(160),""))),0),2)&gt;
ROUND(IFERROR(VALUE(TRIM(SUBSTITUTE(BE53,CHAR(160),""))),0),2),
"KO : Le montant retenu TTC est supérieur au montant raisonnable TTC. Merci de revoir la ligne de dépense ou plafonner son montant.",
ROUND(IFERROR(VALUE(TRIM(SUBSTITUTE(BF53,CHAR(160),""))),0),2)&gt;
ROUND(IFERROR(VALUE(TRIM(SUBSTITUTE(BC53,CHAR(160),""))),0),2),
"Attention : Le montant retenu HT est supérieur au montant HT raisonnable. Merci de revoir la ligne de dépense, plafonner son montant, ou justifier la reventillation HT / TVA.",
ROUND(IFERROR(VALUE(TRIM(SUBSTITUTE(BG53,CHAR(160),""))),0),2)&gt;
ROUND(IFERROR(VALUE(TRIM(SUBSTITUTE(BD53,CHAR(160),""))),0),2),
"Attention : Le montant TVA retenu est supérieur au montant TVA raisonnable. Merci de revoir la ligne de dépense, plafonner son montant, ou justifier la reventillation HT / TVA.",
ROUND(IFERROR(VALUE(TRIM(SUBSTITUTE(BH53,CHAR(160),""))),0),2)&gt;
ROUND(IFERROR(VALUE(TRIM(SUBSTITUTE(MIN(P54,S54,V54),CHAR(160),""))),0),2),
"Attention : Le devis retenu n'est pas le moins cher. Une justification de la part du porteur est nécessaire.",
ROUND(IFERROR(VALUE(TRIM(SUBSTITUTE(BH53,CHAR(160),""))),0),2)=0,
"Attention : montant présenté entièrement écarté",
ROUND(IFERROR(VALUE(TRIM(SUBSTITUTE(BE53,CHAR(160),""))),0),2)=
ROUND(IFERROR(VALUE(TRIM(SUBSTITUTE(BH53,CHAR(160),""))),0),2),
"OK",
ROUND(IFERROR(VALUE(TRIM(SUBSTITUTE(BE53,CHAR(160),""))),0),2)&gt;
ROUND(IFERROR(VALUE(TRIM(SUBSTITUTE(BH53,CHAR(160),""))),0),2),
" OK : Montant instruit inférieur au montant raisonnable.",
TRUE,""
))</f>
        <v/>
      </c>
      <c r="BK53" s="586" t="str" cm="1">
        <f t="array" ref="BK53">IF(OR(BH53="",AB53="",BF53="",Z53="",BG53="",AA53=""),"",_xlfn.IFS(
ROUND(IFERROR(VALUE(TRIM(SUBSTITUTE(BH53,CHAR(160),""))),0),2)&gt;
ROUND(IFERROR(VALUE(TRIM(SUBSTITUTE(AB53,CHAR(160),""))),0),2),
"KO : Le montant retenu TTC est supérieur au montant présenté TTC. Merci de revoir la ligne de dépense ou plafonner son montant.",
ROUND(IFERROR(VALUE(TRIM(SUBSTITUTE(BF53,CHAR(160),""))),0),2)&gt;
ROUND(IFERROR(VALUE(TRIM(SUBSTITUTE(Z53,CHAR(160),""))),0),2),
"Attention : Le montant retenu HT est supérieur au montant HT présenté. Merci de revoir la ligne de dépense, plafonner son montant, ou justifier la reventillation HT / TVA.",
ROUND(IFERROR(VALUE(TRIM(SUBSTITUTE(BG53,CHAR(160),""))),0),2)&gt;
ROUND(IFERROR(VALUE(TRIM(SUBSTITUTE(AA53,CHAR(160),""))),0),2),
"Attention : Le montant TVA retenu est supérieur au montant TVA présenté. Merci de revoir la ligne de dépense, plafonner son montant, ou justifier la reventillation HT / TVA.",
ROUND(IFERROR(VALUE(TRIM(SUBSTITUTE(AB53,CHAR(160),""))),0),2)=0,
"",
ROUND(IFERROR(VALUE(TRIM(SUBSTITUTE(BH53,CHAR(160),""))),0),2)=
ROUND(IFERROR(VALUE(TRIM(SUBSTITUTE(AB53,CHAR(160),""))),0),2),
"OK",
ROUND(IFERROR(VALUE(TRIM(SUBSTITUTE(BH53,CHAR(160),""))),0),2)=0,
"Attention : Montant présenté entièrement rejeté.",
ROUND(IFERROR(VALUE(TRIM(SUBSTITUTE(BH53,CHAR(160),""))),0),2)&lt;
ROUND(IFERROR(VALUE(TRIM(SUBSTITUTE(AB53,CHAR(160),""))),0),2),
"Attention : Montant présenté partiellement rejeté.",
TRUE,""
))</f>
        <v/>
      </c>
      <c r="BL53" s="584" t="str">
        <f t="shared" si="47"/>
        <v/>
      </c>
      <c r="BM53" s="584" t="str">
        <f t="shared" si="48"/>
        <v/>
      </c>
      <c r="BN53" s="818" t="str">
        <f t="shared" si="49"/>
        <v/>
      </c>
    </row>
    <row r="54" spans="1:66">
      <c r="A54" s="797">
        <v>46</v>
      </c>
      <c r="B54" s="83"/>
      <c r="C54" s="108"/>
      <c r="D54" s="83"/>
      <c r="E54" s="109"/>
      <c r="F54" s="110"/>
      <c r="G54" s="111"/>
      <c r="H54" s="132"/>
      <c r="I54" s="626"/>
      <c r="J54" s="627"/>
      <c r="K54" s="538"/>
      <c r="L54" s="624"/>
      <c r="M54" s="625"/>
      <c r="N54" s="644" t="str">
        <f t="shared" si="43"/>
        <v/>
      </c>
      <c r="O54" s="647"/>
      <c r="P54" s="538"/>
      <c r="Q54" s="625"/>
      <c r="R54" s="625"/>
      <c r="S54" s="644" t="str">
        <f t="shared" si="15"/>
        <v/>
      </c>
      <c r="T54" s="664"/>
      <c r="U54" s="538"/>
      <c r="V54" s="625"/>
      <c r="W54" s="625"/>
      <c r="X54" s="665" t="str">
        <f t="shared" si="46"/>
        <v/>
      </c>
      <c r="Y54" s="623"/>
      <c r="Z54" s="112" t="str" cm="1">
        <f t="array" ref="Z54">IF((_xlfn.IFS(TRIM(SUBSTITUTE(Y54,CHAR(160),""))="Devis 1",IFERROR(VALUE(TRIM(SUBSTITUTE(L54,CHAR(160),""))),0),TRIM(SUBSTITUTE(Y54,CHAR(160),""))="Devis 2",IFERROR(VALUE(TRIM(SUBSTITUTE(Q54,CHAR(160),""))),0),TRIM(SUBSTITUTE(Y54,CHAR(160),""))="Devis 3",IFERROR(VALUE(TRIM(SUBSTITUTE(V54,CHAR(160),""))),0),TRUE,0)*IFERROR(VALUE(TRIM(SUBSTITUTE(C54,CHAR(160),""))),0))=0,"",_xlfn.IFS(TRIM(SUBSTITUTE(Y54,CHAR(160),""))="Devis 1",IFERROR(VALUE(TRIM(SUBSTITUTE(L54,CHAR(160),""))),0),TRIM(SUBSTITUTE(Y54,CHAR(160),""))="Devis 2",IFERROR(VALUE(TRIM(SUBSTITUTE(Q54,CHAR(160),""))),0),TRIM(SUBSTITUTE(Y54,CHAR(160),""))="Devis 3",IFERROR(VALUE(TRIM(SUBSTITUTE(V54,CHAR(160),""))),0),TRUE,0)*IFERROR(VALUE(TRIM(SUBSTITUTE(C54,CHAR(160),""))),0))</f>
        <v/>
      </c>
      <c r="AA54" s="89" t="str" cm="1">
        <f t="array" ref="AA54">IF(ROUND((_xlfn.IFS(TRIM(SUBSTITUTE(Y54,CHAR(160),""))="Devis 1",IFERROR(VALUE(TRIM(SUBSTITUTE(M54,CHAR(160),""))),0),TRIM(SUBSTITUTE(Y54,CHAR(160),""))="Devis 2",IFERROR(VALUE(TRIM(SUBSTITUTE(R54,CHAR(160),""))),0),TRIM(SUBSTITUTE(Y54,CHAR(160),""))="Devis 3",IFERROR(VALUE(TRIM(SUBSTITUTE(W54,CHAR(160),""))),0),TRUE,0)*IFERROR(VALUE(TRIM(SUBSTITUTE(C54,CHAR(160),""))),0)),2)=0,IF(Z54&lt;&gt;"",0,""),ROUND((_xlfn.IFS(TRIM(SUBSTITUTE(Y54,CHAR(160),""))="Devis 1",IFERROR(VALUE(TRIM(SUBSTITUTE(M54,CHAR(160),""))),0),TRIM(SUBSTITUTE(Y54,CHAR(160),""))="Devis 2",IFERROR(VALUE(TRIM(SUBSTITUTE(R54,CHAR(160),""))),0),TRIM(SUBSTITUTE(Y54,CHAR(160),""))="Devis 3",IFERROR(VALUE(TRIM(SUBSTITUTE(W54,CHAR(160),""))),0),TRUE,0)*IFERROR(VALUE(TRIM(SUBSTITUTE(C54,CHAR(160),""))),0)),2))</f>
        <v/>
      </c>
      <c r="AB54" s="113" t="str">
        <f t="shared" si="17"/>
        <v/>
      </c>
      <c r="AC54" s="798"/>
      <c r="AD54" s="817" t="str">
        <f t="shared" si="50"/>
        <v/>
      </c>
      <c r="AE54" s="579" t="str">
        <f t="shared" si="52"/>
        <v/>
      </c>
      <c r="AF54" s="539" t="str">
        <f t="shared" si="53"/>
        <v/>
      </c>
      <c r="AG54" s="539" t="str">
        <f t="shared" si="54"/>
        <v/>
      </c>
      <c r="AH54" s="539" t="str">
        <f t="shared" si="55"/>
        <v/>
      </c>
      <c r="AI54" s="539" t="str">
        <f t="shared" si="56"/>
        <v/>
      </c>
      <c r="AJ54" s="539" t="str">
        <f t="shared" si="57"/>
        <v/>
      </c>
      <c r="AK54" s="553" t="str">
        <f t="shared" si="58"/>
        <v/>
      </c>
      <c r="AL54" s="548" t="str">
        <f t="shared" si="44"/>
        <v/>
      </c>
      <c r="AM54" s="539" t="str">
        <f t="shared" si="44"/>
        <v/>
      </c>
      <c r="AN54" s="578" t="str">
        <f t="shared" si="59"/>
        <v/>
      </c>
      <c r="AO54" s="578" t="str">
        <f t="shared" si="60"/>
        <v/>
      </c>
      <c r="AP54" s="644" t="str">
        <f t="shared" si="28"/>
        <v/>
      </c>
      <c r="AQ54" s="655" t="str">
        <f t="shared" si="29"/>
        <v/>
      </c>
      <c r="AR54" s="577" t="str">
        <f t="shared" si="30"/>
        <v/>
      </c>
      <c r="AS54" s="578" t="str">
        <f t="shared" si="61"/>
        <v/>
      </c>
      <c r="AT54" s="578" t="str">
        <f t="shared" si="62"/>
        <v/>
      </c>
      <c r="AU54" s="644" t="str">
        <f t="shared" si="33"/>
        <v/>
      </c>
      <c r="AV54" s="677" t="str">
        <f t="shared" si="45"/>
        <v/>
      </c>
      <c r="AW54" s="577" t="str">
        <f t="shared" si="45"/>
        <v/>
      </c>
      <c r="AX54" s="578" t="str">
        <f t="shared" si="63"/>
        <v/>
      </c>
      <c r="AY54" s="578" t="str">
        <f t="shared" si="64"/>
        <v/>
      </c>
      <c r="AZ54" s="678" t="str">
        <f t="shared" si="41"/>
        <v/>
      </c>
      <c r="BA54" s="671" t="str">
        <f t="shared" si="51"/>
        <v/>
      </c>
      <c r="BB54" s="583"/>
      <c r="BC54" s="605" t="str">
        <f t="shared" si="37"/>
        <v/>
      </c>
      <c r="BD54" s="605" t="str">
        <f t="shared" si="38"/>
        <v/>
      </c>
      <c r="BE54" s="605" t="str">
        <f t="shared" si="39"/>
        <v/>
      </c>
      <c r="BF54" s="606" t="str" cm="1">
        <f t="array" ref="BF54">IF($AE54="","",
_xlfn.IFS(
$BA54="Devis 1",
IF(ISBLANK(AN54),"",IFERROR(VALUE(TRIM(SUBSTITUTE(AN54,CHAR(160),""))),0)*IFERROR(VALUE(TRIM(SUBSTITUTE($AE54,CHAR(160),""))),0)),
$BA54="Devis 2",
IF(ISBLANK(AS54),"",IFERROR(VALUE(TRIM(SUBSTITUTE(AS54,CHAR(160),""))),0)*IFERROR(VALUE(TRIM(SUBSTITUTE($AE54,CHAR(160),""))),0)),
$BA54="Devis 3",
IF(ISBLANK(AX54),"",IFERROR(VALUE(TRIM(SUBSTITUTE(AX54,CHAR(160),""))),0)*IFERROR(VALUE(TRIM(SUBSTITUTE($AE54,CHAR(160),""))),0)),
TRUE,0
)
)</f>
        <v/>
      </c>
      <c r="BG54" s="606" t="str" cm="1">
        <f t="array" ref="BG54">IF($AE54="","",
_xlfn.IFS(
$BA54="Devis 1",
IF(ISBLANK(AO54),"",IFERROR(VALUE(TRIM(SUBSTITUTE(AO54,CHAR(160),""))),0)*IFERROR(VALUE(TRIM(SUBSTITUTE($AE54,CHAR(160),""))),0)),
$BA54="Devis 2",
IF(ISBLANK(AT54),"",IFERROR(VALUE(TRIM(SUBSTITUTE(AT54,CHAR(160),""))),0)*IFERROR(VALUE(TRIM(SUBSTITUTE($AE54,CHAR(160),""))),0)),
$BA54="Devis 3",
IF(ISBLANK(AY54),"",IFERROR(VALUE(TRIM(SUBSTITUTE(AY54,CHAR(160),""))),0)*IFERROR(VALUE(TRIM(SUBSTITUTE($AE54,CHAR(160),""))),0)),
TRUE,0
)
)</f>
        <v/>
      </c>
      <c r="BH54" s="605" t="str">
        <f t="shared" si="40"/>
        <v/>
      </c>
      <c r="BI54" s="585"/>
      <c r="BJ54" s="586" t="str" cm="1">
        <f t="array" ref="BJ54">IF(OR(BH54="",BE54="",BF54="",BC54="",BG54="",BD54=""),"",_xlfn.IFS(
ROUND(IFERROR(VALUE(TRIM(SUBSTITUTE(BH54,CHAR(160),""))),0),2)&gt;
ROUND(IFERROR(VALUE(TRIM(SUBSTITUTE(BE54,CHAR(160),""))),0),2),
"KO : Le montant retenu TTC est supérieur au montant raisonnable TTC. Merci de revoir la ligne de dépense ou plafonner son montant.",
ROUND(IFERROR(VALUE(TRIM(SUBSTITUTE(BF54,CHAR(160),""))),0),2)&gt;
ROUND(IFERROR(VALUE(TRIM(SUBSTITUTE(BC54,CHAR(160),""))),0),2),
"Attention : Le montant retenu HT est supérieur au montant HT raisonnable. Merci de revoir la ligne de dépense, plafonner son montant, ou justifier la reventillation HT / TVA.",
ROUND(IFERROR(VALUE(TRIM(SUBSTITUTE(BG54,CHAR(160),""))),0),2)&gt;
ROUND(IFERROR(VALUE(TRIM(SUBSTITUTE(BD54,CHAR(160),""))),0),2),
"Attention : Le montant TVA retenu est supérieur au montant TVA raisonnable. Merci de revoir la ligne de dépense, plafonner son montant, ou justifier la reventillation HT / TVA.",
ROUND(IFERROR(VALUE(TRIM(SUBSTITUTE(BH54,CHAR(160),""))),0),2)&gt;
ROUND(IFERROR(VALUE(TRIM(SUBSTITUTE(MIN(P55,S55,V55),CHAR(160),""))),0),2),
"Attention : Le devis retenu n'est pas le moins cher. Une justification de la part du porteur est nécessaire.",
ROUND(IFERROR(VALUE(TRIM(SUBSTITUTE(BH54,CHAR(160),""))),0),2)=0,
"Attention : montant présenté entièrement écarté",
ROUND(IFERROR(VALUE(TRIM(SUBSTITUTE(BE54,CHAR(160),""))),0),2)=
ROUND(IFERROR(VALUE(TRIM(SUBSTITUTE(BH54,CHAR(160),""))),0),2),
"OK",
ROUND(IFERROR(VALUE(TRIM(SUBSTITUTE(BE54,CHAR(160),""))),0),2)&gt;
ROUND(IFERROR(VALUE(TRIM(SUBSTITUTE(BH54,CHAR(160),""))),0),2),
" OK : Montant instruit inférieur au montant raisonnable.",
TRUE,""
))</f>
        <v/>
      </c>
      <c r="BK54" s="586" t="str" cm="1">
        <f t="array" ref="BK54">IF(OR(BH54="",AB54="",BF54="",Z54="",BG54="",AA54=""),"",_xlfn.IFS(
ROUND(IFERROR(VALUE(TRIM(SUBSTITUTE(BH54,CHAR(160),""))),0),2)&gt;
ROUND(IFERROR(VALUE(TRIM(SUBSTITUTE(AB54,CHAR(160),""))),0),2),
"KO : Le montant retenu TTC est supérieur au montant présenté TTC. Merci de revoir la ligne de dépense ou plafonner son montant.",
ROUND(IFERROR(VALUE(TRIM(SUBSTITUTE(BF54,CHAR(160),""))),0),2)&gt;
ROUND(IFERROR(VALUE(TRIM(SUBSTITUTE(Z54,CHAR(160),""))),0),2),
"Attention : Le montant retenu HT est supérieur au montant HT présenté. Merci de revoir la ligne de dépense, plafonner son montant, ou justifier la reventillation HT / TVA.",
ROUND(IFERROR(VALUE(TRIM(SUBSTITUTE(BG54,CHAR(160),""))),0),2)&gt;
ROUND(IFERROR(VALUE(TRIM(SUBSTITUTE(AA54,CHAR(160),""))),0),2),
"Attention : Le montant TVA retenu est supérieur au montant TVA présenté. Merci de revoir la ligne de dépense, plafonner son montant, ou justifier la reventillation HT / TVA.",
ROUND(IFERROR(VALUE(TRIM(SUBSTITUTE(AB54,CHAR(160),""))),0),2)=0,
"",
ROUND(IFERROR(VALUE(TRIM(SUBSTITUTE(BH54,CHAR(160),""))),0),2)=
ROUND(IFERROR(VALUE(TRIM(SUBSTITUTE(AB54,CHAR(160),""))),0),2),
"OK",
ROUND(IFERROR(VALUE(TRIM(SUBSTITUTE(BH54,CHAR(160),""))),0),2)=0,
"Attention : Montant présenté entièrement rejeté.",
ROUND(IFERROR(VALUE(TRIM(SUBSTITUTE(BH54,CHAR(160),""))),0),2)&lt;
ROUND(IFERROR(VALUE(TRIM(SUBSTITUTE(AB54,CHAR(160),""))),0),2),
"Attention : Montant présenté partiellement rejeté.",
TRUE,""
))</f>
        <v/>
      </c>
      <c r="BL54" s="584" t="str">
        <f t="shared" si="47"/>
        <v/>
      </c>
      <c r="BM54" s="584" t="str">
        <f t="shared" si="48"/>
        <v/>
      </c>
      <c r="BN54" s="818" t="str">
        <f t="shared" si="49"/>
        <v/>
      </c>
    </row>
    <row r="55" spans="1:66">
      <c r="A55" s="797">
        <v>47</v>
      </c>
      <c r="B55" s="83"/>
      <c r="C55" s="108"/>
      <c r="D55" s="83"/>
      <c r="E55" s="109"/>
      <c r="F55" s="110"/>
      <c r="G55" s="111"/>
      <c r="H55" s="132"/>
      <c r="I55" s="626"/>
      <c r="J55" s="627"/>
      <c r="K55" s="538"/>
      <c r="L55" s="624"/>
      <c r="M55" s="625"/>
      <c r="N55" s="644" t="str">
        <f t="shared" si="43"/>
        <v/>
      </c>
      <c r="O55" s="647"/>
      <c r="P55" s="538"/>
      <c r="Q55" s="625"/>
      <c r="R55" s="625"/>
      <c r="S55" s="644" t="str">
        <f t="shared" si="15"/>
        <v/>
      </c>
      <c r="T55" s="664"/>
      <c r="U55" s="538"/>
      <c r="V55" s="625"/>
      <c r="W55" s="625"/>
      <c r="X55" s="665" t="str">
        <f t="shared" si="46"/>
        <v/>
      </c>
      <c r="Y55" s="623"/>
      <c r="Z55" s="112" t="str" cm="1">
        <f t="array" ref="Z55">IF((_xlfn.IFS(TRIM(SUBSTITUTE(Y55,CHAR(160),""))="Devis 1",IFERROR(VALUE(TRIM(SUBSTITUTE(L55,CHAR(160),""))),0),TRIM(SUBSTITUTE(Y55,CHAR(160),""))="Devis 2",IFERROR(VALUE(TRIM(SUBSTITUTE(Q55,CHAR(160),""))),0),TRIM(SUBSTITUTE(Y55,CHAR(160),""))="Devis 3",IFERROR(VALUE(TRIM(SUBSTITUTE(V55,CHAR(160),""))),0),TRUE,0)*IFERROR(VALUE(TRIM(SUBSTITUTE(C55,CHAR(160),""))),0))=0,"",_xlfn.IFS(TRIM(SUBSTITUTE(Y55,CHAR(160),""))="Devis 1",IFERROR(VALUE(TRIM(SUBSTITUTE(L55,CHAR(160),""))),0),TRIM(SUBSTITUTE(Y55,CHAR(160),""))="Devis 2",IFERROR(VALUE(TRIM(SUBSTITUTE(Q55,CHAR(160),""))),0),TRIM(SUBSTITUTE(Y55,CHAR(160),""))="Devis 3",IFERROR(VALUE(TRIM(SUBSTITUTE(V55,CHAR(160),""))),0),TRUE,0)*IFERROR(VALUE(TRIM(SUBSTITUTE(C55,CHAR(160),""))),0))</f>
        <v/>
      </c>
      <c r="AA55" s="89" t="str" cm="1">
        <f t="array" ref="AA55">IF(ROUND((_xlfn.IFS(TRIM(SUBSTITUTE(Y55,CHAR(160),""))="Devis 1",IFERROR(VALUE(TRIM(SUBSTITUTE(M55,CHAR(160),""))),0),TRIM(SUBSTITUTE(Y55,CHAR(160),""))="Devis 2",IFERROR(VALUE(TRIM(SUBSTITUTE(R55,CHAR(160),""))),0),TRIM(SUBSTITUTE(Y55,CHAR(160),""))="Devis 3",IFERROR(VALUE(TRIM(SUBSTITUTE(W55,CHAR(160),""))),0),TRUE,0)*IFERROR(VALUE(TRIM(SUBSTITUTE(C55,CHAR(160),""))),0)),2)=0,IF(Z55&lt;&gt;"",0,""),ROUND((_xlfn.IFS(TRIM(SUBSTITUTE(Y55,CHAR(160),""))="Devis 1",IFERROR(VALUE(TRIM(SUBSTITUTE(M55,CHAR(160),""))),0),TRIM(SUBSTITUTE(Y55,CHAR(160),""))="Devis 2",IFERROR(VALUE(TRIM(SUBSTITUTE(R55,CHAR(160),""))),0),TRIM(SUBSTITUTE(Y55,CHAR(160),""))="Devis 3",IFERROR(VALUE(TRIM(SUBSTITUTE(W55,CHAR(160),""))),0),TRUE,0)*IFERROR(VALUE(TRIM(SUBSTITUTE(C55,CHAR(160),""))),0)),2))</f>
        <v/>
      </c>
      <c r="AB55" s="113" t="str">
        <f t="shared" si="17"/>
        <v/>
      </c>
      <c r="AC55" s="798"/>
      <c r="AD55" s="817" t="str">
        <f t="shared" si="50"/>
        <v/>
      </c>
      <c r="AE55" s="579" t="str">
        <f t="shared" si="52"/>
        <v/>
      </c>
      <c r="AF55" s="539" t="str">
        <f t="shared" si="53"/>
        <v/>
      </c>
      <c r="AG55" s="539" t="str">
        <f t="shared" si="54"/>
        <v/>
      </c>
      <c r="AH55" s="539" t="str">
        <f t="shared" si="55"/>
        <v/>
      </c>
      <c r="AI55" s="539" t="str">
        <f t="shared" si="56"/>
        <v/>
      </c>
      <c r="AJ55" s="539" t="str">
        <f t="shared" si="57"/>
        <v/>
      </c>
      <c r="AK55" s="553" t="str">
        <f t="shared" si="58"/>
        <v/>
      </c>
      <c r="AL55" s="548" t="str">
        <f t="shared" si="44"/>
        <v/>
      </c>
      <c r="AM55" s="539" t="str">
        <f t="shared" si="44"/>
        <v/>
      </c>
      <c r="AN55" s="578" t="str">
        <f t="shared" si="59"/>
        <v/>
      </c>
      <c r="AO55" s="578" t="str">
        <f t="shared" si="60"/>
        <v/>
      </c>
      <c r="AP55" s="644" t="str">
        <f t="shared" si="28"/>
        <v/>
      </c>
      <c r="AQ55" s="655" t="str">
        <f t="shared" si="29"/>
        <v/>
      </c>
      <c r="AR55" s="577" t="str">
        <f t="shared" si="30"/>
        <v/>
      </c>
      <c r="AS55" s="578" t="str">
        <f t="shared" si="61"/>
        <v/>
      </c>
      <c r="AT55" s="578" t="str">
        <f t="shared" si="62"/>
        <v/>
      </c>
      <c r="AU55" s="644" t="str">
        <f t="shared" si="33"/>
        <v/>
      </c>
      <c r="AV55" s="677" t="str">
        <f t="shared" si="45"/>
        <v/>
      </c>
      <c r="AW55" s="577" t="str">
        <f t="shared" si="45"/>
        <v/>
      </c>
      <c r="AX55" s="578" t="str">
        <f t="shared" si="63"/>
        <v/>
      </c>
      <c r="AY55" s="578" t="str">
        <f t="shared" si="64"/>
        <v/>
      </c>
      <c r="AZ55" s="678" t="str">
        <f t="shared" si="41"/>
        <v/>
      </c>
      <c r="BA55" s="671" t="str">
        <f t="shared" si="51"/>
        <v/>
      </c>
      <c r="BB55" s="583"/>
      <c r="BC55" s="605" t="str">
        <f t="shared" si="37"/>
        <v/>
      </c>
      <c r="BD55" s="605" t="str">
        <f t="shared" si="38"/>
        <v/>
      </c>
      <c r="BE55" s="605" t="str">
        <f t="shared" si="39"/>
        <v/>
      </c>
      <c r="BF55" s="606" t="str" cm="1">
        <f t="array" ref="BF55">IF($AE55="","",
_xlfn.IFS(
$BA55="Devis 1",
IF(ISBLANK(AN55),"",IFERROR(VALUE(TRIM(SUBSTITUTE(AN55,CHAR(160),""))),0)*IFERROR(VALUE(TRIM(SUBSTITUTE($AE55,CHAR(160),""))),0)),
$BA55="Devis 2",
IF(ISBLANK(AS55),"",IFERROR(VALUE(TRIM(SUBSTITUTE(AS55,CHAR(160),""))),0)*IFERROR(VALUE(TRIM(SUBSTITUTE($AE55,CHAR(160),""))),0)),
$BA55="Devis 3",
IF(ISBLANK(AX55),"",IFERROR(VALUE(TRIM(SUBSTITUTE(AX55,CHAR(160),""))),0)*IFERROR(VALUE(TRIM(SUBSTITUTE($AE55,CHAR(160),""))),0)),
TRUE,0
)
)</f>
        <v/>
      </c>
      <c r="BG55" s="606" t="str" cm="1">
        <f t="array" ref="BG55">IF($AE55="","",
_xlfn.IFS(
$BA55="Devis 1",
IF(ISBLANK(AO55),"",IFERROR(VALUE(TRIM(SUBSTITUTE(AO55,CHAR(160),""))),0)*IFERROR(VALUE(TRIM(SUBSTITUTE($AE55,CHAR(160),""))),0)),
$BA55="Devis 2",
IF(ISBLANK(AT55),"",IFERROR(VALUE(TRIM(SUBSTITUTE(AT55,CHAR(160),""))),0)*IFERROR(VALUE(TRIM(SUBSTITUTE($AE55,CHAR(160),""))),0)),
$BA55="Devis 3",
IF(ISBLANK(AY55),"",IFERROR(VALUE(TRIM(SUBSTITUTE(AY55,CHAR(160),""))),0)*IFERROR(VALUE(TRIM(SUBSTITUTE($AE55,CHAR(160),""))),0)),
TRUE,0
)
)</f>
        <v/>
      </c>
      <c r="BH55" s="605" t="str">
        <f t="shared" si="40"/>
        <v/>
      </c>
      <c r="BI55" s="585"/>
      <c r="BJ55" s="586" t="str" cm="1">
        <f t="array" ref="BJ55">IF(OR(BH55="",BE55="",BF55="",BC55="",BG55="",BD55=""),"",_xlfn.IFS(
ROUND(IFERROR(VALUE(TRIM(SUBSTITUTE(BH55,CHAR(160),""))),0),2)&gt;
ROUND(IFERROR(VALUE(TRIM(SUBSTITUTE(BE55,CHAR(160),""))),0),2),
"KO : Le montant retenu TTC est supérieur au montant raisonnable TTC. Merci de revoir la ligne de dépense ou plafonner son montant.",
ROUND(IFERROR(VALUE(TRIM(SUBSTITUTE(BF55,CHAR(160),""))),0),2)&gt;
ROUND(IFERROR(VALUE(TRIM(SUBSTITUTE(BC55,CHAR(160),""))),0),2),
"Attention : Le montant retenu HT est supérieur au montant HT raisonnable. Merci de revoir la ligne de dépense, plafonner son montant, ou justifier la reventillation HT / TVA.",
ROUND(IFERROR(VALUE(TRIM(SUBSTITUTE(BG55,CHAR(160),""))),0),2)&gt;
ROUND(IFERROR(VALUE(TRIM(SUBSTITUTE(BD55,CHAR(160),""))),0),2),
"Attention : Le montant TVA retenu est supérieur au montant TVA raisonnable. Merci de revoir la ligne de dépense, plafonner son montant, ou justifier la reventillation HT / TVA.",
ROUND(IFERROR(VALUE(TRIM(SUBSTITUTE(BH55,CHAR(160),""))),0),2)&gt;
ROUND(IFERROR(VALUE(TRIM(SUBSTITUTE(MIN(P56,S56,V56),CHAR(160),""))),0),2),
"Attention : Le devis retenu n'est pas le moins cher. Une justification de la part du porteur est nécessaire.",
ROUND(IFERROR(VALUE(TRIM(SUBSTITUTE(BH55,CHAR(160),""))),0),2)=0,
"Attention : montant présenté entièrement écarté",
ROUND(IFERROR(VALUE(TRIM(SUBSTITUTE(BE55,CHAR(160),""))),0),2)=
ROUND(IFERROR(VALUE(TRIM(SUBSTITUTE(BH55,CHAR(160),""))),0),2),
"OK",
ROUND(IFERROR(VALUE(TRIM(SUBSTITUTE(BE55,CHAR(160),""))),0),2)&gt;
ROUND(IFERROR(VALUE(TRIM(SUBSTITUTE(BH55,CHAR(160),""))),0),2),
" OK : Montant instruit inférieur au montant raisonnable.",
TRUE,""
))</f>
        <v/>
      </c>
      <c r="BK55" s="586" t="str" cm="1">
        <f t="array" ref="BK55">IF(OR(BH55="",AB55="",BF55="",Z55="",BG55="",AA55=""),"",_xlfn.IFS(
ROUND(IFERROR(VALUE(TRIM(SUBSTITUTE(BH55,CHAR(160),""))),0),2)&gt;
ROUND(IFERROR(VALUE(TRIM(SUBSTITUTE(AB55,CHAR(160),""))),0),2),
"KO : Le montant retenu TTC est supérieur au montant présenté TTC. Merci de revoir la ligne de dépense ou plafonner son montant.",
ROUND(IFERROR(VALUE(TRIM(SUBSTITUTE(BF55,CHAR(160),""))),0),2)&gt;
ROUND(IFERROR(VALUE(TRIM(SUBSTITUTE(Z55,CHAR(160),""))),0),2),
"Attention : Le montant retenu HT est supérieur au montant HT présenté. Merci de revoir la ligne de dépense, plafonner son montant, ou justifier la reventillation HT / TVA.",
ROUND(IFERROR(VALUE(TRIM(SUBSTITUTE(BG55,CHAR(160),""))),0),2)&gt;
ROUND(IFERROR(VALUE(TRIM(SUBSTITUTE(AA55,CHAR(160),""))),0),2),
"Attention : Le montant TVA retenu est supérieur au montant TVA présenté. Merci de revoir la ligne de dépense, plafonner son montant, ou justifier la reventillation HT / TVA.",
ROUND(IFERROR(VALUE(TRIM(SUBSTITUTE(AB55,CHAR(160),""))),0),2)=0,
"",
ROUND(IFERROR(VALUE(TRIM(SUBSTITUTE(BH55,CHAR(160),""))),0),2)=
ROUND(IFERROR(VALUE(TRIM(SUBSTITUTE(AB55,CHAR(160),""))),0),2),
"OK",
ROUND(IFERROR(VALUE(TRIM(SUBSTITUTE(BH55,CHAR(160),""))),0),2)=0,
"Attention : Montant présenté entièrement rejeté.",
ROUND(IFERROR(VALUE(TRIM(SUBSTITUTE(BH55,CHAR(160),""))),0),2)&lt;
ROUND(IFERROR(VALUE(TRIM(SUBSTITUTE(AB55,CHAR(160),""))),0),2),
"Attention : Montant présenté partiellement rejeté.",
TRUE,""
))</f>
        <v/>
      </c>
      <c r="BL55" s="584" t="str">
        <f t="shared" si="47"/>
        <v/>
      </c>
      <c r="BM55" s="584" t="str">
        <f t="shared" si="48"/>
        <v/>
      </c>
      <c r="BN55" s="818" t="str">
        <f t="shared" si="49"/>
        <v/>
      </c>
    </row>
    <row r="56" spans="1:66">
      <c r="A56" s="797">
        <v>48</v>
      </c>
      <c r="B56" s="83"/>
      <c r="C56" s="108"/>
      <c r="D56" s="83"/>
      <c r="E56" s="109"/>
      <c r="F56" s="110"/>
      <c r="G56" s="111"/>
      <c r="H56" s="132"/>
      <c r="I56" s="626"/>
      <c r="J56" s="627"/>
      <c r="K56" s="538"/>
      <c r="L56" s="624"/>
      <c r="M56" s="625"/>
      <c r="N56" s="644" t="str">
        <f t="shared" si="43"/>
        <v/>
      </c>
      <c r="O56" s="647"/>
      <c r="P56" s="538"/>
      <c r="Q56" s="625"/>
      <c r="R56" s="625"/>
      <c r="S56" s="644" t="str">
        <f t="shared" si="15"/>
        <v/>
      </c>
      <c r="T56" s="664"/>
      <c r="U56" s="538"/>
      <c r="V56" s="625"/>
      <c r="W56" s="625"/>
      <c r="X56" s="665" t="str">
        <f t="shared" si="46"/>
        <v/>
      </c>
      <c r="Y56" s="623"/>
      <c r="Z56" s="112" t="str" cm="1">
        <f t="array" ref="Z56">IF((_xlfn.IFS(TRIM(SUBSTITUTE(Y56,CHAR(160),""))="Devis 1",IFERROR(VALUE(TRIM(SUBSTITUTE(L56,CHAR(160),""))),0),TRIM(SUBSTITUTE(Y56,CHAR(160),""))="Devis 2",IFERROR(VALUE(TRIM(SUBSTITUTE(Q56,CHAR(160),""))),0),TRIM(SUBSTITUTE(Y56,CHAR(160),""))="Devis 3",IFERROR(VALUE(TRIM(SUBSTITUTE(V56,CHAR(160),""))),0),TRUE,0)*IFERROR(VALUE(TRIM(SUBSTITUTE(C56,CHAR(160),""))),0))=0,"",_xlfn.IFS(TRIM(SUBSTITUTE(Y56,CHAR(160),""))="Devis 1",IFERROR(VALUE(TRIM(SUBSTITUTE(L56,CHAR(160),""))),0),TRIM(SUBSTITUTE(Y56,CHAR(160),""))="Devis 2",IFERROR(VALUE(TRIM(SUBSTITUTE(Q56,CHAR(160),""))),0),TRIM(SUBSTITUTE(Y56,CHAR(160),""))="Devis 3",IFERROR(VALUE(TRIM(SUBSTITUTE(V56,CHAR(160),""))),0),TRUE,0)*IFERROR(VALUE(TRIM(SUBSTITUTE(C56,CHAR(160),""))),0))</f>
        <v/>
      </c>
      <c r="AA56" s="89" t="str" cm="1">
        <f t="array" ref="AA56">IF(ROUND((_xlfn.IFS(TRIM(SUBSTITUTE(Y56,CHAR(160),""))="Devis 1",IFERROR(VALUE(TRIM(SUBSTITUTE(M56,CHAR(160),""))),0),TRIM(SUBSTITUTE(Y56,CHAR(160),""))="Devis 2",IFERROR(VALUE(TRIM(SUBSTITUTE(R56,CHAR(160),""))),0),TRIM(SUBSTITUTE(Y56,CHAR(160),""))="Devis 3",IFERROR(VALUE(TRIM(SUBSTITUTE(W56,CHAR(160),""))),0),TRUE,0)*IFERROR(VALUE(TRIM(SUBSTITUTE(C56,CHAR(160),""))),0)),2)=0,IF(Z56&lt;&gt;"",0,""),ROUND((_xlfn.IFS(TRIM(SUBSTITUTE(Y56,CHAR(160),""))="Devis 1",IFERROR(VALUE(TRIM(SUBSTITUTE(M56,CHAR(160),""))),0),TRIM(SUBSTITUTE(Y56,CHAR(160),""))="Devis 2",IFERROR(VALUE(TRIM(SUBSTITUTE(R56,CHAR(160),""))),0),TRIM(SUBSTITUTE(Y56,CHAR(160),""))="Devis 3",IFERROR(VALUE(TRIM(SUBSTITUTE(W56,CHAR(160),""))),0),TRUE,0)*IFERROR(VALUE(TRIM(SUBSTITUTE(C56,CHAR(160),""))),0)),2))</f>
        <v/>
      </c>
      <c r="AB56" s="113" t="str">
        <f t="shared" si="17"/>
        <v/>
      </c>
      <c r="AC56" s="798"/>
      <c r="AD56" s="817" t="str">
        <f t="shared" si="50"/>
        <v/>
      </c>
      <c r="AE56" s="579" t="str">
        <f t="shared" si="52"/>
        <v/>
      </c>
      <c r="AF56" s="539" t="str">
        <f t="shared" si="53"/>
        <v/>
      </c>
      <c r="AG56" s="539" t="str">
        <f t="shared" si="54"/>
        <v/>
      </c>
      <c r="AH56" s="539" t="str">
        <f t="shared" si="55"/>
        <v/>
      </c>
      <c r="AI56" s="539" t="str">
        <f t="shared" si="56"/>
        <v/>
      </c>
      <c r="AJ56" s="539" t="str">
        <f t="shared" si="57"/>
        <v/>
      </c>
      <c r="AK56" s="553" t="str">
        <f t="shared" si="58"/>
        <v/>
      </c>
      <c r="AL56" s="548" t="str">
        <f t="shared" si="44"/>
        <v/>
      </c>
      <c r="AM56" s="539" t="str">
        <f t="shared" si="44"/>
        <v/>
      </c>
      <c r="AN56" s="578" t="str">
        <f t="shared" si="59"/>
        <v/>
      </c>
      <c r="AO56" s="578" t="str">
        <f t="shared" si="60"/>
        <v/>
      </c>
      <c r="AP56" s="644" t="str">
        <f t="shared" si="28"/>
        <v/>
      </c>
      <c r="AQ56" s="655" t="str">
        <f t="shared" si="29"/>
        <v/>
      </c>
      <c r="AR56" s="577" t="str">
        <f t="shared" si="30"/>
        <v/>
      </c>
      <c r="AS56" s="578" t="str">
        <f t="shared" si="61"/>
        <v/>
      </c>
      <c r="AT56" s="578" t="str">
        <f t="shared" si="62"/>
        <v/>
      </c>
      <c r="AU56" s="644" t="str">
        <f t="shared" si="33"/>
        <v/>
      </c>
      <c r="AV56" s="677" t="str">
        <f t="shared" si="45"/>
        <v/>
      </c>
      <c r="AW56" s="577" t="str">
        <f t="shared" si="45"/>
        <v/>
      </c>
      <c r="AX56" s="578" t="str">
        <f t="shared" si="63"/>
        <v/>
      </c>
      <c r="AY56" s="578" t="str">
        <f t="shared" si="64"/>
        <v/>
      </c>
      <c r="AZ56" s="678" t="str">
        <f t="shared" si="41"/>
        <v/>
      </c>
      <c r="BA56" s="671" t="str">
        <f t="shared" si="51"/>
        <v/>
      </c>
      <c r="BB56" s="583"/>
      <c r="BC56" s="605" t="str">
        <f t="shared" si="37"/>
        <v/>
      </c>
      <c r="BD56" s="605" t="str">
        <f t="shared" si="38"/>
        <v/>
      </c>
      <c r="BE56" s="605" t="str">
        <f t="shared" si="39"/>
        <v/>
      </c>
      <c r="BF56" s="606" t="str" cm="1">
        <f t="array" ref="BF56">IF($AE56="","",
_xlfn.IFS(
$BA56="Devis 1",
IF(ISBLANK(AN56),"",IFERROR(VALUE(TRIM(SUBSTITUTE(AN56,CHAR(160),""))),0)*IFERROR(VALUE(TRIM(SUBSTITUTE($AE56,CHAR(160),""))),0)),
$BA56="Devis 2",
IF(ISBLANK(AS56),"",IFERROR(VALUE(TRIM(SUBSTITUTE(AS56,CHAR(160),""))),0)*IFERROR(VALUE(TRIM(SUBSTITUTE($AE56,CHAR(160),""))),0)),
$BA56="Devis 3",
IF(ISBLANK(AX56),"",IFERROR(VALUE(TRIM(SUBSTITUTE(AX56,CHAR(160),""))),0)*IFERROR(VALUE(TRIM(SUBSTITUTE($AE56,CHAR(160),""))),0)),
TRUE,0
)
)</f>
        <v/>
      </c>
      <c r="BG56" s="606" t="str" cm="1">
        <f t="array" ref="BG56">IF($AE56="","",
_xlfn.IFS(
$BA56="Devis 1",
IF(ISBLANK(AO56),"",IFERROR(VALUE(TRIM(SUBSTITUTE(AO56,CHAR(160),""))),0)*IFERROR(VALUE(TRIM(SUBSTITUTE($AE56,CHAR(160),""))),0)),
$BA56="Devis 2",
IF(ISBLANK(AT56),"",IFERROR(VALUE(TRIM(SUBSTITUTE(AT56,CHAR(160),""))),0)*IFERROR(VALUE(TRIM(SUBSTITUTE($AE56,CHAR(160),""))),0)),
$BA56="Devis 3",
IF(ISBLANK(AY56),"",IFERROR(VALUE(TRIM(SUBSTITUTE(AY56,CHAR(160),""))),0)*IFERROR(VALUE(TRIM(SUBSTITUTE($AE56,CHAR(160),""))),0)),
TRUE,0
)
)</f>
        <v/>
      </c>
      <c r="BH56" s="605" t="str">
        <f t="shared" si="40"/>
        <v/>
      </c>
      <c r="BI56" s="585"/>
      <c r="BJ56" s="586" t="str" cm="1">
        <f t="array" ref="BJ56">IF(OR(BH56="",BE56="",BF56="",BC56="",BG56="",BD56=""),"",_xlfn.IFS(
ROUND(IFERROR(VALUE(TRIM(SUBSTITUTE(BH56,CHAR(160),""))),0),2)&gt;
ROUND(IFERROR(VALUE(TRIM(SUBSTITUTE(BE56,CHAR(160),""))),0),2),
"KO : Le montant retenu TTC est supérieur au montant raisonnable TTC. Merci de revoir la ligne de dépense ou plafonner son montant.",
ROUND(IFERROR(VALUE(TRIM(SUBSTITUTE(BF56,CHAR(160),""))),0),2)&gt;
ROUND(IFERROR(VALUE(TRIM(SUBSTITUTE(BC56,CHAR(160),""))),0),2),
"Attention : Le montant retenu HT est supérieur au montant HT raisonnable. Merci de revoir la ligne de dépense, plafonner son montant, ou justifier la reventillation HT / TVA.",
ROUND(IFERROR(VALUE(TRIM(SUBSTITUTE(BG56,CHAR(160),""))),0),2)&gt;
ROUND(IFERROR(VALUE(TRIM(SUBSTITUTE(BD56,CHAR(160),""))),0),2),
"Attention : Le montant TVA retenu est supérieur au montant TVA raisonnable. Merci de revoir la ligne de dépense, plafonner son montant, ou justifier la reventillation HT / TVA.",
ROUND(IFERROR(VALUE(TRIM(SUBSTITUTE(BH56,CHAR(160),""))),0),2)&gt;
ROUND(IFERROR(VALUE(TRIM(SUBSTITUTE(MIN(P57,S57,V57),CHAR(160),""))),0),2),
"Attention : Le devis retenu n'est pas le moins cher. Une justification de la part du porteur est nécessaire.",
ROUND(IFERROR(VALUE(TRIM(SUBSTITUTE(BH56,CHAR(160),""))),0),2)=0,
"Attention : montant présenté entièrement écarté",
ROUND(IFERROR(VALUE(TRIM(SUBSTITUTE(BE56,CHAR(160),""))),0),2)=
ROUND(IFERROR(VALUE(TRIM(SUBSTITUTE(BH56,CHAR(160),""))),0),2),
"OK",
ROUND(IFERROR(VALUE(TRIM(SUBSTITUTE(BE56,CHAR(160),""))),0),2)&gt;
ROUND(IFERROR(VALUE(TRIM(SUBSTITUTE(BH56,CHAR(160),""))),0),2),
" OK : Montant instruit inférieur au montant raisonnable.",
TRUE,""
))</f>
        <v/>
      </c>
      <c r="BK56" s="586" t="str" cm="1">
        <f t="array" ref="BK56">IF(OR(BH56="",AB56="",BF56="",Z56="",BG56="",AA56=""),"",_xlfn.IFS(
ROUND(IFERROR(VALUE(TRIM(SUBSTITUTE(BH56,CHAR(160),""))),0),2)&gt;
ROUND(IFERROR(VALUE(TRIM(SUBSTITUTE(AB56,CHAR(160),""))),0),2),
"KO : Le montant retenu TTC est supérieur au montant présenté TTC. Merci de revoir la ligne de dépense ou plafonner son montant.",
ROUND(IFERROR(VALUE(TRIM(SUBSTITUTE(BF56,CHAR(160),""))),0),2)&gt;
ROUND(IFERROR(VALUE(TRIM(SUBSTITUTE(Z56,CHAR(160),""))),0),2),
"Attention : Le montant retenu HT est supérieur au montant HT présenté. Merci de revoir la ligne de dépense, plafonner son montant, ou justifier la reventillation HT / TVA.",
ROUND(IFERROR(VALUE(TRIM(SUBSTITUTE(BG56,CHAR(160),""))),0),2)&gt;
ROUND(IFERROR(VALUE(TRIM(SUBSTITUTE(AA56,CHAR(160),""))),0),2),
"Attention : Le montant TVA retenu est supérieur au montant TVA présenté. Merci de revoir la ligne de dépense, plafonner son montant, ou justifier la reventillation HT / TVA.",
ROUND(IFERROR(VALUE(TRIM(SUBSTITUTE(AB56,CHAR(160),""))),0),2)=0,
"",
ROUND(IFERROR(VALUE(TRIM(SUBSTITUTE(BH56,CHAR(160),""))),0),2)=
ROUND(IFERROR(VALUE(TRIM(SUBSTITUTE(AB56,CHAR(160),""))),0),2),
"OK",
ROUND(IFERROR(VALUE(TRIM(SUBSTITUTE(BH56,CHAR(160),""))),0),2)=0,
"Attention : Montant présenté entièrement rejeté.",
ROUND(IFERROR(VALUE(TRIM(SUBSTITUTE(BH56,CHAR(160),""))),0),2)&lt;
ROUND(IFERROR(VALUE(TRIM(SUBSTITUTE(AB56,CHAR(160),""))),0),2),
"Attention : Montant présenté partiellement rejeté.",
TRUE,""
))</f>
        <v/>
      </c>
      <c r="BL56" s="584" t="str">
        <f t="shared" si="47"/>
        <v/>
      </c>
      <c r="BM56" s="584" t="str">
        <f t="shared" si="48"/>
        <v/>
      </c>
      <c r="BN56" s="818" t="str">
        <f t="shared" si="49"/>
        <v/>
      </c>
    </row>
    <row r="57" spans="1:66">
      <c r="A57" s="797">
        <v>49</v>
      </c>
      <c r="B57" s="83"/>
      <c r="C57" s="108"/>
      <c r="D57" s="83"/>
      <c r="E57" s="109"/>
      <c r="F57" s="110"/>
      <c r="G57" s="111"/>
      <c r="H57" s="132"/>
      <c r="I57" s="626"/>
      <c r="J57" s="627"/>
      <c r="K57" s="538"/>
      <c r="L57" s="624"/>
      <c r="M57" s="625"/>
      <c r="N57" s="644" t="str">
        <f t="shared" si="43"/>
        <v/>
      </c>
      <c r="O57" s="647"/>
      <c r="P57" s="538"/>
      <c r="Q57" s="625"/>
      <c r="R57" s="625"/>
      <c r="S57" s="644" t="str">
        <f t="shared" si="15"/>
        <v/>
      </c>
      <c r="T57" s="664"/>
      <c r="U57" s="538"/>
      <c r="V57" s="625"/>
      <c r="W57" s="625"/>
      <c r="X57" s="665" t="str">
        <f t="shared" si="46"/>
        <v/>
      </c>
      <c r="Y57" s="623"/>
      <c r="Z57" s="112" t="str" cm="1">
        <f t="array" ref="Z57">IF((_xlfn.IFS(TRIM(SUBSTITUTE(Y57,CHAR(160),""))="Devis 1",IFERROR(VALUE(TRIM(SUBSTITUTE(L57,CHAR(160),""))),0),TRIM(SUBSTITUTE(Y57,CHAR(160),""))="Devis 2",IFERROR(VALUE(TRIM(SUBSTITUTE(Q57,CHAR(160),""))),0),TRIM(SUBSTITUTE(Y57,CHAR(160),""))="Devis 3",IFERROR(VALUE(TRIM(SUBSTITUTE(V57,CHAR(160),""))),0),TRUE,0)*IFERROR(VALUE(TRIM(SUBSTITUTE(C57,CHAR(160),""))),0))=0,"",_xlfn.IFS(TRIM(SUBSTITUTE(Y57,CHAR(160),""))="Devis 1",IFERROR(VALUE(TRIM(SUBSTITUTE(L57,CHAR(160),""))),0),TRIM(SUBSTITUTE(Y57,CHAR(160),""))="Devis 2",IFERROR(VALUE(TRIM(SUBSTITUTE(Q57,CHAR(160),""))),0),TRIM(SUBSTITUTE(Y57,CHAR(160),""))="Devis 3",IFERROR(VALUE(TRIM(SUBSTITUTE(V57,CHAR(160),""))),0),TRUE,0)*IFERROR(VALUE(TRIM(SUBSTITUTE(C57,CHAR(160),""))),0))</f>
        <v/>
      </c>
      <c r="AA57" s="89" t="str" cm="1">
        <f t="array" ref="AA57">IF(ROUND((_xlfn.IFS(TRIM(SUBSTITUTE(Y57,CHAR(160),""))="Devis 1",IFERROR(VALUE(TRIM(SUBSTITUTE(M57,CHAR(160),""))),0),TRIM(SUBSTITUTE(Y57,CHAR(160),""))="Devis 2",IFERROR(VALUE(TRIM(SUBSTITUTE(R57,CHAR(160),""))),0),TRIM(SUBSTITUTE(Y57,CHAR(160),""))="Devis 3",IFERROR(VALUE(TRIM(SUBSTITUTE(W57,CHAR(160),""))),0),TRUE,0)*IFERROR(VALUE(TRIM(SUBSTITUTE(C57,CHAR(160),""))),0)),2)=0,IF(Z57&lt;&gt;"",0,""),ROUND((_xlfn.IFS(TRIM(SUBSTITUTE(Y57,CHAR(160),""))="Devis 1",IFERROR(VALUE(TRIM(SUBSTITUTE(M57,CHAR(160),""))),0),TRIM(SUBSTITUTE(Y57,CHAR(160),""))="Devis 2",IFERROR(VALUE(TRIM(SUBSTITUTE(R57,CHAR(160),""))),0),TRIM(SUBSTITUTE(Y57,CHAR(160),""))="Devis 3",IFERROR(VALUE(TRIM(SUBSTITUTE(W57,CHAR(160),""))),0),TRUE,0)*IFERROR(VALUE(TRIM(SUBSTITUTE(C57,CHAR(160),""))),0)),2))</f>
        <v/>
      </c>
      <c r="AB57" s="113" t="str">
        <f t="shared" si="17"/>
        <v/>
      </c>
      <c r="AC57" s="798"/>
      <c r="AD57" s="817" t="str">
        <f t="shared" si="50"/>
        <v/>
      </c>
      <c r="AE57" s="579" t="str">
        <f t="shared" si="52"/>
        <v/>
      </c>
      <c r="AF57" s="539" t="str">
        <f t="shared" si="53"/>
        <v/>
      </c>
      <c r="AG57" s="539" t="str">
        <f t="shared" si="54"/>
        <v/>
      </c>
      <c r="AH57" s="539" t="str">
        <f t="shared" si="55"/>
        <v/>
      </c>
      <c r="AI57" s="539" t="str">
        <f t="shared" si="56"/>
        <v/>
      </c>
      <c r="AJ57" s="539" t="str">
        <f t="shared" si="57"/>
        <v/>
      </c>
      <c r="AK57" s="553" t="str">
        <f t="shared" si="58"/>
        <v/>
      </c>
      <c r="AL57" s="548" t="str">
        <f t="shared" si="44"/>
        <v/>
      </c>
      <c r="AM57" s="539" t="str">
        <f t="shared" si="44"/>
        <v/>
      </c>
      <c r="AN57" s="578" t="str">
        <f t="shared" si="59"/>
        <v/>
      </c>
      <c r="AO57" s="578" t="str">
        <f t="shared" si="60"/>
        <v/>
      </c>
      <c r="AP57" s="644" t="str">
        <f t="shared" si="28"/>
        <v/>
      </c>
      <c r="AQ57" s="655" t="str">
        <f t="shared" si="29"/>
        <v/>
      </c>
      <c r="AR57" s="577" t="str">
        <f t="shared" si="30"/>
        <v/>
      </c>
      <c r="AS57" s="578" t="str">
        <f t="shared" si="61"/>
        <v/>
      </c>
      <c r="AT57" s="578" t="str">
        <f t="shared" si="62"/>
        <v/>
      </c>
      <c r="AU57" s="644" t="str">
        <f t="shared" si="33"/>
        <v/>
      </c>
      <c r="AV57" s="677" t="str">
        <f t="shared" si="45"/>
        <v/>
      </c>
      <c r="AW57" s="577" t="str">
        <f t="shared" si="45"/>
        <v/>
      </c>
      <c r="AX57" s="578" t="str">
        <f t="shared" si="63"/>
        <v/>
      </c>
      <c r="AY57" s="578" t="str">
        <f t="shared" si="64"/>
        <v/>
      </c>
      <c r="AZ57" s="678" t="str">
        <f t="shared" si="41"/>
        <v/>
      </c>
      <c r="BA57" s="671" t="str">
        <f t="shared" si="51"/>
        <v/>
      </c>
      <c r="BB57" s="583"/>
      <c r="BC57" s="605" t="str">
        <f t="shared" si="37"/>
        <v/>
      </c>
      <c r="BD57" s="605" t="str">
        <f t="shared" si="38"/>
        <v/>
      </c>
      <c r="BE57" s="605" t="str">
        <f t="shared" si="39"/>
        <v/>
      </c>
      <c r="BF57" s="606" t="str" cm="1">
        <f t="array" ref="BF57">IF($AE57="","",
_xlfn.IFS(
$BA57="Devis 1",
IF(ISBLANK(AN57),"",IFERROR(VALUE(TRIM(SUBSTITUTE(AN57,CHAR(160),""))),0)*IFERROR(VALUE(TRIM(SUBSTITUTE($AE57,CHAR(160),""))),0)),
$BA57="Devis 2",
IF(ISBLANK(AS57),"",IFERROR(VALUE(TRIM(SUBSTITUTE(AS57,CHAR(160),""))),0)*IFERROR(VALUE(TRIM(SUBSTITUTE($AE57,CHAR(160),""))),0)),
$BA57="Devis 3",
IF(ISBLANK(AX57),"",IFERROR(VALUE(TRIM(SUBSTITUTE(AX57,CHAR(160),""))),0)*IFERROR(VALUE(TRIM(SUBSTITUTE($AE57,CHAR(160),""))),0)),
TRUE,0
)
)</f>
        <v/>
      </c>
      <c r="BG57" s="606" t="str" cm="1">
        <f t="array" ref="BG57">IF($AE57="","",
_xlfn.IFS(
$BA57="Devis 1",
IF(ISBLANK(AO57),"",IFERROR(VALUE(TRIM(SUBSTITUTE(AO57,CHAR(160),""))),0)*IFERROR(VALUE(TRIM(SUBSTITUTE($AE57,CHAR(160),""))),0)),
$BA57="Devis 2",
IF(ISBLANK(AT57),"",IFERROR(VALUE(TRIM(SUBSTITUTE(AT57,CHAR(160),""))),0)*IFERROR(VALUE(TRIM(SUBSTITUTE($AE57,CHAR(160),""))),0)),
$BA57="Devis 3",
IF(ISBLANK(AY57),"",IFERROR(VALUE(TRIM(SUBSTITUTE(AY57,CHAR(160),""))),0)*IFERROR(VALUE(TRIM(SUBSTITUTE($AE57,CHAR(160),""))),0)),
TRUE,0
)
)</f>
        <v/>
      </c>
      <c r="BH57" s="605" t="str">
        <f t="shared" si="40"/>
        <v/>
      </c>
      <c r="BI57" s="585"/>
      <c r="BJ57" s="586" t="str" cm="1">
        <f t="array" ref="BJ57">IF(OR(BH57="",BE57="",BF57="",BC57="",BG57="",BD57=""),"",_xlfn.IFS(
ROUND(IFERROR(VALUE(TRIM(SUBSTITUTE(BH57,CHAR(160),""))),0),2)&gt;
ROUND(IFERROR(VALUE(TRIM(SUBSTITUTE(BE57,CHAR(160),""))),0),2),
"KO : Le montant retenu TTC est supérieur au montant raisonnable TTC. Merci de revoir la ligne de dépense ou plafonner son montant.",
ROUND(IFERROR(VALUE(TRIM(SUBSTITUTE(BF57,CHAR(160),""))),0),2)&gt;
ROUND(IFERROR(VALUE(TRIM(SUBSTITUTE(BC57,CHAR(160),""))),0),2),
"Attention : Le montant retenu HT est supérieur au montant HT raisonnable. Merci de revoir la ligne de dépense, plafonner son montant, ou justifier la reventillation HT / TVA.",
ROUND(IFERROR(VALUE(TRIM(SUBSTITUTE(BG57,CHAR(160),""))),0),2)&gt;
ROUND(IFERROR(VALUE(TRIM(SUBSTITUTE(BD57,CHAR(160),""))),0),2),
"Attention : Le montant TVA retenu est supérieur au montant TVA raisonnable. Merci de revoir la ligne de dépense, plafonner son montant, ou justifier la reventillation HT / TVA.",
ROUND(IFERROR(VALUE(TRIM(SUBSTITUTE(BH57,CHAR(160),""))),0),2)&gt;
ROUND(IFERROR(VALUE(TRIM(SUBSTITUTE(MIN(P58,S58,V58),CHAR(160),""))),0),2),
"Attention : Le devis retenu n'est pas le moins cher. Une justification de la part du porteur est nécessaire.",
ROUND(IFERROR(VALUE(TRIM(SUBSTITUTE(BH57,CHAR(160),""))),0),2)=0,
"Attention : montant présenté entièrement écarté",
ROUND(IFERROR(VALUE(TRIM(SUBSTITUTE(BE57,CHAR(160),""))),0),2)=
ROUND(IFERROR(VALUE(TRIM(SUBSTITUTE(BH57,CHAR(160),""))),0),2),
"OK",
ROUND(IFERROR(VALUE(TRIM(SUBSTITUTE(BE57,CHAR(160),""))),0),2)&gt;
ROUND(IFERROR(VALUE(TRIM(SUBSTITUTE(BH57,CHAR(160),""))),0),2),
" OK : Montant instruit inférieur au montant raisonnable.",
TRUE,""
))</f>
        <v/>
      </c>
      <c r="BK57" s="586" t="str" cm="1">
        <f t="array" ref="BK57">IF(OR(BH57="",AB57="",BF57="",Z57="",BG57="",AA57=""),"",_xlfn.IFS(
ROUND(IFERROR(VALUE(TRIM(SUBSTITUTE(BH57,CHAR(160),""))),0),2)&gt;
ROUND(IFERROR(VALUE(TRIM(SUBSTITUTE(AB57,CHAR(160),""))),0),2),
"KO : Le montant retenu TTC est supérieur au montant présenté TTC. Merci de revoir la ligne de dépense ou plafonner son montant.",
ROUND(IFERROR(VALUE(TRIM(SUBSTITUTE(BF57,CHAR(160),""))),0),2)&gt;
ROUND(IFERROR(VALUE(TRIM(SUBSTITUTE(Z57,CHAR(160),""))),0),2),
"Attention : Le montant retenu HT est supérieur au montant HT présenté. Merci de revoir la ligne de dépense, plafonner son montant, ou justifier la reventillation HT / TVA.",
ROUND(IFERROR(VALUE(TRIM(SUBSTITUTE(BG57,CHAR(160),""))),0),2)&gt;
ROUND(IFERROR(VALUE(TRIM(SUBSTITUTE(AA57,CHAR(160),""))),0),2),
"Attention : Le montant TVA retenu est supérieur au montant TVA présenté. Merci de revoir la ligne de dépense, plafonner son montant, ou justifier la reventillation HT / TVA.",
ROUND(IFERROR(VALUE(TRIM(SUBSTITUTE(AB57,CHAR(160),""))),0),2)=0,
"",
ROUND(IFERROR(VALUE(TRIM(SUBSTITUTE(BH57,CHAR(160),""))),0),2)=
ROUND(IFERROR(VALUE(TRIM(SUBSTITUTE(AB57,CHAR(160),""))),0),2),
"OK",
ROUND(IFERROR(VALUE(TRIM(SUBSTITUTE(BH57,CHAR(160),""))),0),2)=0,
"Attention : Montant présenté entièrement rejeté.",
ROUND(IFERROR(VALUE(TRIM(SUBSTITUTE(BH57,CHAR(160),""))),0),2)&lt;
ROUND(IFERROR(VALUE(TRIM(SUBSTITUTE(AB57,CHAR(160),""))),0),2),
"Attention : Montant présenté partiellement rejeté.",
TRUE,""
))</f>
        <v/>
      </c>
      <c r="BL57" s="584" t="str">
        <f t="shared" si="47"/>
        <v/>
      </c>
      <c r="BM57" s="584" t="str">
        <f t="shared" si="48"/>
        <v/>
      </c>
      <c r="BN57" s="818" t="str">
        <f t="shared" si="49"/>
        <v/>
      </c>
    </row>
    <row r="58" spans="1:66">
      <c r="A58" s="797">
        <v>50</v>
      </c>
      <c r="B58" s="83"/>
      <c r="C58" s="108"/>
      <c r="D58" s="83"/>
      <c r="E58" s="109"/>
      <c r="F58" s="110"/>
      <c r="G58" s="111"/>
      <c r="H58" s="132"/>
      <c r="I58" s="626"/>
      <c r="J58" s="627"/>
      <c r="K58" s="538"/>
      <c r="L58" s="624"/>
      <c r="M58" s="625"/>
      <c r="N58" s="644" t="str">
        <f t="shared" si="43"/>
        <v/>
      </c>
      <c r="O58" s="647"/>
      <c r="P58" s="538"/>
      <c r="Q58" s="625"/>
      <c r="R58" s="625"/>
      <c r="S58" s="644" t="str">
        <f t="shared" si="15"/>
        <v/>
      </c>
      <c r="T58" s="664"/>
      <c r="U58" s="538"/>
      <c r="V58" s="625"/>
      <c r="W58" s="625"/>
      <c r="X58" s="665" t="str">
        <f t="shared" si="46"/>
        <v/>
      </c>
      <c r="Y58" s="623"/>
      <c r="Z58" s="112" t="str" cm="1">
        <f t="array" ref="Z58">IF((_xlfn.IFS(TRIM(SUBSTITUTE(Y58,CHAR(160),""))="Devis 1",IFERROR(VALUE(TRIM(SUBSTITUTE(L58,CHAR(160),""))),0),TRIM(SUBSTITUTE(Y58,CHAR(160),""))="Devis 2",IFERROR(VALUE(TRIM(SUBSTITUTE(Q58,CHAR(160),""))),0),TRIM(SUBSTITUTE(Y58,CHAR(160),""))="Devis 3",IFERROR(VALUE(TRIM(SUBSTITUTE(V58,CHAR(160),""))),0),TRUE,0)*IFERROR(VALUE(TRIM(SUBSTITUTE(C58,CHAR(160),""))),0))=0,"",_xlfn.IFS(TRIM(SUBSTITUTE(Y58,CHAR(160),""))="Devis 1",IFERROR(VALUE(TRIM(SUBSTITUTE(L58,CHAR(160),""))),0),TRIM(SUBSTITUTE(Y58,CHAR(160),""))="Devis 2",IFERROR(VALUE(TRIM(SUBSTITUTE(Q58,CHAR(160),""))),0),TRIM(SUBSTITUTE(Y58,CHAR(160),""))="Devis 3",IFERROR(VALUE(TRIM(SUBSTITUTE(V58,CHAR(160),""))),0),TRUE,0)*IFERROR(VALUE(TRIM(SUBSTITUTE(C58,CHAR(160),""))),0))</f>
        <v/>
      </c>
      <c r="AA58" s="89" t="str" cm="1">
        <f t="array" ref="AA58">IF(ROUND((_xlfn.IFS(TRIM(SUBSTITUTE(Y58,CHAR(160),""))="Devis 1",IFERROR(VALUE(TRIM(SUBSTITUTE(M58,CHAR(160),""))),0),TRIM(SUBSTITUTE(Y58,CHAR(160),""))="Devis 2",IFERROR(VALUE(TRIM(SUBSTITUTE(R58,CHAR(160),""))),0),TRIM(SUBSTITUTE(Y58,CHAR(160),""))="Devis 3",IFERROR(VALUE(TRIM(SUBSTITUTE(W58,CHAR(160),""))),0),TRUE,0)*IFERROR(VALUE(TRIM(SUBSTITUTE(C58,CHAR(160),""))),0)),2)=0,IF(Z58&lt;&gt;"",0,""),ROUND((_xlfn.IFS(TRIM(SUBSTITUTE(Y58,CHAR(160),""))="Devis 1",IFERROR(VALUE(TRIM(SUBSTITUTE(M58,CHAR(160),""))),0),TRIM(SUBSTITUTE(Y58,CHAR(160),""))="Devis 2",IFERROR(VALUE(TRIM(SUBSTITUTE(R58,CHAR(160),""))),0),TRIM(SUBSTITUTE(Y58,CHAR(160),""))="Devis 3",IFERROR(VALUE(TRIM(SUBSTITUTE(W58,CHAR(160),""))),0),TRUE,0)*IFERROR(VALUE(TRIM(SUBSTITUTE(C58,CHAR(160),""))),0)),2))</f>
        <v/>
      </c>
      <c r="AB58" s="113" t="str">
        <f t="shared" si="17"/>
        <v/>
      </c>
      <c r="AC58" s="798"/>
      <c r="AD58" s="817" t="str">
        <f t="shared" si="50"/>
        <v/>
      </c>
      <c r="AE58" s="579" t="str">
        <f t="shared" si="52"/>
        <v/>
      </c>
      <c r="AF58" s="539" t="str">
        <f t="shared" si="53"/>
        <v/>
      </c>
      <c r="AG58" s="539" t="str">
        <f t="shared" si="54"/>
        <v/>
      </c>
      <c r="AH58" s="539" t="str">
        <f t="shared" si="55"/>
        <v/>
      </c>
      <c r="AI58" s="539" t="str">
        <f t="shared" si="56"/>
        <v/>
      </c>
      <c r="AJ58" s="539" t="str">
        <f t="shared" si="57"/>
        <v/>
      </c>
      <c r="AK58" s="553" t="str">
        <f t="shared" si="58"/>
        <v/>
      </c>
      <c r="AL58" s="548" t="str">
        <f t="shared" si="44"/>
        <v/>
      </c>
      <c r="AM58" s="539" t="str">
        <f t="shared" si="44"/>
        <v/>
      </c>
      <c r="AN58" s="578" t="str">
        <f t="shared" si="59"/>
        <v/>
      </c>
      <c r="AO58" s="578" t="str">
        <f t="shared" si="60"/>
        <v/>
      </c>
      <c r="AP58" s="644" t="str">
        <f t="shared" si="28"/>
        <v/>
      </c>
      <c r="AQ58" s="655" t="str">
        <f t="shared" si="29"/>
        <v/>
      </c>
      <c r="AR58" s="577" t="str">
        <f t="shared" si="30"/>
        <v/>
      </c>
      <c r="AS58" s="578" t="str">
        <f t="shared" si="61"/>
        <v/>
      </c>
      <c r="AT58" s="578" t="str">
        <f t="shared" si="62"/>
        <v/>
      </c>
      <c r="AU58" s="644" t="str">
        <f t="shared" si="33"/>
        <v/>
      </c>
      <c r="AV58" s="677" t="str">
        <f t="shared" si="45"/>
        <v/>
      </c>
      <c r="AW58" s="577" t="str">
        <f t="shared" si="45"/>
        <v/>
      </c>
      <c r="AX58" s="578" t="str">
        <f t="shared" si="63"/>
        <v/>
      </c>
      <c r="AY58" s="578" t="str">
        <f t="shared" si="64"/>
        <v/>
      </c>
      <c r="AZ58" s="678" t="str">
        <f t="shared" si="41"/>
        <v/>
      </c>
      <c r="BA58" s="671" t="str">
        <f t="shared" si="51"/>
        <v/>
      </c>
      <c r="BB58" s="583"/>
      <c r="BC58" s="605" t="str">
        <f t="shared" si="37"/>
        <v/>
      </c>
      <c r="BD58" s="605" t="str">
        <f t="shared" si="38"/>
        <v/>
      </c>
      <c r="BE58" s="605" t="str">
        <f t="shared" si="39"/>
        <v/>
      </c>
      <c r="BF58" s="606" t="str" cm="1">
        <f t="array" ref="BF58">IF($AE58="","",
_xlfn.IFS(
$BA58="Devis 1",
IF(ISBLANK(AN58),"",IFERROR(VALUE(TRIM(SUBSTITUTE(AN58,CHAR(160),""))),0)*IFERROR(VALUE(TRIM(SUBSTITUTE($AE58,CHAR(160),""))),0)),
$BA58="Devis 2",
IF(ISBLANK(AS58),"",IFERROR(VALUE(TRIM(SUBSTITUTE(AS58,CHAR(160),""))),0)*IFERROR(VALUE(TRIM(SUBSTITUTE($AE58,CHAR(160),""))),0)),
$BA58="Devis 3",
IF(ISBLANK(AX58),"",IFERROR(VALUE(TRIM(SUBSTITUTE(AX58,CHAR(160),""))),0)*IFERROR(VALUE(TRIM(SUBSTITUTE($AE58,CHAR(160),""))),0)),
TRUE,0
)
)</f>
        <v/>
      </c>
      <c r="BG58" s="606" t="str" cm="1">
        <f t="array" ref="BG58">IF($AE58="","",
_xlfn.IFS(
$BA58="Devis 1",
IF(ISBLANK(AO58),"",IFERROR(VALUE(TRIM(SUBSTITUTE(AO58,CHAR(160),""))),0)*IFERROR(VALUE(TRIM(SUBSTITUTE($AE58,CHAR(160),""))),0)),
$BA58="Devis 2",
IF(ISBLANK(AT58),"",IFERROR(VALUE(TRIM(SUBSTITUTE(AT58,CHAR(160),""))),0)*IFERROR(VALUE(TRIM(SUBSTITUTE($AE58,CHAR(160),""))),0)),
$BA58="Devis 3",
IF(ISBLANK(AY58),"",IFERROR(VALUE(TRIM(SUBSTITUTE(AY58,CHAR(160),""))),0)*IFERROR(VALUE(TRIM(SUBSTITUTE($AE58,CHAR(160),""))),0)),
TRUE,0
)
)</f>
        <v/>
      </c>
      <c r="BH58" s="605" t="str">
        <f t="shared" si="40"/>
        <v/>
      </c>
      <c r="BI58" s="585"/>
      <c r="BJ58" s="586" t="str" cm="1">
        <f t="array" ref="BJ58">IF(OR(BH58="",BE58="",BF58="",BC58="",BG58="",BD58=""),"",_xlfn.IFS(
ROUND(IFERROR(VALUE(TRIM(SUBSTITUTE(BH58,CHAR(160),""))),0),2)&gt;
ROUND(IFERROR(VALUE(TRIM(SUBSTITUTE(BE58,CHAR(160),""))),0),2),
"KO : Le montant retenu TTC est supérieur au montant raisonnable TTC. Merci de revoir la ligne de dépense ou plafonner son montant.",
ROUND(IFERROR(VALUE(TRIM(SUBSTITUTE(BF58,CHAR(160),""))),0),2)&gt;
ROUND(IFERROR(VALUE(TRIM(SUBSTITUTE(BC58,CHAR(160),""))),0),2),
"Attention : Le montant retenu HT est supérieur au montant HT raisonnable. Merci de revoir la ligne de dépense, plafonner son montant, ou justifier la reventillation HT / TVA.",
ROUND(IFERROR(VALUE(TRIM(SUBSTITUTE(BG58,CHAR(160),""))),0),2)&gt;
ROUND(IFERROR(VALUE(TRIM(SUBSTITUTE(BD58,CHAR(160),""))),0),2),
"Attention : Le montant TVA retenu est supérieur au montant TVA raisonnable. Merci de revoir la ligne de dépense, plafonner son montant, ou justifier la reventillation HT / TVA.",
ROUND(IFERROR(VALUE(TRIM(SUBSTITUTE(BH58,CHAR(160),""))),0),2)&gt;
ROUND(IFERROR(VALUE(TRIM(SUBSTITUTE(MIN(P59,S59,V59),CHAR(160),""))),0),2),
"Attention : Le devis retenu n'est pas le moins cher. Une justification de la part du porteur est nécessaire.",
ROUND(IFERROR(VALUE(TRIM(SUBSTITUTE(BH58,CHAR(160),""))),0),2)=0,
"Attention : montant présenté entièrement écarté",
ROUND(IFERROR(VALUE(TRIM(SUBSTITUTE(BE58,CHAR(160),""))),0),2)=
ROUND(IFERROR(VALUE(TRIM(SUBSTITUTE(BH58,CHAR(160),""))),0),2),
"OK",
ROUND(IFERROR(VALUE(TRIM(SUBSTITUTE(BE58,CHAR(160),""))),0),2)&gt;
ROUND(IFERROR(VALUE(TRIM(SUBSTITUTE(BH58,CHAR(160),""))),0),2),
" OK : Montant instruit inférieur au montant raisonnable.",
TRUE,""
))</f>
        <v/>
      </c>
      <c r="BK58" s="586" t="str" cm="1">
        <f t="array" ref="BK58">IF(OR(BH58="",AB58="",BF58="",Z58="",BG58="",AA58=""),"",_xlfn.IFS(
ROUND(IFERROR(VALUE(TRIM(SUBSTITUTE(BH58,CHAR(160),""))),0),2)&gt;
ROUND(IFERROR(VALUE(TRIM(SUBSTITUTE(AB58,CHAR(160),""))),0),2),
"KO : Le montant retenu TTC est supérieur au montant présenté TTC. Merci de revoir la ligne de dépense ou plafonner son montant.",
ROUND(IFERROR(VALUE(TRIM(SUBSTITUTE(BF58,CHAR(160),""))),0),2)&gt;
ROUND(IFERROR(VALUE(TRIM(SUBSTITUTE(Z58,CHAR(160),""))),0),2),
"Attention : Le montant retenu HT est supérieur au montant HT présenté. Merci de revoir la ligne de dépense, plafonner son montant, ou justifier la reventillation HT / TVA.",
ROUND(IFERROR(VALUE(TRIM(SUBSTITUTE(BG58,CHAR(160),""))),0),2)&gt;
ROUND(IFERROR(VALUE(TRIM(SUBSTITUTE(AA58,CHAR(160),""))),0),2),
"Attention : Le montant TVA retenu est supérieur au montant TVA présenté. Merci de revoir la ligne de dépense, plafonner son montant, ou justifier la reventillation HT / TVA.",
ROUND(IFERROR(VALUE(TRIM(SUBSTITUTE(AB58,CHAR(160),""))),0),2)=0,
"",
ROUND(IFERROR(VALUE(TRIM(SUBSTITUTE(BH58,CHAR(160),""))),0),2)=
ROUND(IFERROR(VALUE(TRIM(SUBSTITUTE(AB58,CHAR(160),""))),0),2),
"OK",
ROUND(IFERROR(VALUE(TRIM(SUBSTITUTE(BH58,CHAR(160),""))),0),2)=0,
"Attention : Montant présenté entièrement rejeté.",
ROUND(IFERROR(VALUE(TRIM(SUBSTITUTE(BH58,CHAR(160),""))),0),2)&lt;
ROUND(IFERROR(VALUE(TRIM(SUBSTITUTE(AB58,CHAR(160),""))),0),2),
"Attention : Montant présenté partiellement rejeté.",
TRUE,""
))</f>
        <v/>
      </c>
      <c r="BL58" s="584" t="str">
        <f t="shared" si="47"/>
        <v/>
      </c>
      <c r="BM58" s="584" t="str">
        <f t="shared" si="48"/>
        <v/>
      </c>
      <c r="BN58" s="818" t="str">
        <f t="shared" si="49"/>
        <v/>
      </c>
    </row>
    <row r="59" spans="1:66">
      <c r="A59" s="797">
        <v>51</v>
      </c>
      <c r="B59" s="83"/>
      <c r="C59" s="108"/>
      <c r="D59" s="83"/>
      <c r="E59" s="109"/>
      <c r="F59" s="110"/>
      <c r="G59" s="111"/>
      <c r="H59" s="132"/>
      <c r="I59" s="626"/>
      <c r="J59" s="627"/>
      <c r="K59" s="538"/>
      <c r="L59" s="624"/>
      <c r="M59" s="625"/>
      <c r="N59" s="644" t="str">
        <f t="shared" si="43"/>
        <v/>
      </c>
      <c r="O59" s="647"/>
      <c r="P59" s="538"/>
      <c r="Q59" s="625"/>
      <c r="R59" s="625"/>
      <c r="S59" s="644" t="str">
        <f t="shared" si="15"/>
        <v/>
      </c>
      <c r="T59" s="664"/>
      <c r="U59" s="538"/>
      <c r="V59" s="625"/>
      <c r="W59" s="625"/>
      <c r="X59" s="665" t="str">
        <f t="shared" si="46"/>
        <v/>
      </c>
      <c r="Y59" s="623"/>
      <c r="Z59" s="112" t="str" cm="1">
        <f t="array" ref="Z59">IF((_xlfn.IFS(TRIM(SUBSTITUTE(Y59,CHAR(160),""))="Devis 1",IFERROR(VALUE(TRIM(SUBSTITUTE(L59,CHAR(160),""))),0),TRIM(SUBSTITUTE(Y59,CHAR(160),""))="Devis 2",IFERROR(VALUE(TRIM(SUBSTITUTE(Q59,CHAR(160),""))),0),TRIM(SUBSTITUTE(Y59,CHAR(160),""))="Devis 3",IFERROR(VALUE(TRIM(SUBSTITUTE(V59,CHAR(160),""))),0),TRUE,0)*IFERROR(VALUE(TRIM(SUBSTITUTE(C59,CHAR(160),""))),0))=0,"",_xlfn.IFS(TRIM(SUBSTITUTE(Y59,CHAR(160),""))="Devis 1",IFERROR(VALUE(TRIM(SUBSTITUTE(L59,CHAR(160),""))),0),TRIM(SUBSTITUTE(Y59,CHAR(160),""))="Devis 2",IFERROR(VALUE(TRIM(SUBSTITUTE(Q59,CHAR(160),""))),0),TRIM(SUBSTITUTE(Y59,CHAR(160),""))="Devis 3",IFERROR(VALUE(TRIM(SUBSTITUTE(V59,CHAR(160),""))),0),TRUE,0)*IFERROR(VALUE(TRIM(SUBSTITUTE(C59,CHAR(160),""))),0))</f>
        <v/>
      </c>
      <c r="AA59" s="89" t="str" cm="1">
        <f t="array" ref="AA59">IF(ROUND((_xlfn.IFS(TRIM(SUBSTITUTE(Y59,CHAR(160),""))="Devis 1",IFERROR(VALUE(TRIM(SUBSTITUTE(M59,CHAR(160),""))),0),TRIM(SUBSTITUTE(Y59,CHAR(160),""))="Devis 2",IFERROR(VALUE(TRIM(SUBSTITUTE(R59,CHAR(160),""))),0),TRIM(SUBSTITUTE(Y59,CHAR(160),""))="Devis 3",IFERROR(VALUE(TRIM(SUBSTITUTE(W59,CHAR(160),""))),0),TRUE,0)*IFERROR(VALUE(TRIM(SUBSTITUTE(C59,CHAR(160),""))),0)),2)=0,IF(Z59&lt;&gt;"",0,""),ROUND((_xlfn.IFS(TRIM(SUBSTITUTE(Y59,CHAR(160),""))="Devis 1",IFERROR(VALUE(TRIM(SUBSTITUTE(M59,CHAR(160),""))),0),TRIM(SUBSTITUTE(Y59,CHAR(160),""))="Devis 2",IFERROR(VALUE(TRIM(SUBSTITUTE(R59,CHAR(160),""))),0),TRIM(SUBSTITUTE(Y59,CHAR(160),""))="Devis 3",IFERROR(VALUE(TRIM(SUBSTITUTE(W59,CHAR(160),""))),0),TRUE,0)*IFERROR(VALUE(TRIM(SUBSTITUTE(C59,CHAR(160),""))),0)),2))</f>
        <v/>
      </c>
      <c r="AB59" s="113" t="str">
        <f t="shared" si="17"/>
        <v/>
      </c>
      <c r="AC59" s="798"/>
      <c r="AD59" s="817" t="str">
        <f t="shared" si="50"/>
        <v/>
      </c>
      <c r="AE59" s="579" t="str">
        <f t="shared" si="52"/>
        <v/>
      </c>
      <c r="AF59" s="539" t="str">
        <f t="shared" si="53"/>
        <v/>
      </c>
      <c r="AG59" s="539" t="str">
        <f t="shared" si="54"/>
        <v/>
      </c>
      <c r="AH59" s="539" t="str">
        <f t="shared" si="55"/>
        <v/>
      </c>
      <c r="AI59" s="539" t="str">
        <f t="shared" si="56"/>
        <v/>
      </c>
      <c r="AJ59" s="539" t="str">
        <f t="shared" si="57"/>
        <v/>
      </c>
      <c r="AK59" s="553" t="str">
        <f t="shared" si="58"/>
        <v/>
      </c>
      <c r="AL59" s="548" t="str">
        <f t="shared" si="44"/>
        <v/>
      </c>
      <c r="AM59" s="539" t="str">
        <f t="shared" si="44"/>
        <v/>
      </c>
      <c r="AN59" s="578" t="str">
        <f t="shared" si="59"/>
        <v/>
      </c>
      <c r="AO59" s="578" t="str">
        <f t="shared" si="60"/>
        <v/>
      </c>
      <c r="AP59" s="644" t="str">
        <f t="shared" si="28"/>
        <v/>
      </c>
      <c r="AQ59" s="655" t="str">
        <f t="shared" si="29"/>
        <v/>
      </c>
      <c r="AR59" s="577" t="str">
        <f t="shared" si="30"/>
        <v/>
      </c>
      <c r="AS59" s="578" t="str">
        <f t="shared" si="61"/>
        <v/>
      </c>
      <c r="AT59" s="578" t="str">
        <f t="shared" si="62"/>
        <v/>
      </c>
      <c r="AU59" s="644" t="str">
        <f t="shared" si="33"/>
        <v/>
      </c>
      <c r="AV59" s="677" t="str">
        <f t="shared" si="45"/>
        <v/>
      </c>
      <c r="AW59" s="577" t="str">
        <f t="shared" si="45"/>
        <v/>
      </c>
      <c r="AX59" s="578" t="str">
        <f t="shared" si="63"/>
        <v/>
      </c>
      <c r="AY59" s="578" t="str">
        <f t="shared" si="64"/>
        <v/>
      </c>
      <c r="AZ59" s="678" t="str">
        <f t="shared" si="41"/>
        <v/>
      </c>
      <c r="BA59" s="671" t="str">
        <f t="shared" si="51"/>
        <v/>
      </c>
      <c r="BB59" s="583"/>
      <c r="BC59" s="605" t="str">
        <f t="shared" si="37"/>
        <v/>
      </c>
      <c r="BD59" s="605" t="str">
        <f t="shared" si="38"/>
        <v/>
      </c>
      <c r="BE59" s="605" t="str">
        <f t="shared" si="39"/>
        <v/>
      </c>
      <c r="BF59" s="606" t="str" cm="1">
        <f t="array" ref="BF59">IF($AE59="","",
_xlfn.IFS(
$BA59="Devis 1",
IF(ISBLANK(AN59),"",IFERROR(VALUE(TRIM(SUBSTITUTE(AN59,CHAR(160),""))),0)*IFERROR(VALUE(TRIM(SUBSTITUTE($AE59,CHAR(160),""))),0)),
$BA59="Devis 2",
IF(ISBLANK(AS59),"",IFERROR(VALUE(TRIM(SUBSTITUTE(AS59,CHAR(160),""))),0)*IFERROR(VALUE(TRIM(SUBSTITUTE($AE59,CHAR(160),""))),0)),
$BA59="Devis 3",
IF(ISBLANK(AX59),"",IFERROR(VALUE(TRIM(SUBSTITUTE(AX59,CHAR(160),""))),0)*IFERROR(VALUE(TRIM(SUBSTITUTE($AE59,CHAR(160),""))),0)),
TRUE,0
)
)</f>
        <v/>
      </c>
      <c r="BG59" s="606" t="str" cm="1">
        <f t="array" ref="BG59">IF($AE59="","",
_xlfn.IFS(
$BA59="Devis 1",
IF(ISBLANK(AO59),"",IFERROR(VALUE(TRIM(SUBSTITUTE(AO59,CHAR(160),""))),0)*IFERROR(VALUE(TRIM(SUBSTITUTE($AE59,CHAR(160),""))),0)),
$BA59="Devis 2",
IF(ISBLANK(AT59),"",IFERROR(VALUE(TRIM(SUBSTITUTE(AT59,CHAR(160),""))),0)*IFERROR(VALUE(TRIM(SUBSTITUTE($AE59,CHAR(160),""))),0)),
$BA59="Devis 3",
IF(ISBLANK(AY59),"",IFERROR(VALUE(TRIM(SUBSTITUTE(AY59,CHAR(160),""))),0)*IFERROR(VALUE(TRIM(SUBSTITUTE($AE59,CHAR(160),""))),0)),
TRUE,0
)
)</f>
        <v/>
      </c>
      <c r="BH59" s="605" t="str">
        <f t="shared" si="40"/>
        <v/>
      </c>
      <c r="BI59" s="585"/>
      <c r="BJ59" s="586" t="str" cm="1">
        <f t="array" ref="BJ59">IF(OR(BH59="",BE59="",BF59="",BC59="",BG59="",BD59=""),"",_xlfn.IFS(
ROUND(IFERROR(VALUE(TRIM(SUBSTITUTE(BH59,CHAR(160),""))),0),2)&gt;
ROUND(IFERROR(VALUE(TRIM(SUBSTITUTE(BE59,CHAR(160),""))),0),2),
"KO : Le montant retenu TTC est supérieur au montant raisonnable TTC. Merci de revoir la ligne de dépense ou plafonner son montant.",
ROUND(IFERROR(VALUE(TRIM(SUBSTITUTE(BF59,CHAR(160),""))),0),2)&gt;
ROUND(IFERROR(VALUE(TRIM(SUBSTITUTE(BC59,CHAR(160),""))),0),2),
"Attention : Le montant retenu HT est supérieur au montant HT raisonnable. Merci de revoir la ligne de dépense, plafonner son montant, ou justifier la reventillation HT / TVA.",
ROUND(IFERROR(VALUE(TRIM(SUBSTITUTE(BG59,CHAR(160),""))),0),2)&gt;
ROUND(IFERROR(VALUE(TRIM(SUBSTITUTE(BD59,CHAR(160),""))),0),2),
"Attention : Le montant TVA retenu est supérieur au montant TVA raisonnable. Merci de revoir la ligne de dépense, plafonner son montant, ou justifier la reventillation HT / TVA.",
ROUND(IFERROR(VALUE(TRIM(SUBSTITUTE(BH59,CHAR(160),""))),0),2)&gt;
ROUND(IFERROR(VALUE(TRIM(SUBSTITUTE(MIN(P60,S60,V60),CHAR(160),""))),0),2),
"Attention : Le devis retenu n'est pas le moins cher. Une justification de la part du porteur est nécessaire.",
ROUND(IFERROR(VALUE(TRIM(SUBSTITUTE(BH59,CHAR(160),""))),0),2)=0,
"Attention : montant présenté entièrement écarté",
ROUND(IFERROR(VALUE(TRIM(SUBSTITUTE(BE59,CHAR(160),""))),0),2)=
ROUND(IFERROR(VALUE(TRIM(SUBSTITUTE(BH59,CHAR(160),""))),0),2),
"OK",
ROUND(IFERROR(VALUE(TRIM(SUBSTITUTE(BE59,CHAR(160),""))),0),2)&gt;
ROUND(IFERROR(VALUE(TRIM(SUBSTITUTE(BH59,CHAR(160),""))),0),2),
" OK : Montant instruit inférieur au montant raisonnable.",
TRUE,""
))</f>
        <v/>
      </c>
      <c r="BK59" s="586" t="str" cm="1">
        <f t="array" ref="BK59">IF(OR(BH59="",AB59="",BF59="",Z59="",BG59="",AA59=""),"",_xlfn.IFS(
ROUND(IFERROR(VALUE(TRIM(SUBSTITUTE(BH59,CHAR(160),""))),0),2)&gt;
ROUND(IFERROR(VALUE(TRIM(SUBSTITUTE(AB59,CHAR(160),""))),0),2),
"KO : Le montant retenu TTC est supérieur au montant présenté TTC. Merci de revoir la ligne de dépense ou plafonner son montant.",
ROUND(IFERROR(VALUE(TRIM(SUBSTITUTE(BF59,CHAR(160),""))),0),2)&gt;
ROUND(IFERROR(VALUE(TRIM(SUBSTITUTE(Z59,CHAR(160),""))),0),2),
"Attention : Le montant retenu HT est supérieur au montant HT présenté. Merci de revoir la ligne de dépense, plafonner son montant, ou justifier la reventillation HT / TVA.",
ROUND(IFERROR(VALUE(TRIM(SUBSTITUTE(BG59,CHAR(160),""))),0),2)&gt;
ROUND(IFERROR(VALUE(TRIM(SUBSTITUTE(AA59,CHAR(160),""))),0),2),
"Attention : Le montant TVA retenu est supérieur au montant TVA présenté. Merci de revoir la ligne de dépense, plafonner son montant, ou justifier la reventillation HT / TVA.",
ROUND(IFERROR(VALUE(TRIM(SUBSTITUTE(AB59,CHAR(160),""))),0),2)=0,
"",
ROUND(IFERROR(VALUE(TRIM(SUBSTITUTE(BH59,CHAR(160),""))),0),2)=
ROUND(IFERROR(VALUE(TRIM(SUBSTITUTE(AB59,CHAR(160),""))),0),2),
"OK",
ROUND(IFERROR(VALUE(TRIM(SUBSTITUTE(BH59,CHAR(160),""))),0),2)=0,
"Attention : Montant présenté entièrement rejeté.",
ROUND(IFERROR(VALUE(TRIM(SUBSTITUTE(BH59,CHAR(160),""))),0),2)&lt;
ROUND(IFERROR(VALUE(TRIM(SUBSTITUTE(AB59,CHAR(160),""))),0),2),
"Attention : Montant présenté partiellement rejeté.",
TRUE,""
))</f>
        <v/>
      </c>
      <c r="BL59" s="584" t="str">
        <f t="shared" si="47"/>
        <v/>
      </c>
      <c r="BM59" s="584" t="str">
        <f t="shared" si="48"/>
        <v/>
      </c>
      <c r="BN59" s="818" t="str">
        <f t="shared" si="49"/>
        <v/>
      </c>
    </row>
    <row r="60" spans="1:66">
      <c r="A60" s="797">
        <v>52</v>
      </c>
      <c r="B60" s="83"/>
      <c r="C60" s="108"/>
      <c r="D60" s="83"/>
      <c r="E60" s="109"/>
      <c r="F60" s="110"/>
      <c r="G60" s="111"/>
      <c r="H60" s="132"/>
      <c r="I60" s="626"/>
      <c r="J60" s="627"/>
      <c r="K60" s="538"/>
      <c r="L60" s="624"/>
      <c r="M60" s="625"/>
      <c r="N60" s="644" t="str">
        <f t="shared" si="43"/>
        <v/>
      </c>
      <c r="O60" s="647"/>
      <c r="P60" s="538"/>
      <c r="Q60" s="625"/>
      <c r="R60" s="625"/>
      <c r="S60" s="644" t="str">
        <f t="shared" si="15"/>
        <v/>
      </c>
      <c r="T60" s="664"/>
      <c r="U60" s="538"/>
      <c r="V60" s="625"/>
      <c r="W60" s="625"/>
      <c r="X60" s="665" t="str">
        <f t="shared" si="46"/>
        <v/>
      </c>
      <c r="Y60" s="623"/>
      <c r="Z60" s="112" t="str" cm="1">
        <f t="array" ref="Z60">IF((_xlfn.IFS(TRIM(SUBSTITUTE(Y60,CHAR(160),""))="Devis 1",IFERROR(VALUE(TRIM(SUBSTITUTE(L60,CHAR(160),""))),0),TRIM(SUBSTITUTE(Y60,CHAR(160),""))="Devis 2",IFERROR(VALUE(TRIM(SUBSTITUTE(Q60,CHAR(160),""))),0),TRIM(SUBSTITUTE(Y60,CHAR(160),""))="Devis 3",IFERROR(VALUE(TRIM(SUBSTITUTE(V60,CHAR(160),""))),0),TRUE,0)*IFERROR(VALUE(TRIM(SUBSTITUTE(C60,CHAR(160),""))),0))=0,"",_xlfn.IFS(TRIM(SUBSTITUTE(Y60,CHAR(160),""))="Devis 1",IFERROR(VALUE(TRIM(SUBSTITUTE(L60,CHAR(160),""))),0),TRIM(SUBSTITUTE(Y60,CHAR(160),""))="Devis 2",IFERROR(VALUE(TRIM(SUBSTITUTE(Q60,CHAR(160),""))),0),TRIM(SUBSTITUTE(Y60,CHAR(160),""))="Devis 3",IFERROR(VALUE(TRIM(SUBSTITUTE(V60,CHAR(160),""))),0),TRUE,0)*IFERROR(VALUE(TRIM(SUBSTITUTE(C60,CHAR(160),""))),0))</f>
        <v/>
      </c>
      <c r="AA60" s="89" t="str" cm="1">
        <f t="array" ref="AA60">IF(ROUND((_xlfn.IFS(TRIM(SUBSTITUTE(Y60,CHAR(160),""))="Devis 1",IFERROR(VALUE(TRIM(SUBSTITUTE(M60,CHAR(160),""))),0),TRIM(SUBSTITUTE(Y60,CHAR(160),""))="Devis 2",IFERROR(VALUE(TRIM(SUBSTITUTE(R60,CHAR(160),""))),0),TRIM(SUBSTITUTE(Y60,CHAR(160),""))="Devis 3",IFERROR(VALUE(TRIM(SUBSTITUTE(W60,CHAR(160),""))),0),TRUE,0)*IFERROR(VALUE(TRIM(SUBSTITUTE(C60,CHAR(160),""))),0)),2)=0,IF(Z60&lt;&gt;"",0,""),ROUND((_xlfn.IFS(TRIM(SUBSTITUTE(Y60,CHAR(160),""))="Devis 1",IFERROR(VALUE(TRIM(SUBSTITUTE(M60,CHAR(160),""))),0),TRIM(SUBSTITUTE(Y60,CHAR(160),""))="Devis 2",IFERROR(VALUE(TRIM(SUBSTITUTE(R60,CHAR(160),""))),0),TRIM(SUBSTITUTE(Y60,CHAR(160),""))="Devis 3",IFERROR(VALUE(TRIM(SUBSTITUTE(W60,CHAR(160),""))),0),TRUE,0)*IFERROR(VALUE(TRIM(SUBSTITUTE(C60,CHAR(160),""))),0)),2))</f>
        <v/>
      </c>
      <c r="AB60" s="113" t="str">
        <f t="shared" si="17"/>
        <v/>
      </c>
      <c r="AC60" s="798"/>
      <c r="AD60" s="817" t="str">
        <f t="shared" si="50"/>
        <v/>
      </c>
      <c r="AE60" s="579" t="str">
        <f t="shared" si="52"/>
        <v/>
      </c>
      <c r="AF60" s="539" t="str">
        <f t="shared" si="53"/>
        <v/>
      </c>
      <c r="AG60" s="539" t="str">
        <f t="shared" si="54"/>
        <v/>
      </c>
      <c r="AH60" s="539" t="str">
        <f t="shared" si="55"/>
        <v/>
      </c>
      <c r="AI60" s="539" t="str">
        <f t="shared" si="56"/>
        <v/>
      </c>
      <c r="AJ60" s="539" t="str">
        <f t="shared" si="57"/>
        <v/>
      </c>
      <c r="AK60" s="553" t="str">
        <f t="shared" si="58"/>
        <v/>
      </c>
      <c r="AL60" s="548" t="str">
        <f t="shared" si="44"/>
        <v/>
      </c>
      <c r="AM60" s="539" t="str">
        <f t="shared" si="44"/>
        <v/>
      </c>
      <c r="AN60" s="578" t="str">
        <f t="shared" si="59"/>
        <v/>
      </c>
      <c r="AO60" s="578" t="str">
        <f t="shared" si="60"/>
        <v/>
      </c>
      <c r="AP60" s="644" t="str">
        <f t="shared" si="28"/>
        <v/>
      </c>
      <c r="AQ60" s="655" t="str">
        <f t="shared" si="29"/>
        <v/>
      </c>
      <c r="AR60" s="577" t="str">
        <f t="shared" si="30"/>
        <v/>
      </c>
      <c r="AS60" s="578" t="str">
        <f t="shared" si="61"/>
        <v/>
      </c>
      <c r="AT60" s="578" t="str">
        <f t="shared" si="62"/>
        <v/>
      </c>
      <c r="AU60" s="644" t="str">
        <f t="shared" si="33"/>
        <v/>
      </c>
      <c r="AV60" s="677" t="str">
        <f t="shared" si="45"/>
        <v/>
      </c>
      <c r="AW60" s="577" t="str">
        <f t="shared" si="45"/>
        <v/>
      </c>
      <c r="AX60" s="578" t="str">
        <f t="shared" si="63"/>
        <v/>
      </c>
      <c r="AY60" s="578" t="str">
        <f t="shared" si="64"/>
        <v/>
      </c>
      <c r="AZ60" s="678" t="str">
        <f t="shared" si="41"/>
        <v/>
      </c>
      <c r="BA60" s="671" t="str">
        <f t="shared" si="51"/>
        <v/>
      </c>
      <c r="BB60" s="583"/>
      <c r="BC60" s="605" t="str">
        <f t="shared" si="37"/>
        <v/>
      </c>
      <c r="BD60" s="605" t="str">
        <f t="shared" si="38"/>
        <v/>
      </c>
      <c r="BE60" s="605" t="str">
        <f t="shared" si="39"/>
        <v/>
      </c>
      <c r="BF60" s="606" t="str" cm="1">
        <f t="array" ref="BF60">IF($AE60="","",
_xlfn.IFS(
$BA60="Devis 1",
IF(ISBLANK(AN60),"",IFERROR(VALUE(TRIM(SUBSTITUTE(AN60,CHAR(160),""))),0)*IFERROR(VALUE(TRIM(SUBSTITUTE($AE60,CHAR(160),""))),0)),
$BA60="Devis 2",
IF(ISBLANK(AS60),"",IFERROR(VALUE(TRIM(SUBSTITUTE(AS60,CHAR(160),""))),0)*IFERROR(VALUE(TRIM(SUBSTITUTE($AE60,CHAR(160),""))),0)),
$BA60="Devis 3",
IF(ISBLANK(AX60),"",IFERROR(VALUE(TRIM(SUBSTITUTE(AX60,CHAR(160),""))),0)*IFERROR(VALUE(TRIM(SUBSTITUTE($AE60,CHAR(160),""))),0)),
TRUE,0
)
)</f>
        <v/>
      </c>
      <c r="BG60" s="606" t="str" cm="1">
        <f t="array" ref="BG60">IF($AE60="","",
_xlfn.IFS(
$BA60="Devis 1",
IF(ISBLANK(AO60),"",IFERROR(VALUE(TRIM(SUBSTITUTE(AO60,CHAR(160),""))),0)*IFERROR(VALUE(TRIM(SUBSTITUTE($AE60,CHAR(160),""))),0)),
$BA60="Devis 2",
IF(ISBLANK(AT60),"",IFERROR(VALUE(TRIM(SUBSTITUTE(AT60,CHAR(160),""))),0)*IFERROR(VALUE(TRIM(SUBSTITUTE($AE60,CHAR(160),""))),0)),
$BA60="Devis 3",
IF(ISBLANK(AY60),"",IFERROR(VALUE(TRIM(SUBSTITUTE(AY60,CHAR(160),""))),0)*IFERROR(VALUE(TRIM(SUBSTITUTE($AE60,CHAR(160),""))),0)),
TRUE,0
)
)</f>
        <v/>
      </c>
      <c r="BH60" s="605" t="str">
        <f t="shared" si="40"/>
        <v/>
      </c>
      <c r="BI60" s="585"/>
      <c r="BJ60" s="586" t="str" cm="1">
        <f t="array" ref="BJ60">IF(OR(BH60="",BE60="",BF60="",BC60="",BG60="",BD60=""),"",_xlfn.IFS(
ROUND(IFERROR(VALUE(TRIM(SUBSTITUTE(BH60,CHAR(160),""))),0),2)&gt;
ROUND(IFERROR(VALUE(TRIM(SUBSTITUTE(BE60,CHAR(160),""))),0),2),
"KO : Le montant retenu TTC est supérieur au montant raisonnable TTC. Merci de revoir la ligne de dépense ou plafonner son montant.",
ROUND(IFERROR(VALUE(TRIM(SUBSTITUTE(BF60,CHAR(160),""))),0),2)&gt;
ROUND(IFERROR(VALUE(TRIM(SUBSTITUTE(BC60,CHAR(160),""))),0),2),
"Attention : Le montant retenu HT est supérieur au montant HT raisonnable. Merci de revoir la ligne de dépense, plafonner son montant, ou justifier la reventillation HT / TVA.",
ROUND(IFERROR(VALUE(TRIM(SUBSTITUTE(BG60,CHAR(160),""))),0),2)&gt;
ROUND(IFERROR(VALUE(TRIM(SUBSTITUTE(BD60,CHAR(160),""))),0),2),
"Attention : Le montant TVA retenu est supérieur au montant TVA raisonnable. Merci de revoir la ligne de dépense, plafonner son montant, ou justifier la reventillation HT / TVA.",
ROUND(IFERROR(VALUE(TRIM(SUBSTITUTE(BH60,CHAR(160),""))),0),2)&gt;
ROUND(IFERROR(VALUE(TRIM(SUBSTITUTE(MIN(P61,S61,V61),CHAR(160),""))),0),2),
"Attention : Le devis retenu n'est pas le moins cher. Une justification de la part du porteur est nécessaire.",
ROUND(IFERROR(VALUE(TRIM(SUBSTITUTE(BH60,CHAR(160),""))),0),2)=0,
"Attention : montant présenté entièrement écarté",
ROUND(IFERROR(VALUE(TRIM(SUBSTITUTE(BE60,CHAR(160),""))),0),2)=
ROUND(IFERROR(VALUE(TRIM(SUBSTITUTE(BH60,CHAR(160),""))),0),2),
"OK",
ROUND(IFERROR(VALUE(TRIM(SUBSTITUTE(BE60,CHAR(160),""))),0),2)&gt;
ROUND(IFERROR(VALUE(TRIM(SUBSTITUTE(BH60,CHAR(160),""))),0),2),
" OK : Montant instruit inférieur au montant raisonnable.",
TRUE,""
))</f>
        <v/>
      </c>
      <c r="BK60" s="586" t="str" cm="1">
        <f t="array" ref="BK60">IF(OR(BH60="",AB60="",BF60="",Z60="",BG60="",AA60=""),"",_xlfn.IFS(
ROUND(IFERROR(VALUE(TRIM(SUBSTITUTE(BH60,CHAR(160),""))),0),2)&gt;
ROUND(IFERROR(VALUE(TRIM(SUBSTITUTE(AB60,CHAR(160),""))),0),2),
"KO : Le montant retenu TTC est supérieur au montant présenté TTC. Merci de revoir la ligne de dépense ou plafonner son montant.",
ROUND(IFERROR(VALUE(TRIM(SUBSTITUTE(BF60,CHAR(160),""))),0),2)&gt;
ROUND(IFERROR(VALUE(TRIM(SUBSTITUTE(Z60,CHAR(160),""))),0),2),
"Attention : Le montant retenu HT est supérieur au montant HT présenté. Merci de revoir la ligne de dépense, plafonner son montant, ou justifier la reventillation HT / TVA.",
ROUND(IFERROR(VALUE(TRIM(SUBSTITUTE(BG60,CHAR(160),""))),0),2)&gt;
ROUND(IFERROR(VALUE(TRIM(SUBSTITUTE(AA60,CHAR(160),""))),0),2),
"Attention : Le montant TVA retenu est supérieur au montant TVA présenté. Merci de revoir la ligne de dépense, plafonner son montant, ou justifier la reventillation HT / TVA.",
ROUND(IFERROR(VALUE(TRIM(SUBSTITUTE(AB60,CHAR(160),""))),0),2)=0,
"",
ROUND(IFERROR(VALUE(TRIM(SUBSTITUTE(BH60,CHAR(160),""))),0),2)=
ROUND(IFERROR(VALUE(TRIM(SUBSTITUTE(AB60,CHAR(160),""))),0),2),
"OK",
ROUND(IFERROR(VALUE(TRIM(SUBSTITUTE(BH60,CHAR(160),""))),0),2)=0,
"Attention : Montant présenté entièrement rejeté.",
ROUND(IFERROR(VALUE(TRIM(SUBSTITUTE(BH60,CHAR(160),""))),0),2)&lt;
ROUND(IFERROR(VALUE(TRIM(SUBSTITUTE(AB60,CHAR(160),""))),0),2),
"Attention : Montant présenté partiellement rejeté.",
TRUE,""
))</f>
        <v/>
      </c>
      <c r="BL60" s="584" t="str">
        <f t="shared" si="47"/>
        <v/>
      </c>
      <c r="BM60" s="584" t="str">
        <f t="shared" si="48"/>
        <v/>
      </c>
      <c r="BN60" s="818" t="str">
        <f t="shared" si="49"/>
        <v/>
      </c>
    </row>
    <row r="61" spans="1:66">
      <c r="A61" s="797">
        <v>53</v>
      </c>
      <c r="B61" s="83"/>
      <c r="C61" s="108"/>
      <c r="D61" s="83"/>
      <c r="E61" s="109"/>
      <c r="F61" s="110"/>
      <c r="G61" s="111"/>
      <c r="H61" s="132"/>
      <c r="I61" s="626"/>
      <c r="J61" s="627"/>
      <c r="K61" s="538"/>
      <c r="L61" s="624"/>
      <c r="M61" s="625"/>
      <c r="N61" s="644" t="str">
        <f t="shared" si="43"/>
        <v/>
      </c>
      <c r="O61" s="647"/>
      <c r="P61" s="538"/>
      <c r="Q61" s="625"/>
      <c r="R61" s="625"/>
      <c r="S61" s="644" t="str">
        <f t="shared" si="15"/>
        <v/>
      </c>
      <c r="T61" s="664"/>
      <c r="U61" s="538"/>
      <c r="V61" s="625"/>
      <c r="W61" s="625"/>
      <c r="X61" s="665" t="str">
        <f t="shared" si="46"/>
        <v/>
      </c>
      <c r="Y61" s="623"/>
      <c r="Z61" s="112" t="str" cm="1">
        <f t="array" ref="Z61">IF((_xlfn.IFS(TRIM(SUBSTITUTE(Y61,CHAR(160),""))="Devis 1",IFERROR(VALUE(TRIM(SUBSTITUTE(L61,CHAR(160),""))),0),TRIM(SUBSTITUTE(Y61,CHAR(160),""))="Devis 2",IFERROR(VALUE(TRIM(SUBSTITUTE(Q61,CHAR(160),""))),0),TRIM(SUBSTITUTE(Y61,CHAR(160),""))="Devis 3",IFERROR(VALUE(TRIM(SUBSTITUTE(V61,CHAR(160),""))),0),TRUE,0)*IFERROR(VALUE(TRIM(SUBSTITUTE(C61,CHAR(160),""))),0))=0,"",_xlfn.IFS(TRIM(SUBSTITUTE(Y61,CHAR(160),""))="Devis 1",IFERROR(VALUE(TRIM(SUBSTITUTE(L61,CHAR(160),""))),0),TRIM(SUBSTITUTE(Y61,CHAR(160),""))="Devis 2",IFERROR(VALUE(TRIM(SUBSTITUTE(Q61,CHAR(160),""))),0),TRIM(SUBSTITUTE(Y61,CHAR(160),""))="Devis 3",IFERROR(VALUE(TRIM(SUBSTITUTE(V61,CHAR(160),""))),0),TRUE,0)*IFERROR(VALUE(TRIM(SUBSTITUTE(C61,CHAR(160),""))),0))</f>
        <v/>
      </c>
      <c r="AA61" s="89" t="str" cm="1">
        <f t="array" ref="AA61">IF(ROUND((_xlfn.IFS(TRIM(SUBSTITUTE(Y61,CHAR(160),""))="Devis 1",IFERROR(VALUE(TRIM(SUBSTITUTE(M61,CHAR(160),""))),0),TRIM(SUBSTITUTE(Y61,CHAR(160),""))="Devis 2",IFERROR(VALUE(TRIM(SUBSTITUTE(R61,CHAR(160),""))),0),TRIM(SUBSTITUTE(Y61,CHAR(160),""))="Devis 3",IFERROR(VALUE(TRIM(SUBSTITUTE(W61,CHAR(160),""))),0),TRUE,0)*IFERROR(VALUE(TRIM(SUBSTITUTE(C61,CHAR(160),""))),0)),2)=0,IF(Z61&lt;&gt;"",0,""),ROUND((_xlfn.IFS(TRIM(SUBSTITUTE(Y61,CHAR(160),""))="Devis 1",IFERROR(VALUE(TRIM(SUBSTITUTE(M61,CHAR(160),""))),0),TRIM(SUBSTITUTE(Y61,CHAR(160),""))="Devis 2",IFERROR(VALUE(TRIM(SUBSTITUTE(R61,CHAR(160),""))),0),TRIM(SUBSTITUTE(Y61,CHAR(160),""))="Devis 3",IFERROR(VALUE(TRIM(SUBSTITUTE(W61,CHAR(160),""))),0),TRUE,0)*IFERROR(VALUE(TRIM(SUBSTITUTE(C61,CHAR(160),""))),0)),2))</f>
        <v/>
      </c>
      <c r="AB61" s="113" t="str">
        <f t="shared" si="17"/>
        <v/>
      </c>
      <c r="AC61" s="798"/>
      <c r="AD61" s="817" t="str">
        <f t="shared" si="50"/>
        <v/>
      </c>
      <c r="AE61" s="579" t="str">
        <f t="shared" si="52"/>
        <v/>
      </c>
      <c r="AF61" s="539" t="str">
        <f t="shared" si="53"/>
        <v/>
      </c>
      <c r="AG61" s="539" t="str">
        <f t="shared" si="54"/>
        <v/>
      </c>
      <c r="AH61" s="539" t="str">
        <f t="shared" si="55"/>
        <v/>
      </c>
      <c r="AI61" s="539" t="str">
        <f t="shared" si="56"/>
        <v/>
      </c>
      <c r="AJ61" s="539" t="str">
        <f t="shared" si="57"/>
        <v/>
      </c>
      <c r="AK61" s="553" t="str">
        <f t="shared" si="58"/>
        <v/>
      </c>
      <c r="AL61" s="548" t="str">
        <f t="shared" si="44"/>
        <v/>
      </c>
      <c r="AM61" s="539" t="str">
        <f t="shared" si="44"/>
        <v/>
      </c>
      <c r="AN61" s="578" t="str">
        <f t="shared" si="59"/>
        <v/>
      </c>
      <c r="AO61" s="578" t="str">
        <f t="shared" si="60"/>
        <v/>
      </c>
      <c r="AP61" s="644" t="str">
        <f t="shared" si="28"/>
        <v/>
      </c>
      <c r="AQ61" s="655" t="str">
        <f t="shared" si="29"/>
        <v/>
      </c>
      <c r="AR61" s="577" t="str">
        <f t="shared" si="30"/>
        <v/>
      </c>
      <c r="AS61" s="578" t="str">
        <f t="shared" si="61"/>
        <v/>
      </c>
      <c r="AT61" s="578" t="str">
        <f t="shared" si="62"/>
        <v/>
      </c>
      <c r="AU61" s="644" t="str">
        <f t="shared" si="33"/>
        <v/>
      </c>
      <c r="AV61" s="677" t="str">
        <f t="shared" si="45"/>
        <v/>
      </c>
      <c r="AW61" s="577" t="str">
        <f t="shared" si="45"/>
        <v/>
      </c>
      <c r="AX61" s="578" t="str">
        <f t="shared" si="63"/>
        <v/>
      </c>
      <c r="AY61" s="578" t="str">
        <f t="shared" si="64"/>
        <v/>
      </c>
      <c r="AZ61" s="678" t="str">
        <f t="shared" si="41"/>
        <v/>
      </c>
      <c r="BA61" s="671" t="str">
        <f t="shared" si="51"/>
        <v/>
      </c>
      <c r="BB61" s="583"/>
      <c r="BC61" s="605" t="str">
        <f t="shared" si="37"/>
        <v/>
      </c>
      <c r="BD61" s="605" t="str">
        <f t="shared" si="38"/>
        <v/>
      </c>
      <c r="BE61" s="605" t="str">
        <f t="shared" si="39"/>
        <v/>
      </c>
      <c r="BF61" s="606" t="str" cm="1">
        <f t="array" ref="BF61">IF($AE61="","",
_xlfn.IFS(
$BA61="Devis 1",
IF(ISBLANK(AN61),"",IFERROR(VALUE(TRIM(SUBSTITUTE(AN61,CHAR(160),""))),0)*IFERROR(VALUE(TRIM(SUBSTITUTE($AE61,CHAR(160),""))),0)),
$BA61="Devis 2",
IF(ISBLANK(AS61),"",IFERROR(VALUE(TRIM(SUBSTITUTE(AS61,CHAR(160),""))),0)*IFERROR(VALUE(TRIM(SUBSTITUTE($AE61,CHAR(160),""))),0)),
$BA61="Devis 3",
IF(ISBLANK(AX61),"",IFERROR(VALUE(TRIM(SUBSTITUTE(AX61,CHAR(160),""))),0)*IFERROR(VALUE(TRIM(SUBSTITUTE($AE61,CHAR(160),""))),0)),
TRUE,0
)
)</f>
        <v/>
      </c>
      <c r="BG61" s="606" t="str" cm="1">
        <f t="array" ref="BG61">IF($AE61="","",
_xlfn.IFS(
$BA61="Devis 1",
IF(ISBLANK(AO61),"",IFERROR(VALUE(TRIM(SUBSTITUTE(AO61,CHAR(160),""))),0)*IFERROR(VALUE(TRIM(SUBSTITUTE($AE61,CHAR(160),""))),0)),
$BA61="Devis 2",
IF(ISBLANK(AT61),"",IFERROR(VALUE(TRIM(SUBSTITUTE(AT61,CHAR(160),""))),0)*IFERROR(VALUE(TRIM(SUBSTITUTE($AE61,CHAR(160),""))),0)),
$BA61="Devis 3",
IF(ISBLANK(AY61),"",IFERROR(VALUE(TRIM(SUBSTITUTE(AY61,CHAR(160),""))),0)*IFERROR(VALUE(TRIM(SUBSTITUTE($AE61,CHAR(160),""))),0)),
TRUE,0
)
)</f>
        <v/>
      </c>
      <c r="BH61" s="605" t="str">
        <f t="shared" si="40"/>
        <v/>
      </c>
      <c r="BI61" s="585"/>
      <c r="BJ61" s="586" t="str" cm="1">
        <f t="array" ref="BJ61">IF(OR(BH61="",BE61="",BF61="",BC61="",BG61="",BD61=""),"",_xlfn.IFS(
ROUND(IFERROR(VALUE(TRIM(SUBSTITUTE(BH61,CHAR(160),""))),0),2)&gt;
ROUND(IFERROR(VALUE(TRIM(SUBSTITUTE(BE61,CHAR(160),""))),0),2),
"KO : Le montant retenu TTC est supérieur au montant raisonnable TTC. Merci de revoir la ligne de dépense ou plafonner son montant.",
ROUND(IFERROR(VALUE(TRIM(SUBSTITUTE(BF61,CHAR(160),""))),0),2)&gt;
ROUND(IFERROR(VALUE(TRIM(SUBSTITUTE(BC61,CHAR(160),""))),0),2),
"Attention : Le montant retenu HT est supérieur au montant HT raisonnable. Merci de revoir la ligne de dépense, plafonner son montant, ou justifier la reventillation HT / TVA.",
ROUND(IFERROR(VALUE(TRIM(SUBSTITUTE(BG61,CHAR(160),""))),0),2)&gt;
ROUND(IFERROR(VALUE(TRIM(SUBSTITUTE(BD61,CHAR(160),""))),0),2),
"Attention : Le montant TVA retenu est supérieur au montant TVA raisonnable. Merci de revoir la ligne de dépense, plafonner son montant, ou justifier la reventillation HT / TVA.",
ROUND(IFERROR(VALUE(TRIM(SUBSTITUTE(BH61,CHAR(160),""))),0),2)&gt;
ROUND(IFERROR(VALUE(TRIM(SUBSTITUTE(MIN(P62,S62,V62),CHAR(160),""))),0),2),
"Attention : Le devis retenu n'est pas le moins cher. Une justification de la part du porteur est nécessaire.",
ROUND(IFERROR(VALUE(TRIM(SUBSTITUTE(BH61,CHAR(160),""))),0),2)=0,
"Attention : montant présenté entièrement écarté",
ROUND(IFERROR(VALUE(TRIM(SUBSTITUTE(BE61,CHAR(160),""))),0),2)=
ROUND(IFERROR(VALUE(TRIM(SUBSTITUTE(BH61,CHAR(160),""))),0),2),
"OK",
ROUND(IFERROR(VALUE(TRIM(SUBSTITUTE(BE61,CHAR(160),""))),0),2)&gt;
ROUND(IFERROR(VALUE(TRIM(SUBSTITUTE(BH61,CHAR(160),""))),0),2),
" OK : Montant instruit inférieur au montant raisonnable.",
TRUE,""
))</f>
        <v/>
      </c>
      <c r="BK61" s="586" t="str" cm="1">
        <f t="array" ref="BK61">IF(OR(BH61="",AB61="",BF61="",Z61="",BG61="",AA61=""),"",_xlfn.IFS(
ROUND(IFERROR(VALUE(TRIM(SUBSTITUTE(BH61,CHAR(160),""))),0),2)&gt;
ROUND(IFERROR(VALUE(TRIM(SUBSTITUTE(AB61,CHAR(160),""))),0),2),
"KO : Le montant retenu TTC est supérieur au montant présenté TTC. Merci de revoir la ligne de dépense ou plafonner son montant.",
ROUND(IFERROR(VALUE(TRIM(SUBSTITUTE(BF61,CHAR(160),""))),0),2)&gt;
ROUND(IFERROR(VALUE(TRIM(SUBSTITUTE(Z61,CHAR(160),""))),0),2),
"Attention : Le montant retenu HT est supérieur au montant HT présenté. Merci de revoir la ligne de dépense, plafonner son montant, ou justifier la reventillation HT / TVA.",
ROUND(IFERROR(VALUE(TRIM(SUBSTITUTE(BG61,CHAR(160),""))),0),2)&gt;
ROUND(IFERROR(VALUE(TRIM(SUBSTITUTE(AA61,CHAR(160),""))),0),2),
"Attention : Le montant TVA retenu est supérieur au montant TVA présenté. Merci de revoir la ligne de dépense, plafonner son montant, ou justifier la reventillation HT / TVA.",
ROUND(IFERROR(VALUE(TRIM(SUBSTITUTE(AB61,CHAR(160),""))),0),2)=0,
"",
ROUND(IFERROR(VALUE(TRIM(SUBSTITUTE(BH61,CHAR(160),""))),0),2)=
ROUND(IFERROR(VALUE(TRIM(SUBSTITUTE(AB61,CHAR(160),""))),0),2),
"OK",
ROUND(IFERROR(VALUE(TRIM(SUBSTITUTE(BH61,CHAR(160),""))),0),2)=0,
"Attention : Montant présenté entièrement rejeté.",
ROUND(IFERROR(VALUE(TRIM(SUBSTITUTE(BH61,CHAR(160),""))),0),2)&lt;
ROUND(IFERROR(VALUE(TRIM(SUBSTITUTE(AB61,CHAR(160),""))),0),2),
"Attention : Montant présenté partiellement rejeté.",
TRUE,""
))</f>
        <v/>
      </c>
      <c r="BL61" s="584" t="str">
        <f t="shared" si="47"/>
        <v/>
      </c>
      <c r="BM61" s="584" t="str">
        <f t="shared" si="48"/>
        <v/>
      </c>
      <c r="BN61" s="818" t="str">
        <f t="shared" si="49"/>
        <v/>
      </c>
    </row>
    <row r="62" spans="1:66">
      <c r="A62" s="797">
        <v>54</v>
      </c>
      <c r="B62" s="83"/>
      <c r="C62" s="108"/>
      <c r="D62" s="83"/>
      <c r="E62" s="109"/>
      <c r="F62" s="110"/>
      <c r="G62" s="111"/>
      <c r="H62" s="132"/>
      <c r="I62" s="626"/>
      <c r="J62" s="627"/>
      <c r="K62" s="538"/>
      <c r="L62" s="624"/>
      <c r="M62" s="625"/>
      <c r="N62" s="644" t="str">
        <f t="shared" si="43"/>
        <v/>
      </c>
      <c r="O62" s="647"/>
      <c r="P62" s="538"/>
      <c r="Q62" s="625"/>
      <c r="R62" s="625"/>
      <c r="S62" s="644" t="str">
        <f t="shared" si="15"/>
        <v/>
      </c>
      <c r="T62" s="664"/>
      <c r="U62" s="538"/>
      <c r="V62" s="625"/>
      <c r="W62" s="625"/>
      <c r="X62" s="665" t="str">
        <f t="shared" si="46"/>
        <v/>
      </c>
      <c r="Y62" s="623"/>
      <c r="Z62" s="112" t="str" cm="1">
        <f t="array" ref="Z62">IF((_xlfn.IFS(TRIM(SUBSTITUTE(Y62,CHAR(160),""))="Devis 1",IFERROR(VALUE(TRIM(SUBSTITUTE(L62,CHAR(160),""))),0),TRIM(SUBSTITUTE(Y62,CHAR(160),""))="Devis 2",IFERROR(VALUE(TRIM(SUBSTITUTE(Q62,CHAR(160),""))),0),TRIM(SUBSTITUTE(Y62,CHAR(160),""))="Devis 3",IFERROR(VALUE(TRIM(SUBSTITUTE(V62,CHAR(160),""))),0),TRUE,0)*IFERROR(VALUE(TRIM(SUBSTITUTE(C62,CHAR(160),""))),0))=0,"",_xlfn.IFS(TRIM(SUBSTITUTE(Y62,CHAR(160),""))="Devis 1",IFERROR(VALUE(TRIM(SUBSTITUTE(L62,CHAR(160),""))),0),TRIM(SUBSTITUTE(Y62,CHAR(160),""))="Devis 2",IFERROR(VALUE(TRIM(SUBSTITUTE(Q62,CHAR(160),""))),0),TRIM(SUBSTITUTE(Y62,CHAR(160),""))="Devis 3",IFERROR(VALUE(TRIM(SUBSTITUTE(V62,CHAR(160),""))),0),TRUE,0)*IFERROR(VALUE(TRIM(SUBSTITUTE(C62,CHAR(160),""))),0))</f>
        <v/>
      </c>
      <c r="AA62" s="89" t="str" cm="1">
        <f t="array" ref="AA62">IF(ROUND((_xlfn.IFS(TRIM(SUBSTITUTE(Y62,CHAR(160),""))="Devis 1",IFERROR(VALUE(TRIM(SUBSTITUTE(M62,CHAR(160),""))),0),TRIM(SUBSTITUTE(Y62,CHAR(160),""))="Devis 2",IFERROR(VALUE(TRIM(SUBSTITUTE(R62,CHAR(160),""))),0),TRIM(SUBSTITUTE(Y62,CHAR(160),""))="Devis 3",IFERROR(VALUE(TRIM(SUBSTITUTE(W62,CHAR(160),""))),0),TRUE,0)*IFERROR(VALUE(TRIM(SUBSTITUTE(C62,CHAR(160),""))),0)),2)=0,IF(Z62&lt;&gt;"",0,""),ROUND((_xlfn.IFS(TRIM(SUBSTITUTE(Y62,CHAR(160),""))="Devis 1",IFERROR(VALUE(TRIM(SUBSTITUTE(M62,CHAR(160),""))),0),TRIM(SUBSTITUTE(Y62,CHAR(160),""))="Devis 2",IFERROR(VALUE(TRIM(SUBSTITUTE(R62,CHAR(160),""))),0),TRIM(SUBSTITUTE(Y62,CHAR(160),""))="Devis 3",IFERROR(VALUE(TRIM(SUBSTITUTE(W62,CHAR(160),""))),0),TRUE,0)*IFERROR(VALUE(TRIM(SUBSTITUTE(C62,CHAR(160),""))),0)),2))</f>
        <v/>
      </c>
      <c r="AB62" s="113" t="str">
        <f t="shared" si="17"/>
        <v/>
      </c>
      <c r="AC62" s="798"/>
      <c r="AD62" s="817" t="str">
        <f t="shared" si="50"/>
        <v/>
      </c>
      <c r="AE62" s="579" t="str">
        <f t="shared" si="52"/>
        <v/>
      </c>
      <c r="AF62" s="539" t="str">
        <f t="shared" si="53"/>
        <v/>
      </c>
      <c r="AG62" s="539" t="str">
        <f t="shared" si="54"/>
        <v/>
      </c>
      <c r="AH62" s="539" t="str">
        <f t="shared" si="55"/>
        <v/>
      </c>
      <c r="AI62" s="539" t="str">
        <f t="shared" si="56"/>
        <v/>
      </c>
      <c r="AJ62" s="539" t="str">
        <f t="shared" si="57"/>
        <v/>
      </c>
      <c r="AK62" s="553" t="str">
        <f t="shared" si="58"/>
        <v/>
      </c>
      <c r="AL62" s="548" t="str">
        <f t="shared" si="44"/>
        <v/>
      </c>
      <c r="AM62" s="539" t="str">
        <f t="shared" si="44"/>
        <v/>
      </c>
      <c r="AN62" s="578" t="str">
        <f t="shared" si="59"/>
        <v/>
      </c>
      <c r="AO62" s="578" t="str">
        <f t="shared" si="60"/>
        <v/>
      </c>
      <c r="AP62" s="644" t="str">
        <f t="shared" si="28"/>
        <v/>
      </c>
      <c r="AQ62" s="655" t="str">
        <f t="shared" si="29"/>
        <v/>
      </c>
      <c r="AR62" s="577" t="str">
        <f t="shared" si="30"/>
        <v/>
      </c>
      <c r="AS62" s="578" t="str">
        <f t="shared" si="61"/>
        <v/>
      </c>
      <c r="AT62" s="578" t="str">
        <f t="shared" si="62"/>
        <v/>
      </c>
      <c r="AU62" s="644" t="str">
        <f t="shared" si="33"/>
        <v/>
      </c>
      <c r="AV62" s="677" t="str">
        <f t="shared" si="45"/>
        <v/>
      </c>
      <c r="AW62" s="577" t="str">
        <f t="shared" si="45"/>
        <v/>
      </c>
      <c r="AX62" s="578" t="str">
        <f t="shared" si="63"/>
        <v/>
      </c>
      <c r="AY62" s="578" t="str">
        <f t="shared" si="64"/>
        <v/>
      </c>
      <c r="AZ62" s="678" t="str">
        <f t="shared" si="41"/>
        <v/>
      </c>
      <c r="BA62" s="671" t="str">
        <f t="shared" si="51"/>
        <v/>
      </c>
      <c r="BB62" s="583"/>
      <c r="BC62" s="605" t="str">
        <f t="shared" si="37"/>
        <v/>
      </c>
      <c r="BD62" s="605" t="str">
        <f t="shared" si="38"/>
        <v/>
      </c>
      <c r="BE62" s="605" t="str">
        <f t="shared" si="39"/>
        <v/>
      </c>
      <c r="BF62" s="606" t="str" cm="1">
        <f t="array" ref="BF62">IF($AE62="","",
_xlfn.IFS(
$BA62="Devis 1",
IF(ISBLANK(AN62),"",IFERROR(VALUE(TRIM(SUBSTITUTE(AN62,CHAR(160),""))),0)*IFERROR(VALUE(TRIM(SUBSTITUTE($AE62,CHAR(160),""))),0)),
$BA62="Devis 2",
IF(ISBLANK(AS62),"",IFERROR(VALUE(TRIM(SUBSTITUTE(AS62,CHAR(160),""))),0)*IFERROR(VALUE(TRIM(SUBSTITUTE($AE62,CHAR(160),""))),0)),
$BA62="Devis 3",
IF(ISBLANK(AX62),"",IFERROR(VALUE(TRIM(SUBSTITUTE(AX62,CHAR(160),""))),0)*IFERROR(VALUE(TRIM(SUBSTITUTE($AE62,CHAR(160),""))),0)),
TRUE,0
)
)</f>
        <v/>
      </c>
      <c r="BG62" s="606" t="str" cm="1">
        <f t="array" ref="BG62">IF($AE62="","",
_xlfn.IFS(
$BA62="Devis 1",
IF(ISBLANK(AO62),"",IFERROR(VALUE(TRIM(SUBSTITUTE(AO62,CHAR(160),""))),0)*IFERROR(VALUE(TRIM(SUBSTITUTE($AE62,CHAR(160),""))),0)),
$BA62="Devis 2",
IF(ISBLANK(AT62),"",IFERROR(VALUE(TRIM(SUBSTITUTE(AT62,CHAR(160),""))),0)*IFERROR(VALUE(TRIM(SUBSTITUTE($AE62,CHAR(160),""))),0)),
$BA62="Devis 3",
IF(ISBLANK(AY62),"",IFERROR(VALUE(TRIM(SUBSTITUTE(AY62,CHAR(160),""))),0)*IFERROR(VALUE(TRIM(SUBSTITUTE($AE62,CHAR(160),""))),0)),
TRUE,0
)
)</f>
        <v/>
      </c>
      <c r="BH62" s="605" t="str">
        <f t="shared" si="40"/>
        <v/>
      </c>
      <c r="BI62" s="585"/>
      <c r="BJ62" s="586" t="str" cm="1">
        <f t="array" ref="BJ62">IF(OR(BH62="",BE62="",BF62="",BC62="",BG62="",BD62=""),"",_xlfn.IFS(
ROUND(IFERROR(VALUE(TRIM(SUBSTITUTE(BH62,CHAR(160),""))),0),2)&gt;
ROUND(IFERROR(VALUE(TRIM(SUBSTITUTE(BE62,CHAR(160),""))),0),2),
"KO : Le montant retenu TTC est supérieur au montant raisonnable TTC. Merci de revoir la ligne de dépense ou plafonner son montant.",
ROUND(IFERROR(VALUE(TRIM(SUBSTITUTE(BF62,CHAR(160),""))),0),2)&gt;
ROUND(IFERROR(VALUE(TRIM(SUBSTITUTE(BC62,CHAR(160),""))),0),2),
"Attention : Le montant retenu HT est supérieur au montant HT raisonnable. Merci de revoir la ligne de dépense, plafonner son montant, ou justifier la reventillation HT / TVA.",
ROUND(IFERROR(VALUE(TRIM(SUBSTITUTE(BG62,CHAR(160),""))),0),2)&gt;
ROUND(IFERROR(VALUE(TRIM(SUBSTITUTE(BD62,CHAR(160),""))),0),2),
"Attention : Le montant TVA retenu est supérieur au montant TVA raisonnable. Merci de revoir la ligne de dépense, plafonner son montant, ou justifier la reventillation HT / TVA.",
ROUND(IFERROR(VALUE(TRIM(SUBSTITUTE(BH62,CHAR(160),""))),0),2)&gt;
ROUND(IFERROR(VALUE(TRIM(SUBSTITUTE(MIN(P63,S63,V63),CHAR(160),""))),0),2),
"Attention : Le devis retenu n'est pas le moins cher. Une justification de la part du porteur est nécessaire.",
ROUND(IFERROR(VALUE(TRIM(SUBSTITUTE(BH62,CHAR(160),""))),0),2)=0,
"Attention : montant présenté entièrement écarté",
ROUND(IFERROR(VALUE(TRIM(SUBSTITUTE(BE62,CHAR(160),""))),0),2)=
ROUND(IFERROR(VALUE(TRIM(SUBSTITUTE(BH62,CHAR(160),""))),0),2),
"OK",
ROUND(IFERROR(VALUE(TRIM(SUBSTITUTE(BE62,CHAR(160),""))),0),2)&gt;
ROUND(IFERROR(VALUE(TRIM(SUBSTITUTE(BH62,CHAR(160),""))),0),2),
" OK : Montant instruit inférieur au montant raisonnable.",
TRUE,""
))</f>
        <v/>
      </c>
      <c r="BK62" s="586" t="str" cm="1">
        <f t="array" ref="BK62">IF(OR(BH62="",AB62="",BF62="",Z62="",BG62="",AA62=""),"",_xlfn.IFS(
ROUND(IFERROR(VALUE(TRIM(SUBSTITUTE(BH62,CHAR(160),""))),0),2)&gt;
ROUND(IFERROR(VALUE(TRIM(SUBSTITUTE(AB62,CHAR(160),""))),0),2),
"KO : Le montant retenu TTC est supérieur au montant présenté TTC. Merci de revoir la ligne de dépense ou plafonner son montant.",
ROUND(IFERROR(VALUE(TRIM(SUBSTITUTE(BF62,CHAR(160),""))),0),2)&gt;
ROUND(IFERROR(VALUE(TRIM(SUBSTITUTE(Z62,CHAR(160),""))),0),2),
"Attention : Le montant retenu HT est supérieur au montant HT présenté. Merci de revoir la ligne de dépense, plafonner son montant, ou justifier la reventillation HT / TVA.",
ROUND(IFERROR(VALUE(TRIM(SUBSTITUTE(BG62,CHAR(160),""))),0),2)&gt;
ROUND(IFERROR(VALUE(TRIM(SUBSTITUTE(AA62,CHAR(160),""))),0),2),
"Attention : Le montant TVA retenu est supérieur au montant TVA présenté. Merci de revoir la ligne de dépense, plafonner son montant, ou justifier la reventillation HT / TVA.",
ROUND(IFERROR(VALUE(TRIM(SUBSTITUTE(AB62,CHAR(160),""))),0),2)=0,
"",
ROUND(IFERROR(VALUE(TRIM(SUBSTITUTE(BH62,CHAR(160),""))),0),2)=
ROUND(IFERROR(VALUE(TRIM(SUBSTITUTE(AB62,CHAR(160),""))),0),2),
"OK",
ROUND(IFERROR(VALUE(TRIM(SUBSTITUTE(BH62,CHAR(160),""))),0),2)=0,
"Attention : Montant présenté entièrement rejeté.",
ROUND(IFERROR(VALUE(TRIM(SUBSTITUTE(BH62,CHAR(160),""))),0),2)&lt;
ROUND(IFERROR(VALUE(TRIM(SUBSTITUTE(AB62,CHAR(160),""))),0),2),
"Attention : Montant présenté partiellement rejeté.",
TRUE,""
))</f>
        <v/>
      </c>
      <c r="BL62" s="584" t="str">
        <f t="shared" si="47"/>
        <v/>
      </c>
      <c r="BM62" s="584" t="str">
        <f t="shared" si="48"/>
        <v/>
      </c>
      <c r="BN62" s="818" t="str">
        <f t="shared" si="49"/>
        <v/>
      </c>
    </row>
    <row r="63" spans="1:66">
      <c r="A63" s="797">
        <v>55</v>
      </c>
      <c r="B63" s="83"/>
      <c r="C63" s="108"/>
      <c r="D63" s="83"/>
      <c r="E63" s="109"/>
      <c r="F63" s="110"/>
      <c r="G63" s="111"/>
      <c r="H63" s="132"/>
      <c r="I63" s="626"/>
      <c r="J63" s="627"/>
      <c r="K63" s="538"/>
      <c r="L63" s="624"/>
      <c r="M63" s="625"/>
      <c r="N63" s="644" t="str">
        <f t="shared" si="43"/>
        <v/>
      </c>
      <c r="O63" s="647"/>
      <c r="P63" s="538"/>
      <c r="Q63" s="625"/>
      <c r="R63" s="625"/>
      <c r="S63" s="644" t="str">
        <f t="shared" si="15"/>
        <v/>
      </c>
      <c r="T63" s="664"/>
      <c r="U63" s="538"/>
      <c r="V63" s="625"/>
      <c r="W63" s="625"/>
      <c r="X63" s="665" t="str">
        <f t="shared" si="46"/>
        <v/>
      </c>
      <c r="Y63" s="623"/>
      <c r="Z63" s="112" t="str" cm="1">
        <f t="array" ref="Z63">IF((_xlfn.IFS(TRIM(SUBSTITUTE(Y63,CHAR(160),""))="Devis 1",IFERROR(VALUE(TRIM(SUBSTITUTE(L63,CHAR(160),""))),0),TRIM(SUBSTITUTE(Y63,CHAR(160),""))="Devis 2",IFERROR(VALUE(TRIM(SUBSTITUTE(Q63,CHAR(160),""))),0),TRIM(SUBSTITUTE(Y63,CHAR(160),""))="Devis 3",IFERROR(VALUE(TRIM(SUBSTITUTE(V63,CHAR(160),""))),0),TRUE,0)*IFERROR(VALUE(TRIM(SUBSTITUTE(C63,CHAR(160),""))),0))=0,"",_xlfn.IFS(TRIM(SUBSTITUTE(Y63,CHAR(160),""))="Devis 1",IFERROR(VALUE(TRIM(SUBSTITUTE(L63,CHAR(160),""))),0),TRIM(SUBSTITUTE(Y63,CHAR(160),""))="Devis 2",IFERROR(VALUE(TRIM(SUBSTITUTE(Q63,CHAR(160),""))),0),TRIM(SUBSTITUTE(Y63,CHAR(160),""))="Devis 3",IFERROR(VALUE(TRIM(SUBSTITUTE(V63,CHAR(160),""))),0),TRUE,0)*IFERROR(VALUE(TRIM(SUBSTITUTE(C63,CHAR(160),""))),0))</f>
        <v/>
      </c>
      <c r="AA63" s="89" t="str" cm="1">
        <f t="array" ref="AA63">IF(ROUND((_xlfn.IFS(TRIM(SUBSTITUTE(Y63,CHAR(160),""))="Devis 1",IFERROR(VALUE(TRIM(SUBSTITUTE(M63,CHAR(160),""))),0),TRIM(SUBSTITUTE(Y63,CHAR(160),""))="Devis 2",IFERROR(VALUE(TRIM(SUBSTITUTE(R63,CHAR(160),""))),0),TRIM(SUBSTITUTE(Y63,CHAR(160),""))="Devis 3",IFERROR(VALUE(TRIM(SUBSTITUTE(W63,CHAR(160),""))),0),TRUE,0)*IFERROR(VALUE(TRIM(SUBSTITUTE(C63,CHAR(160),""))),0)),2)=0,IF(Z63&lt;&gt;"",0,""),ROUND((_xlfn.IFS(TRIM(SUBSTITUTE(Y63,CHAR(160),""))="Devis 1",IFERROR(VALUE(TRIM(SUBSTITUTE(M63,CHAR(160),""))),0),TRIM(SUBSTITUTE(Y63,CHAR(160),""))="Devis 2",IFERROR(VALUE(TRIM(SUBSTITUTE(R63,CHAR(160),""))),0),TRIM(SUBSTITUTE(Y63,CHAR(160),""))="Devis 3",IFERROR(VALUE(TRIM(SUBSTITUTE(W63,CHAR(160),""))),0),TRUE,0)*IFERROR(VALUE(TRIM(SUBSTITUTE(C63,CHAR(160),""))),0)),2))</f>
        <v/>
      </c>
      <c r="AB63" s="113" t="str">
        <f t="shared" si="17"/>
        <v/>
      </c>
      <c r="AC63" s="798"/>
      <c r="AD63" s="817" t="str">
        <f t="shared" si="50"/>
        <v/>
      </c>
      <c r="AE63" s="579" t="str">
        <f t="shared" si="52"/>
        <v/>
      </c>
      <c r="AF63" s="539" t="str">
        <f t="shared" si="53"/>
        <v/>
      </c>
      <c r="AG63" s="539" t="str">
        <f t="shared" si="54"/>
        <v/>
      </c>
      <c r="AH63" s="539" t="str">
        <f t="shared" si="55"/>
        <v/>
      </c>
      <c r="AI63" s="539" t="str">
        <f t="shared" si="56"/>
        <v/>
      </c>
      <c r="AJ63" s="539" t="str">
        <f t="shared" si="57"/>
        <v/>
      </c>
      <c r="AK63" s="553" t="str">
        <f t="shared" si="58"/>
        <v/>
      </c>
      <c r="AL63" s="548" t="str">
        <f t="shared" si="44"/>
        <v/>
      </c>
      <c r="AM63" s="539" t="str">
        <f t="shared" si="44"/>
        <v/>
      </c>
      <c r="AN63" s="578" t="str">
        <f t="shared" si="59"/>
        <v/>
      </c>
      <c r="AO63" s="578" t="str">
        <f t="shared" si="60"/>
        <v/>
      </c>
      <c r="AP63" s="644" t="str">
        <f t="shared" si="28"/>
        <v/>
      </c>
      <c r="AQ63" s="655" t="str">
        <f t="shared" si="29"/>
        <v/>
      </c>
      <c r="AR63" s="577" t="str">
        <f t="shared" si="30"/>
        <v/>
      </c>
      <c r="AS63" s="578" t="str">
        <f t="shared" si="61"/>
        <v/>
      </c>
      <c r="AT63" s="578" t="str">
        <f t="shared" si="62"/>
        <v/>
      </c>
      <c r="AU63" s="644" t="str">
        <f t="shared" si="33"/>
        <v/>
      </c>
      <c r="AV63" s="677" t="str">
        <f t="shared" si="45"/>
        <v/>
      </c>
      <c r="AW63" s="577" t="str">
        <f t="shared" si="45"/>
        <v/>
      </c>
      <c r="AX63" s="578" t="str">
        <f t="shared" si="63"/>
        <v/>
      </c>
      <c r="AY63" s="578" t="str">
        <f t="shared" si="64"/>
        <v/>
      </c>
      <c r="AZ63" s="678" t="str">
        <f t="shared" si="41"/>
        <v/>
      </c>
      <c r="BA63" s="671" t="str">
        <f t="shared" si="51"/>
        <v/>
      </c>
      <c r="BB63" s="583"/>
      <c r="BC63" s="605" t="str">
        <f t="shared" si="37"/>
        <v/>
      </c>
      <c r="BD63" s="605" t="str">
        <f t="shared" si="38"/>
        <v/>
      </c>
      <c r="BE63" s="605" t="str">
        <f t="shared" si="39"/>
        <v/>
      </c>
      <c r="BF63" s="606" t="str" cm="1">
        <f t="array" ref="BF63">IF($AE63="","",
_xlfn.IFS(
$BA63="Devis 1",
IF(ISBLANK(AN63),"",IFERROR(VALUE(TRIM(SUBSTITUTE(AN63,CHAR(160),""))),0)*IFERROR(VALUE(TRIM(SUBSTITUTE($AE63,CHAR(160),""))),0)),
$BA63="Devis 2",
IF(ISBLANK(AS63),"",IFERROR(VALUE(TRIM(SUBSTITUTE(AS63,CHAR(160),""))),0)*IFERROR(VALUE(TRIM(SUBSTITUTE($AE63,CHAR(160),""))),0)),
$BA63="Devis 3",
IF(ISBLANK(AX63),"",IFERROR(VALUE(TRIM(SUBSTITUTE(AX63,CHAR(160),""))),0)*IFERROR(VALUE(TRIM(SUBSTITUTE($AE63,CHAR(160),""))),0)),
TRUE,0
)
)</f>
        <v/>
      </c>
      <c r="BG63" s="606" t="str" cm="1">
        <f t="array" ref="BG63">IF($AE63="","",
_xlfn.IFS(
$BA63="Devis 1",
IF(ISBLANK(AO63),"",IFERROR(VALUE(TRIM(SUBSTITUTE(AO63,CHAR(160),""))),0)*IFERROR(VALUE(TRIM(SUBSTITUTE($AE63,CHAR(160),""))),0)),
$BA63="Devis 2",
IF(ISBLANK(AT63),"",IFERROR(VALUE(TRIM(SUBSTITUTE(AT63,CHAR(160),""))),0)*IFERROR(VALUE(TRIM(SUBSTITUTE($AE63,CHAR(160),""))),0)),
$BA63="Devis 3",
IF(ISBLANK(AY63),"",IFERROR(VALUE(TRIM(SUBSTITUTE(AY63,CHAR(160),""))),0)*IFERROR(VALUE(TRIM(SUBSTITUTE($AE63,CHAR(160),""))),0)),
TRUE,0
)
)</f>
        <v/>
      </c>
      <c r="BH63" s="605" t="str">
        <f t="shared" si="40"/>
        <v/>
      </c>
      <c r="BI63" s="585"/>
      <c r="BJ63" s="586" t="str" cm="1">
        <f t="array" ref="BJ63">IF(OR(BH63="",BE63="",BF63="",BC63="",BG63="",BD63=""),"",_xlfn.IFS(
ROUND(IFERROR(VALUE(TRIM(SUBSTITUTE(BH63,CHAR(160),""))),0),2)&gt;
ROUND(IFERROR(VALUE(TRIM(SUBSTITUTE(BE63,CHAR(160),""))),0),2),
"KO : Le montant retenu TTC est supérieur au montant raisonnable TTC. Merci de revoir la ligne de dépense ou plafonner son montant.",
ROUND(IFERROR(VALUE(TRIM(SUBSTITUTE(BF63,CHAR(160),""))),0),2)&gt;
ROUND(IFERROR(VALUE(TRIM(SUBSTITUTE(BC63,CHAR(160),""))),0),2),
"Attention : Le montant retenu HT est supérieur au montant HT raisonnable. Merci de revoir la ligne de dépense, plafonner son montant, ou justifier la reventillation HT / TVA.",
ROUND(IFERROR(VALUE(TRIM(SUBSTITUTE(BG63,CHAR(160),""))),0),2)&gt;
ROUND(IFERROR(VALUE(TRIM(SUBSTITUTE(BD63,CHAR(160),""))),0),2),
"Attention : Le montant TVA retenu est supérieur au montant TVA raisonnable. Merci de revoir la ligne de dépense, plafonner son montant, ou justifier la reventillation HT / TVA.",
ROUND(IFERROR(VALUE(TRIM(SUBSTITUTE(BH63,CHAR(160),""))),0),2)&gt;
ROUND(IFERROR(VALUE(TRIM(SUBSTITUTE(MIN(P64,S64,V64),CHAR(160),""))),0),2),
"Attention : Le devis retenu n'est pas le moins cher. Une justification de la part du porteur est nécessaire.",
ROUND(IFERROR(VALUE(TRIM(SUBSTITUTE(BH63,CHAR(160),""))),0),2)=0,
"Attention : montant présenté entièrement écarté",
ROUND(IFERROR(VALUE(TRIM(SUBSTITUTE(BE63,CHAR(160),""))),0),2)=
ROUND(IFERROR(VALUE(TRIM(SUBSTITUTE(BH63,CHAR(160),""))),0),2),
"OK",
ROUND(IFERROR(VALUE(TRIM(SUBSTITUTE(BE63,CHAR(160),""))),0),2)&gt;
ROUND(IFERROR(VALUE(TRIM(SUBSTITUTE(BH63,CHAR(160),""))),0),2),
" OK : Montant instruit inférieur au montant raisonnable.",
TRUE,""
))</f>
        <v/>
      </c>
      <c r="BK63" s="586" t="str" cm="1">
        <f t="array" ref="BK63">IF(OR(BH63="",AB63="",BF63="",Z63="",BG63="",AA63=""),"",_xlfn.IFS(
ROUND(IFERROR(VALUE(TRIM(SUBSTITUTE(BH63,CHAR(160),""))),0),2)&gt;
ROUND(IFERROR(VALUE(TRIM(SUBSTITUTE(AB63,CHAR(160),""))),0),2),
"KO : Le montant retenu TTC est supérieur au montant présenté TTC. Merci de revoir la ligne de dépense ou plafonner son montant.",
ROUND(IFERROR(VALUE(TRIM(SUBSTITUTE(BF63,CHAR(160),""))),0),2)&gt;
ROUND(IFERROR(VALUE(TRIM(SUBSTITUTE(Z63,CHAR(160),""))),0),2),
"Attention : Le montant retenu HT est supérieur au montant HT présenté. Merci de revoir la ligne de dépense, plafonner son montant, ou justifier la reventillation HT / TVA.",
ROUND(IFERROR(VALUE(TRIM(SUBSTITUTE(BG63,CHAR(160),""))),0),2)&gt;
ROUND(IFERROR(VALUE(TRIM(SUBSTITUTE(AA63,CHAR(160),""))),0),2),
"Attention : Le montant TVA retenu est supérieur au montant TVA présenté. Merci de revoir la ligne de dépense, plafonner son montant, ou justifier la reventillation HT / TVA.",
ROUND(IFERROR(VALUE(TRIM(SUBSTITUTE(AB63,CHAR(160),""))),0),2)=0,
"",
ROUND(IFERROR(VALUE(TRIM(SUBSTITUTE(BH63,CHAR(160),""))),0),2)=
ROUND(IFERROR(VALUE(TRIM(SUBSTITUTE(AB63,CHAR(160),""))),0),2),
"OK",
ROUND(IFERROR(VALUE(TRIM(SUBSTITUTE(BH63,CHAR(160),""))),0),2)=0,
"Attention : Montant présenté entièrement rejeté.",
ROUND(IFERROR(VALUE(TRIM(SUBSTITUTE(BH63,CHAR(160),""))),0),2)&lt;
ROUND(IFERROR(VALUE(TRIM(SUBSTITUTE(AB63,CHAR(160),""))),0),2),
"Attention : Montant présenté partiellement rejeté.",
TRUE,""
))</f>
        <v/>
      </c>
      <c r="BL63" s="584" t="str">
        <f t="shared" si="47"/>
        <v/>
      </c>
      <c r="BM63" s="584" t="str">
        <f t="shared" si="48"/>
        <v/>
      </c>
      <c r="BN63" s="818" t="str">
        <f t="shared" si="49"/>
        <v/>
      </c>
    </row>
    <row r="64" spans="1:66">
      <c r="A64" s="797">
        <v>56</v>
      </c>
      <c r="B64" s="83"/>
      <c r="C64" s="108"/>
      <c r="D64" s="83"/>
      <c r="E64" s="109"/>
      <c r="F64" s="110"/>
      <c r="G64" s="111"/>
      <c r="H64" s="132"/>
      <c r="I64" s="626"/>
      <c r="J64" s="627"/>
      <c r="K64" s="538"/>
      <c r="L64" s="624"/>
      <c r="M64" s="625"/>
      <c r="N64" s="644" t="str">
        <f t="shared" si="43"/>
        <v/>
      </c>
      <c r="O64" s="647"/>
      <c r="P64" s="538"/>
      <c r="Q64" s="625"/>
      <c r="R64" s="625"/>
      <c r="S64" s="644" t="str">
        <f t="shared" si="15"/>
        <v/>
      </c>
      <c r="T64" s="664"/>
      <c r="U64" s="538"/>
      <c r="V64" s="625"/>
      <c r="W64" s="625"/>
      <c r="X64" s="665" t="str">
        <f t="shared" si="46"/>
        <v/>
      </c>
      <c r="Y64" s="623"/>
      <c r="Z64" s="112" t="str" cm="1">
        <f t="array" ref="Z64">IF((_xlfn.IFS(TRIM(SUBSTITUTE(Y64,CHAR(160),""))="Devis 1",IFERROR(VALUE(TRIM(SUBSTITUTE(L64,CHAR(160),""))),0),TRIM(SUBSTITUTE(Y64,CHAR(160),""))="Devis 2",IFERROR(VALUE(TRIM(SUBSTITUTE(Q64,CHAR(160),""))),0),TRIM(SUBSTITUTE(Y64,CHAR(160),""))="Devis 3",IFERROR(VALUE(TRIM(SUBSTITUTE(V64,CHAR(160),""))),0),TRUE,0)*IFERROR(VALUE(TRIM(SUBSTITUTE(C64,CHAR(160),""))),0))=0,"",_xlfn.IFS(TRIM(SUBSTITUTE(Y64,CHAR(160),""))="Devis 1",IFERROR(VALUE(TRIM(SUBSTITUTE(L64,CHAR(160),""))),0),TRIM(SUBSTITUTE(Y64,CHAR(160),""))="Devis 2",IFERROR(VALUE(TRIM(SUBSTITUTE(Q64,CHAR(160),""))),0),TRIM(SUBSTITUTE(Y64,CHAR(160),""))="Devis 3",IFERROR(VALUE(TRIM(SUBSTITUTE(V64,CHAR(160),""))),0),TRUE,0)*IFERROR(VALUE(TRIM(SUBSTITUTE(C64,CHAR(160),""))),0))</f>
        <v/>
      </c>
      <c r="AA64" s="89" t="str" cm="1">
        <f t="array" ref="AA64">IF(ROUND((_xlfn.IFS(TRIM(SUBSTITUTE(Y64,CHAR(160),""))="Devis 1",IFERROR(VALUE(TRIM(SUBSTITUTE(M64,CHAR(160),""))),0),TRIM(SUBSTITUTE(Y64,CHAR(160),""))="Devis 2",IFERROR(VALUE(TRIM(SUBSTITUTE(R64,CHAR(160),""))),0),TRIM(SUBSTITUTE(Y64,CHAR(160),""))="Devis 3",IFERROR(VALUE(TRIM(SUBSTITUTE(W64,CHAR(160),""))),0),TRUE,0)*IFERROR(VALUE(TRIM(SUBSTITUTE(C64,CHAR(160),""))),0)),2)=0,IF(Z64&lt;&gt;"",0,""),ROUND((_xlfn.IFS(TRIM(SUBSTITUTE(Y64,CHAR(160),""))="Devis 1",IFERROR(VALUE(TRIM(SUBSTITUTE(M64,CHAR(160),""))),0),TRIM(SUBSTITUTE(Y64,CHAR(160),""))="Devis 2",IFERROR(VALUE(TRIM(SUBSTITUTE(R64,CHAR(160),""))),0),TRIM(SUBSTITUTE(Y64,CHAR(160),""))="Devis 3",IFERROR(VALUE(TRIM(SUBSTITUTE(W64,CHAR(160),""))),0),TRUE,0)*IFERROR(VALUE(TRIM(SUBSTITUTE(C64,CHAR(160),""))),0)),2))</f>
        <v/>
      </c>
      <c r="AB64" s="113" t="str">
        <f t="shared" si="17"/>
        <v/>
      </c>
      <c r="AC64" s="798"/>
      <c r="AD64" s="817" t="str">
        <f t="shared" si="50"/>
        <v/>
      </c>
      <c r="AE64" s="579" t="str">
        <f t="shared" si="52"/>
        <v/>
      </c>
      <c r="AF64" s="539" t="str">
        <f t="shared" si="53"/>
        <v/>
      </c>
      <c r="AG64" s="539" t="str">
        <f t="shared" si="54"/>
        <v/>
      </c>
      <c r="AH64" s="539" t="str">
        <f t="shared" si="55"/>
        <v/>
      </c>
      <c r="AI64" s="539" t="str">
        <f t="shared" si="56"/>
        <v/>
      </c>
      <c r="AJ64" s="539" t="str">
        <f t="shared" si="57"/>
        <v/>
      </c>
      <c r="AK64" s="553" t="str">
        <f t="shared" si="58"/>
        <v/>
      </c>
      <c r="AL64" s="548" t="str">
        <f t="shared" si="44"/>
        <v/>
      </c>
      <c r="AM64" s="539" t="str">
        <f t="shared" si="44"/>
        <v/>
      </c>
      <c r="AN64" s="578" t="str">
        <f t="shared" si="59"/>
        <v/>
      </c>
      <c r="AO64" s="578" t="str">
        <f t="shared" si="60"/>
        <v/>
      </c>
      <c r="AP64" s="644" t="str">
        <f t="shared" si="28"/>
        <v/>
      </c>
      <c r="AQ64" s="655" t="str">
        <f t="shared" si="29"/>
        <v/>
      </c>
      <c r="AR64" s="577" t="str">
        <f t="shared" si="30"/>
        <v/>
      </c>
      <c r="AS64" s="578" t="str">
        <f t="shared" si="61"/>
        <v/>
      </c>
      <c r="AT64" s="578" t="str">
        <f t="shared" si="62"/>
        <v/>
      </c>
      <c r="AU64" s="644" t="str">
        <f t="shared" si="33"/>
        <v/>
      </c>
      <c r="AV64" s="677" t="str">
        <f t="shared" si="45"/>
        <v/>
      </c>
      <c r="AW64" s="577" t="str">
        <f t="shared" si="45"/>
        <v/>
      </c>
      <c r="AX64" s="578" t="str">
        <f t="shared" si="63"/>
        <v/>
      </c>
      <c r="AY64" s="578" t="str">
        <f t="shared" si="64"/>
        <v/>
      </c>
      <c r="AZ64" s="678" t="str">
        <f t="shared" si="41"/>
        <v/>
      </c>
      <c r="BA64" s="671" t="str">
        <f t="shared" si="51"/>
        <v/>
      </c>
      <c r="BB64" s="583"/>
      <c r="BC64" s="605" t="str">
        <f t="shared" si="37"/>
        <v/>
      </c>
      <c r="BD64" s="605" t="str">
        <f t="shared" si="38"/>
        <v/>
      </c>
      <c r="BE64" s="605" t="str">
        <f t="shared" si="39"/>
        <v/>
      </c>
      <c r="BF64" s="606" t="str" cm="1">
        <f t="array" ref="BF64">IF($AE64="","",
_xlfn.IFS(
$BA64="Devis 1",
IF(ISBLANK(AN64),"",IFERROR(VALUE(TRIM(SUBSTITUTE(AN64,CHAR(160),""))),0)*IFERROR(VALUE(TRIM(SUBSTITUTE($AE64,CHAR(160),""))),0)),
$BA64="Devis 2",
IF(ISBLANK(AS64),"",IFERROR(VALUE(TRIM(SUBSTITUTE(AS64,CHAR(160),""))),0)*IFERROR(VALUE(TRIM(SUBSTITUTE($AE64,CHAR(160),""))),0)),
$BA64="Devis 3",
IF(ISBLANK(AX64),"",IFERROR(VALUE(TRIM(SUBSTITUTE(AX64,CHAR(160),""))),0)*IFERROR(VALUE(TRIM(SUBSTITUTE($AE64,CHAR(160),""))),0)),
TRUE,0
)
)</f>
        <v/>
      </c>
      <c r="BG64" s="606" t="str" cm="1">
        <f t="array" ref="BG64">IF($AE64="","",
_xlfn.IFS(
$BA64="Devis 1",
IF(ISBLANK(AO64),"",IFERROR(VALUE(TRIM(SUBSTITUTE(AO64,CHAR(160),""))),0)*IFERROR(VALUE(TRIM(SUBSTITUTE($AE64,CHAR(160),""))),0)),
$BA64="Devis 2",
IF(ISBLANK(AT64),"",IFERROR(VALUE(TRIM(SUBSTITUTE(AT64,CHAR(160),""))),0)*IFERROR(VALUE(TRIM(SUBSTITUTE($AE64,CHAR(160),""))),0)),
$BA64="Devis 3",
IF(ISBLANK(AY64),"",IFERROR(VALUE(TRIM(SUBSTITUTE(AY64,CHAR(160),""))),0)*IFERROR(VALUE(TRIM(SUBSTITUTE($AE64,CHAR(160),""))),0)),
TRUE,0
)
)</f>
        <v/>
      </c>
      <c r="BH64" s="605" t="str">
        <f t="shared" si="40"/>
        <v/>
      </c>
      <c r="BI64" s="585"/>
      <c r="BJ64" s="586" t="str" cm="1">
        <f t="array" ref="BJ64">IF(OR(BH64="",BE64="",BF64="",BC64="",BG64="",BD64=""),"",_xlfn.IFS(
ROUND(IFERROR(VALUE(TRIM(SUBSTITUTE(BH64,CHAR(160),""))),0),2)&gt;
ROUND(IFERROR(VALUE(TRIM(SUBSTITUTE(BE64,CHAR(160),""))),0),2),
"KO : Le montant retenu TTC est supérieur au montant raisonnable TTC. Merci de revoir la ligne de dépense ou plafonner son montant.",
ROUND(IFERROR(VALUE(TRIM(SUBSTITUTE(BF64,CHAR(160),""))),0),2)&gt;
ROUND(IFERROR(VALUE(TRIM(SUBSTITUTE(BC64,CHAR(160),""))),0),2),
"Attention : Le montant retenu HT est supérieur au montant HT raisonnable. Merci de revoir la ligne de dépense, plafonner son montant, ou justifier la reventillation HT / TVA.",
ROUND(IFERROR(VALUE(TRIM(SUBSTITUTE(BG64,CHAR(160),""))),0),2)&gt;
ROUND(IFERROR(VALUE(TRIM(SUBSTITUTE(BD64,CHAR(160),""))),0),2),
"Attention : Le montant TVA retenu est supérieur au montant TVA raisonnable. Merci de revoir la ligne de dépense, plafonner son montant, ou justifier la reventillation HT / TVA.",
ROUND(IFERROR(VALUE(TRIM(SUBSTITUTE(BH64,CHAR(160),""))),0),2)&gt;
ROUND(IFERROR(VALUE(TRIM(SUBSTITUTE(MIN(P65,S65,V65),CHAR(160),""))),0),2),
"Attention : Le devis retenu n'est pas le moins cher. Une justification de la part du porteur est nécessaire.",
ROUND(IFERROR(VALUE(TRIM(SUBSTITUTE(BH64,CHAR(160),""))),0),2)=0,
"Attention : montant présenté entièrement écarté",
ROUND(IFERROR(VALUE(TRIM(SUBSTITUTE(BE64,CHAR(160),""))),0),2)=
ROUND(IFERROR(VALUE(TRIM(SUBSTITUTE(BH64,CHAR(160),""))),0),2),
"OK",
ROUND(IFERROR(VALUE(TRIM(SUBSTITUTE(BE64,CHAR(160),""))),0),2)&gt;
ROUND(IFERROR(VALUE(TRIM(SUBSTITUTE(BH64,CHAR(160),""))),0),2),
" OK : Montant instruit inférieur au montant raisonnable.",
TRUE,""
))</f>
        <v/>
      </c>
      <c r="BK64" s="586" t="str" cm="1">
        <f t="array" ref="BK64">IF(OR(BH64="",AB64="",BF64="",Z64="",BG64="",AA64=""),"",_xlfn.IFS(
ROUND(IFERROR(VALUE(TRIM(SUBSTITUTE(BH64,CHAR(160),""))),0),2)&gt;
ROUND(IFERROR(VALUE(TRIM(SUBSTITUTE(AB64,CHAR(160),""))),0),2),
"KO : Le montant retenu TTC est supérieur au montant présenté TTC. Merci de revoir la ligne de dépense ou plafonner son montant.",
ROUND(IFERROR(VALUE(TRIM(SUBSTITUTE(BF64,CHAR(160),""))),0),2)&gt;
ROUND(IFERROR(VALUE(TRIM(SUBSTITUTE(Z64,CHAR(160),""))),0),2),
"Attention : Le montant retenu HT est supérieur au montant HT présenté. Merci de revoir la ligne de dépense, plafonner son montant, ou justifier la reventillation HT / TVA.",
ROUND(IFERROR(VALUE(TRIM(SUBSTITUTE(BG64,CHAR(160),""))),0),2)&gt;
ROUND(IFERROR(VALUE(TRIM(SUBSTITUTE(AA64,CHAR(160),""))),0),2),
"Attention : Le montant TVA retenu est supérieur au montant TVA présenté. Merci de revoir la ligne de dépense, plafonner son montant, ou justifier la reventillation HT / TVA.",
ROUND(IFERROR(VALUE(TRIM(SUBSTITUTE(AB64,CHAR(160),""))),0),2)=0,
"",
ROUND(IFERROR(VALUE(TRIM(SUBSTITUTE(BH64,CHAR(160),""))),0),2)=
ROUND(IFERROR(VALUE(TRIM(SUBSTITUTE(AB64,CHAR(160),""))),0),2),
"OK",
ROUND(IFERROR(VALUE(TRIM(SUBSTITUTE(BH64,CHAR(160),""))),0),2)=0,
"Attention : Montant présenté entièrement rejeté.",
ROUND(IFERROR(VALUE(TRIM(SUBSTITUTE(BH64,CHAR(160),""))),0),2)&lt;
ROUND(IFERROR(VALUE(TRIM(SUBSTITUTE(AB64,CHAR(160),""))),0),2),
"Attention : Montant présenté partiellement rejeté.",
TRUE,""
))</f>
        <v/>
      </c>
      <c r="BL64" s="584" t="str">
        <f t="shared" si="47"/>
        <v/>
      </c>
      <c r="BM64" s="584" t="str">
        <f t="shared" si="48"/>
        <v/>
      </c>
      <c r="BN64" s="818" t="str">
        <f t="shared" si="49"/>
        <v/>
      </c>
    </row>
    <row r="65" spans="1:66">
      <c r="A65" s="797">
        <v>57</v>
      </c>
      <c r="B65" s="83"/>
      <c r="C65" s="108"/>
      <c r="D65" s="83"/>
      <c r="E65" s="109"/>
      <c r="F65" s="110"/>
      <c r="G65" s="111"/>
      <c r="H65" s="132"/>
      <c r="I65" s="626"/>
      <c r="J65" s="627"/>
      <c r="K65" s="538"/>
      <c r="L65" s="624"/>
      <c r="M65" s="625"/>
      <c r="N65" s="644" t="str">
        <f t="shared" si="43"/>
        <v/>
      </c>
      <c r="O65" s="647"/>
      <c r="P65" s="538"/>
      <c r="Q65" s="625"/>
      <c r="R65" s="625"/>
      <c r="S65" s="644" t="str">
        <f t="shared" si="15"/>
        <v/>
      </c>
      <c r="T65" s="664"/>
      <c r="U65" s="538"/>
      <c r="V65" s="625"/>
      <c r="W65" s="625"/>
      <c r="X65" s="665" t="str">
        <f t="shared" si="46"/>
        <v/>
      </c>
      <c r="Y65" s="623"/>
      <c r="Z65" s="112" t="str" cm="1">
        <f t="array" ref="Z65">IF((_xlfn.IFS(TRIM(SUBSTITUTE(Y65,CHAR(160),""))="Devis 1",IFERROR(VALUE(TRIM(SUBSTITUTE(L65,CHAR(160),""))),0),TRIM(SUBSTITUTE(Y65,CHAR(160),""))="Devis 2",IFERROR(VALUE(TRIM(SUBSTITUTE(Q65,CHAR(160),""))),0),TRIM(SUBSTITUTE(Y65,CHAR(160),""))="Devis 3",IFERROR(VALUE(TRIM(SUBSTITUTE(V65,CHAR(160),""))),0),TRUE,0)*IFERROR(VALUE(TRIM(SUBSTITUTE(C65,CHAR(160),""))),0))=0,"",_xlfn.IFS(TRIM(SUBSTITUTE(Y65,CHAR(160),""))="Devis 1",IFERROR(VALUE(TRIM(SUBSTITUTE(L65,CHAR(160),""))),0),TRIM(SUBSTITUTE(Y65,CHAR(160),""))="Devis 2",IFERROR(VALUE(TRIM(SUBSTITUTE(Q65,CHAR(160),""))),0),TRIM(SUBSTITUTE(Y65,CHAR(160),""))="Devis 3",IFERROR(VALUE(TRIM(SUBSTITUTE(V65,CHAR(160),""))),0),TRUE,0)*IFERROR(VALUE(TRIM(SUBSTITUTE(C65,CHAR(160),""))),0))</f>
        <v/>
      </c>
      <c r="AA65" s="89" t="str" cm="1">
        <f t="array" ref="AA65">IF(ROUND((_xlfn.IFS(TRIM(SUBSTITUTE(Y65,CHAR(160),""))="Devis 1",IFERROR(VALUE(TRIM(SUBSTITUTE(M65,CHAR(160),""))),0),TRIM(SUBSTITUTE(Y65,CHAR(160),""))="Devis 2",IFERROR(VALUE(TRIM(SUBSTITUTE(R65,CHAR(160),""))),0),TRIM(SUBSTITUTE(Y65,CHAR(160),""))="Devis 3",IFERROR(VALUE(TRIM(SUBSTITUTE(W65,CHAR(160),""))),0),TRUE,0)*IFERROR(VALUE(TRIM(SUBSTITUTE(C65,CHAR(160),""))),0)),2)=0,IF(Z65&lt;&gt;"",0,""),ROUND((_xlfn.IFS(TRIM(SUBSTITUTE(Y65,CHAR(160),""))="Devis 1",IFERROR(VALUE(TRIM(SUBSTITUTE(M65,CHAR(160),""))),0),TRIM(SUBSTITUTE(Y65,CHAR(160),""))="Devis 2",IFERROR(VALUE(TRIM(SUBSTITUTE(R65,CHAR(160),""))),0),TRIM(SUBSTITUTE(Y65,CHAR(160),""))="Devis 3",IFERROR(VALUE(TRIM(SUBSTITUTE(W65,CHAR(160),""))),0),TRUE,0)*IFERROR(VALUE(TRIM(SUBSTITUTE(C65,CHAR(160),""))),0)),2))</f>
        <v/>
      </c>
      <c r="AB65" s="113" t="str">
        <f t="shared" si="17"/>
        <v/>
      </c>
      <c r="AC65" s="798"/>
      <c r="AD65" s="817" t="str">
        <f t="shared" si="50"/>
        <v/>
      </c>
      <c r="AE65" s="579" t="str">
        <f t="shared" si="52"/>
        <v/>
      </c>
      <c r="AF65" s="539" t="str">
        <f t="shared" si="53"/>
        <v/>
      </c>
      <c r="AG65" s="539" t="str">
        <f t="shared" si="54"/>
        <v/>
      </c>
      <c r="AH65" s="539" t="str">
        <f t="shared" si="55"/>
        <v/>
      </c>
      <c r="AI65" s="539" t="str">
        <f t="shared" si="56"/>
        <v/>
      </c>
      <c r="AJ65" s="539" t="str">
        <f t="shared" si="57"/>
        <v/>
      </c>
      <c r="AK65" s="553" t="str">
        <f t="shared" si="58"/>
        <v/>
      </c>
      <c r="AL65" s="548" t="str">
        <f t="shared" si="44"/>
        <v/>
      </c>
      <c r="AM65" s="539" t="str">
        <f t="shared" si="44"/>
        <v/>
      </c>
      <c r="AN65" s="578" t="str">
        <f t="shared" si="59"/>
        <v/>
      </c>
      <c r="AO65" s="578" t="str">
        <f t="shared" si="60"/>
        <v/>
      </c>
      <c r="AP65" s="644" t="str">
        <f t="shared" si="28"/>
        <v/>
      </c>
      <c r="AQ65" s="655" t="str">
        <f t="shared" si="29"/>
        <v/>
      </c>
      <c r="AR65" s="577" t="str">
        <f t="shared" si="30"/>
        <v/>
      </c>
      <c r="AS65" s="578" t="str">
        <f t="shared" si="61"/>
        <v/>
      </c>
      <c r="AT65" s="578" t="str">
        <f t="shared" si="62"/>
        <v/>
      </c>
      <c r="AU65" s="644" t="str">
        <f t="shared" si="33"/>
        <v/>
      </c>
      <c r="AV65" s="677" t="str">
        <f t="shared" si="45"/>
        <v/>
      </c>
      <c r="AW65" s="577" t="str">
        <f t="shared" si="45"/>
        <v/>
      </c>
      <c r="AX65" s="578" t="str">
        <f t="shared" si="63"/>
        <v/>
      </c>
      <c r="AY65" s="578" t="str">
        <f t="shared" si="64"/>
        <v/>
      </c>
      <c r="AZ65" s="678" t="str">
        <f t="shared" si="41"/>
        <v/>
      </c>
      <c r="BA65" s="671" t="str">
        <f t="shared" si="51"/>
        <v/>
      </c>
      <c r="BB65" s="583"/>
      <c r="BC65" s="605" t="str">
        <f t="shared" si="37"/>
        <v/>
      </c>
      <c r="BD65" s="605" t="str">
        <f t="shared" si="38"/>
        <v/>
      </c>
      <c r="BE65" s="605" t="str">
        <f t="shared" si="39"/>
        <v/>
      </c>
      <c r="BF65" s="606" t="str" cm="1">
        <f t="array" ref="BF65">IF($AE65="","",
_xlfn.IFS(
$BA65="Devis 1",
IF(ISBLANK(AN65),"",IFERROR(VALUE(TRIM(SUBSTITUTE(AN65,CHAR(160),""))),0)*IFERROR(VALUE(TRIM(SUBSTITUTE($AE65,CHAR(160),""))),0)),
$BA65="Devis 2",
IF(ISBLANK(AS65),"",IFERROR(VALUE(TRIM(SUBSTITUTE(AS65,CHAR(160),""))),0)*IFERROR(VALUE(TRIM(SUBSTITUTE($AE65,CHAR(160),""))),0)),
$BA65="Devis 3",
IF(ISBLANK(AX65),"",IFERROR(VALUE(TRIM(SUBSTITUTE(AX65,CHAR(160),""))),0)*IFERROR(VALUE(TRIM(SUBSTITUTE($AE65,CHAR(160),""))),0)),
TRUE,0
)
)</f>
        <v/>
      </c>
      <c r="BG65" s="606" t="str" cm="1">
        <f t="array" ref="BG65">IF($AE65="","",
_xlfn.IFS(
$BA65="Devis 1",
IF(ISBLANK(AO65),"",IFERROR(VALUE(TRIM(SUBSTITUTE(AO65,CHAR(160),""))),0)*IFERROR(VALUE(TRIM(SUBSTITUTE($AE65,CHAR(160),""))),0)),
$BA65="Devis 2",
IF(ISBLANK(AT65),"",IFERROR(VALUE(TRIM(SUBSTITUTE(AT65,CHAR(160),""))),0)*IFERROR(VALUE(TRIM(SUBSTITUTE($AE65,CHAR(160),""))),0)),
$BA65="Devis 3",
IF(ISBLANK(AY65),"",IFERROR(VALUE(TRIM(SUBSTITUTE(AY65,CHAR(160),""))),0)*IFERROR(VALUE(TRIM(SUBSTITUTE($AE65,CHAR(160),""))),0)),
TRUE,0
)
)</f>
        <v/>
      </c>
      <c r="BH65" s="605" t="str">
        <f t="shared" si="40"/>
        <v/>
      </c>
      <c r="BI65" s="585"/>
      <c r="BJ65" s="586" t="str" cm="1">
        <f t="array" ref="BJ65">IF(OR(BH65="",BE65="",BF65="",BC65="",BG65="",BD65=""),"",_xlfn.IFS(
ROUND(IFERROR(VALUE(TRIM(SUBSTITUTE(BH65,CHAR(160),""))),0),2)&gt;
ROUND(IFERROR(VALUE(TRIM(SUBSTITUTE(BE65,CHAR(160),""))),0),2),
"KO : Le montant retenu TTC est supérieur au montant raisonnable TTC. Merci de revoir la ligne de dépense ou plafonner son montant.",
ROUND(IFERROR(VALUE(TRIM(SUBSTITUTE(BF65,CHAR(160),""))),0),2)&gt;
ROUND(IFERROR(VALUE(TRIM(SUBSTITUTE(BC65,CHAR(160),""))),0),2),
"Attention : Le montant retenu HT est supérieur au montant HT raisonnable. Merci de revoir la ligne de dépense, plafonner son montant, ou justifier la reventillation HT / TVA.",
ROUND(IFERROR(VALUE(TRIM(SUBSTITUTE(BG65,CHAR(160),""))),0),2)&gt;
ROUND(IFERROR(VALUE(TRIM(SUBSTITUTE(BD65,CHAR(160),""))),0),2),
"Attention : Le montant TVA retenu est supérieur au montant TVA raisonnable. Merci de revoir la ligne de dépense, plafonner son montant, ou justifier la reventillation HT / TVA.",
ROUND(IFERROR(VALUE(TRIM(SUBSTITUTE(BH65,CHAR(160),""))),0),2)&gt;
ROUND(IFERROR(VALUE(TRIM(SUBSTITUTE(MIN(P66,S66,V66),CHAR(160),""))),0),2),
"Attention : Le devis retenu n'est pas le moins cher. Une justification de la part du porteur est nécessaire.",
ROUND(IFERROR(VALUE(TRIM(SUBSTITUTE(BH65,CHAR(160),""))),0),2)=0,
"Attention : montant présenté entièrement écarté",
ROUND(IFERROR(VALUE(TRIM(SUBSTITUTE(BE65,CHAR(160),""))),0),2)=
ROUND(IFERROR(VALUE(TRIM(SUBSTITUTE(BH65,CHAR(160),""))),0),2),
"OK",
ROUND(IFERROR(VALUE(TRIM(SUBSTITUTE(BE65,CHAR(160),""))),0),2)&gt;
ROUND(IFERROR(VALUE(TRIM(SUBSTITUTE(BH65,CHAR(160),""))),0),2),
" OK : Montant instruit inférieur au montant raisonnable.",
TRUE,""
))</f>
        <v/>
      </c>
      <c r="BK65" s="586" t="str" cm="1">
        <f t="array" ref="BK65">IF(OR(BH65="",AB65="",BF65="",Z65="",BG65="",AA65=""),"",_xlfn.IFS(
ROUND(IFERROR(VALUE(TRIM(SUBSTITUTE(BH65,CHAR(160),""))),0),2)&gt;
ROUND(IFERROR(VALUE(TRIM(SUBSTITUTE(AB65,CHAR(160),""))),0),2),
"KO : Le montant retenu TTC est supérieur au montant présenté TTC. Merci de revoir la ligne de dépense ou plafonner son montant.",
ROUND(IFERROR(VALUE(TRIM(SUBSTITUTE(BF65,CHAR(160),""))),0),2)&gt;
ROUND(IFERROR(VALUE(TRIM(SUBSTITUTE(Z65,CHAR(160),""))),0),2),
"Attention : Le montant retenu HT est supérieur au montant HT présenté. Merci de revoir la ligne de dépense, plafonner son montant, ou justifier la reventillation HT / TVA.",
ROUND(IFERROR(VALUE(TRIM(SUBSTITUTE(BG65,CHAR(160),""))),0),2)&gt;
ROUND(IFERROR(VALUE(TRIM(SUBSTITUTE(AA65,CHAR(160),""))),0),2),
"Attention : Le montant TVA retenu est supérieur au montant TVA présenté. Merci de revoir la ligne de dépense, plafonner son montant, ou justifier la reventillation HT / TVA.",
ROUND(IFERROR(VALUE(TRIM(SUBSTITUTE(AB65,CHAR(160),""))),0),2)=0,
"",
ROUND(IFERROR(VALUE(TRIM(SUBSTITUTE(BH65,CHAR(160),""))),0),2)=
ROUND(IFERROR(VALUE(TRIM(SUBSTITUTE(AB65,CHAR(160),""))),0),2),
"OK",
ROUND(IFERROR(VALUE(TRIM(SUBSTITUTE(BH65,CHAR(160),""))),0),2)=0,
"Attention : Montant présenté entièrement rejeté.",
ROUND(IFERROR(VALUE(TRIM(SUBSTITUTE(BH65,CHAR(160),""))),0),2)&lt;
ROUND(IFERROR(VALUE(TRIM(SUBSTITUTE(AB65,CHAR(160),""))),0),2),
"Attention : Montant présenté partiellement rejeté.",
TRUE,""
))</f>
        <v/>
      </c>
      <c r="BL65" s="584" t="str">
        <f t="shared" si="47"/>
        <v/>
      </c>
      <c r="BM65" s="584" t="str">
        <f t="shared" si="48"/>
        <v/>
      </c>
      <c r="BN65" s="818" t="str">
        <f t="shared" si="49"/>
        <v/>
      </c>
    </row>
    <row r="66" spans="1:66">
      <c r="A66" s="797">
        <v>58</v>
      </c>
      <c r="B66" s="83"/>
      <c r="C66" s="108"/>
      <c r="D66" s="83"/>
      <c r="E66" s="109"/>
      <c r="F66" s="110"/>
      <c r="G66" s="111"/>
      <c r="H66" s="132"/>
      <c r="I66" s="626"/>
      <c r="J66" s="627"/>
      <c r="K66" s="538"/>
      <c r="L66" s="624"/>
      <c r="M66" s="625"/>
      <c r="N66" s="644" t="str">
        <f t="shared" si="43"/>
        <v/>
      </c>
      <c r="O66" s="647"/>
      <c r="P66" s="538"/>
      <c r="Q66" s="625"/>
      <c r="R66" s="625"/>
      <c r="S66" s="644" t="str">
        <f t="shared" si="15"/>
        <v/>
      </c>
      <c r="T66" s="664"/>
      <c r="U66" s="538"/>
      <c r="V66" s="625"/>
      <c r="W66" s="625"/>
      <c r="X66" s="665" t="str">
        <f t="shared" si="46"/>
        <v/>
      </c>
      <c r="Y66" s="623"/>
      <c r="Z66" s="112" t="str" cm="1">
        <f t="array" ref="Z66">IF((_xlfn.IFS(TRIM(SUBSTITUTE(Y66,CHAR(160),""))="Devis 1",IFERROR(VALUE(TRIM(SUBSTITUTE(L66,CHAR(160),""))),0),TRIM(SUBSTITUTE(Y66,CHAR(160),""))="Devis 2",IFERROR(VALUE(TRIM(SUBSTITUTE(Q66,CHAR(160),""))),0),TRIM(SUBSTITUTE(Y66,CHAR(160),""))="Devis 3",IFERROR(VALUE(TRIM(SUBSTITUTE(V66,CHAR(160),""))),0),TRUE,0)*IFERROR(VALUE(TRIM(SUBSTITUTE(C66,CHAR(160),""))),0))=0,"",_xlfn.IFS(TRIM(SUBSTITUTE(Y66,CHAR(160),""))="Devis 1",IFERROR(VALUE(TRIM(SUBSTITUTE(L66,CHAR(160),""))),0),TRIM(SUBSTITUTE(Y66,CHAR(160),""))="Devis 2",IFERROR(VALUE(TRIM(SUBSTITUTE(Q66,CHAR(160),""))),0),TRIM(SUBSTITUTE(Y66,CHAR(160),""))="Devis 3",IFERROR(VALUE(TRIM(SUBSTITUTE(V66,CHAR(160),""))),0),TRUE,0)*IFERROR(VALUE(TRIM(SUBSTITUTE(C66,CHAR(160),""))),0))</f>
        <v/>
      </c>
      <c r="AA66" s="89" t="str" cm="1">
        <f t="array" ref="AA66">IF(ROUND((_xlfn.IFS(TRIM(SUBSTITUTE(Y66,CHAR(160),""))="Devis 1",IFERROR(VALUE(TRIM(SUBSTITUTE(M66,CHAR(160),""))),0),TRIM(SUBSTITUTE(Y66,CHAR(160),""))="Devis 2",IFERROR(VALUE(TRIM(SUBSTITUTE(R66,CHAR(160),""))),0),TRIM(SUBSTITUTE(Y66,CHAR(160),""))="Devis 3",IFERROR(VALUE(TRIM(SUBSTITUTE(W66,CHAR(160),""))),0),TRUE,0)*IFERROR(VALUE(TRIM(SUBSTITUTE(C66,CHAR(160),""))),0)),2)=0,IF(Z66&lt;&gt;"",0,""),ROUND((_xlfn.IFS(TRIM(SUBSTITUTE(Y66,CHAR(160),""))="Devis 1",IFERROR(VALUE(TRIM(SUBSTITUTE(M66,CHAR(160),""))),0),TRIM(SUBSTITUTE(Y66,CHAR(160),""))="Devis 2",IFERROR(VALUE(TRIM(SUBSTITUTE(R66,CHAR(160),""))),0),TRIM(SUBSTITUTE(Y66,CHAR(160),""))="Devis 3",IFERROR(VALUE(TRIM(SUBSTITUTE(W66,CHAR(160),""))),0),TRUE,0)*IFERROR(VALUE(TRIM(SUBSTITUTE(C66,CHAR(160),""))),0)),2))</f>
        <v/>
      </c>
      <c r="AB66" s="113" t="str">
        <f t="shared" si="17"/>
        <v/>
      </c>
      <c r="AC66" s="798"/>
      <c r="AD66" s="817" t="str">
        <f t="shared" si="50"/>
        <v/>
      </c>
      <c r="AE66" s="579" t="str">
        <f t="shared" si="52"/>
        <v/>
      </c>
      <c r="AF66" s="539" t="str">
        <f t="shared" si="53"/>
        <v/>
      </c>
      <c r="AG66" s="539" t="str">
        <f t="shared" si="54"/>
        <v/>
      </c>
      <c r="AH66" s="539" t="str">
        <f t="shared" si="55"/>
        <v/>
      </c>
      <c r="AI66" s="539" t="str">
        <f t="shared" si="56"/>
        <v/>
      </c>
      <c r="AJ66" s="539" t="str">
        <f t="shared" si="57"/>
        <v/>
      </c>
      <c r="AK66" s="553" t="str">
        <f t="shared" si="58"/>
        <v/>
      </c>
      <c r="AL66" s="548" t="str">
        <f t="shared" si="44"/>
        <v/>
      </c>
      <c r="AM66" s="539" t="str">
        <f t="shared" si="44"/>
        <v/>
      </c>
      <c r="AN66" s="578" t="str">
        <f t="shared" si="59"/>
        <v/>
      </c>
      <c r="AO66" s="578" t="str">
        <f t="shared" si="60"/>
        <v/>
      </c>
      <c r="AP66" s="644" t="str">
        <f t="shared" si="28"/>
        <v/>
      </c>
      <c r="AQ66" s="655" t="str">
        <f t="shared" si="29"/>
        <v/>
      </c>
      <c r="AR66" s="577" t="str">
        <f t="shared" si="30"/>
        <v/>
      </c>
      <c r="AS66" s="578" t="str">
        <f t="shared" si="61"/>
        <v/>
      </c>
      <c r="AT66" s="578" t="str">
        <f t="shared" si="62"/>
        <v/>
      </c>
      <c r="AU66" s="644" t="str">
        <f t="shared" si="33"/>
        <v/>
      </c>
      <c r="AV66" s="677" t="str">
        <f t="shared" si="45"/>
        <v/>
      </c>
      <c r="AW66" s="577" t="str">
        <f t="shared" si="45"/>
        <v/>
      </c>
      <c r="AX66" s="578" t="str">
        <f t="shared" si="63"/>
        <v/>
      </c>
      <c r="AY66" s="578" t="str">
        <f t="shared" si="64"/>
        <v/>
      </c>
      <c r="AZ66" s="678" t="str">
        <f t="shared" si="41"/>
        <v/>
      </c>
      <c r="BA66" s="671" t="str">
        <f t="shared" si="51"/>
        <v/>
      </c>
      <c r="BB66" s="583"/>
      <c r="BC66" s="605" t="str">
        <f t="shared" si="37"/>
        <v/>
      </c>
      <c r="BD66" s="605" t="str">
        <f t="shared" si="38"/>
        <v/>
      </c>
      <c r="BE66" s="605" t="str">
        <f t="shared" si="39"/>
        <v/>
      </c>
      <c r="BF66" s="606" t="str" cm="1">
        <f t="array" ref="BF66">IF($AE66="","",
_xlfn.IFS(
$BA66="Devis 1",
IF(ISBLANK(AN66),"",IFERROR(VALUE(TRIM(SUBSTITUTE(AN66,CHAR(160),""))),0)*IFERROR(VALUE(TRIM(SUBSTITUTE($AE66,CHAR(160),""))),0)),
$BA66="Devis 2",
IF(ISBLANK(AS66),"",IFERROR(VALUE(TRIM(SUBSTITUTE(AS66,CHAR(160),""))),0)*IFERROR(VALUE(TRIM(SUBSTITUTE($AE66,CHAR(160),""))),0)),
$BA66="Devis 3",
IF(ISBLANK(AX66),"",IFERROR(VALUE(TRIM(SUBSTITUTE(AX66,CHAR(160),""))),0)*IFERROR(VALUE(TRIM(SUBSTITUTE($AE66,CHAR(160),""))),0)),
TRUE,0
)
)</f>
        <v/>
      </c>
      <c r="BG66" s="606" t="str" cm="1">
        <f t="array" ref="BG66">IF($AE66="","",
_xlfn.IFS(
$BA66="Devis 1",
IF(ISBLANK(AO66),"",IFERROR(VALUE(TRIM(SUBSTITUTE(AO66,CHAR(160),""))),0)*IFERROR(VALUE(TRIM(SUBSTITUTE($AE66,CHAR(160),""))),0)),
$BA66="Devis 2",
IF(ISBLANK(AT66),"",IFERROR(VALUE(TRIM(SUBSTITUTE(AT66,CHAR(160),""))),0)*IFERROR(VALUE(TRIM(SUBSTITUTE($AE66,CHAR(160),""))),0)),
$BA66="Devis 3",
IF(ISBLANK(AY66),"",IFERROR(VALUE(TRIM(SUBSTITUTE(AY66,CHAR(160),""))),0)*IFERROR(VALUE(TRIM(SUBSTITUTE($AE66,CHAR(160),""))),0)),
TRUE,0
)
)</f>
        <v/>
      </c>
      <c r="BH66" s="605" t="str">
        <f t="shared" si="40"/>
        <v/>
      </c>
      <c r="BI66" s="585"/>
      <c r="BJ66" s="586" t="str" cm="1">
        <f t="array" ref="BJ66">IF(OR(BH66="",BE66="",BF66="",BC66="",BG66="",BD66=""),"",_xlfn.IFS(
ROUND(IFERROR(VALUE(TRIM(SUBSTITUTE(BH66,CHAR(160),""))),0),2)&gt;
ROUND(IFERROR(VALUE(TRIM(SUBSTITUTE(BE66,CHAR(160),""))),0),2),
"KO : Le montant retenu TTC est supérieur au montant raisonnable TTC. Merci de revoir la ligne de dépense ou plafonner son montant.",
ROUND(IFERROR(VALUE(TRIM(SUBSTITUTE(BF66,CHAR(160),""))),0),2)&gt;
ROUND(IFERROR(VALUE(TRIM(SUBSTITUTE(BC66,CHAR(160),""))),0),2),
"Attention : Le montant retenu HT est supérieur au montant HT raisonnable. Merci de revoir la ligne de dépense, plafonner son montant, ou justifier la reventillation HT / TVA.",
ROUND(IFERROR(VALUE(TRIM(SUBSTITUTE(BG66,CHAR(160),""))),0),2)&gt;
ROUND(IFERROR(VALUE(TRIM(SUBSTITUTE(BD66,CHAR(160),""))),0),2),
"Attention : Le montant TVA retenu est supérieur au montant TVA raisonnable. Merci de revoir la ligne de dépense, plafonner son montant, ou justifier la reventillation HT / TVA.",
ROUND(IFERROR(VALUE(TRIM(SUBSTITUTE(BH66,CHAR(160),""))),0),2)&gt;
ROUND(IFERROR(VALUE(TRIM(SUBSTITUTE(MIN(P67,S67,V67),CHAR(160),""))),0),2),
"Attention : Le devis retenu n'est pas le moins cher. Une justification de la part du porteur est nécessaire.",
ROUND(IFERROR(VALUE(TRIM(SUBSTITUTE(BH66,CHAR(160),""))),0),2)=0,
"Attention : montant présenté entièrement écarté",
ROUND(IFERROR(VALUE(TRIM(SUBSTITUTE(BE66,CHAR(160),""))),0),2)=
ROUND(IFERROR(VALUE(TRIM(SUBSTITUTE(BH66,CHAR(160),""))),0),2),
"OK",
ROUND(IFERROR(VALUE(TRIM(SUBSTITUTE(BE66,CHAR(160),""))),0),2)&gt;
ROUND(IFERROR(VALUE(TRIM(SUBSTITUTE(BH66,CHAR(160),""))),0),2),
" OK : Montant instruit inférieur au montant raisonnable.",
TRUE,""
))</f>
        <v/>
      </c>
      <c r="BK66" s="586" t="str" cm="1">
        <f t="array" ref="BK66">IF(OR(BH66="",AB66="",BF66="",Z66="",BG66="",AA66=""),"",_xlfn.IFS(
ROUND(IFERROR(VALUE(TRIM(SUBSTITUTE(BH66,CHAR(160),""))),0),2)&gt;
ROUND(IFERROR(VALUE(TRIM(SUBSTITUTE(AB66,CHAR(160),""))),0),2),
"KO : Le montant retenu TTC est supérieur au montant présenté TTC. Merci de revoir la ligne de dépense ou plafonner son montant.",
ROUND(IFERROR(VALUE(TRIM(SUBSTITUTE(BF66,CHAR(160),""))),0),2)&gt;
ROUND(IFERROR(VALUE(TRIM(SUBSTITUTE(Z66,CHAR(160),""))),0),2),
"Attention : Le montant retenu HT est supérieur au montant HT présenté. Merci de revoir la ligne de dépense, plafonner son montant, ou justifier la reventillation HT / TVA.",
ROUND(IFERROR(VALUE(TRIM(SUBSTITUTE(BG66,CHAR(160),""))),0),2)&gt;
ROUND(IFERROR(VALUE(TRIM(SUBSTITUTE(AA66,CHAR(160),""))),0),2),
"Attention : Le montant TVA retenu est supérieur au montant TVA présenté. Merci de revoir la ligne de dépense, plafonner son montant, ou justifier la reventillation HT / TVA.",
ROUND(IFERROR(VALUE(TRIM(SUBSTITUTE(AB66,CHAR(160),""))),0),2)=0,
"",
ROUND(IFERROR(VALUE(TRIM(SUBSTITUTE(BH66,CHAR(160),""))),0),2)=
ROUND(IFERROR(VALUE(TRIM(SUBSTITUTE(AB66,CHAR(160),""))),0),2),
"OK",
ROUND(IFERROR(VALUE(TRIM(SUBSTITUTE(BH66,CHAR(160),""))),0),2)=0,
"Attention : Montant présenté entièrement rejeté.",
ROUND(IFERROR(VALUE(TRIM(SUBSTITUTE(BH66,CHAR(160),""))),0),2)&lt;
ROUND(IFERROR(VALUE(TRIM(SUBSTITUTE(AB66,CHAR(160),""))),0),2),
"Attention : Montant présenté partiellement rejeté.",
TRUE,""
))</f>
        <v/>
      </c>
      <c r="BL66" s="584" t="str">
        <f t="shared" si="47"/>
        <v/>
      </c>
      <c r="BM66" s="584" t="str">
        <f t="shared" si="48"/>
        <v/>
      </c>
      <c r="BN66" s="818" t="str">
        <f t="shared" si="49"/>
        <v/>
      </c>
    </row>
    <row r="67" spans="1:66">
      <c r="A67" s="797">
        <v>59</v>
      </c>
      <c r="B67" s="83"/>
      <c r="C67" s="108"/>
      <c r="D67" s="83"/>
      <c r="E67" s="109"/>
      <c r="F67" s="110"/>
      <c r="G67" s="111"/>
      <c r="H67" s="132"/>
      <c r="I67" s="626"/>
      <c r="J67" s="627"/>
      <c r="K67" s="538"/>
      <c r="L67" s="624"/>
      <c r="M67" s="625"/>
      <c r="N67" s="644" t="str">
        <f t="shared" si="43"/>
        <v/>
      </c>
      <c r="O67" s="647"/>
      <c r="P67" s="538"/>
      <c r="Q67" s="625"/>
      <c r="R67" s="625"/>
      <c r="S67" s="644" t="str">
        <f t="shared" si="15"/>
        <v/>
      </c>
      <c r="T67" s="664"/>
      <c r="U67" s="538"/>
      <c r="V67" s="625"/>
      <c r="W67" s="625"/>
      <c r="X67" s="665" t="str">
        <f t="shared" si="46"/>
        <v/>
      </c>
      <c r="Y67" s="623"/>
      <c r="Z67" s="112" t="str" cm="1">
        <f t="array" ref="Z67">IF((_xlfn.IFS(TRIM(SUBSTITUTE(Y67,CHAR(160),""))="Devis 1",IFERROR(VALUE(TRIM(SUBSTITUTE(L67,CHAR(160),""))),0),TRIM(SUBSTITUTE(Y67,CHAR(160),""))="Devis 2",IFERROR(VALUE(TRIM(SUBSTITUTE(Q67,CHAR(160),""))),0),TRIM(SUBSTITUTE(Y67,CHAR(160),""))="Devis 3",IFERROR(VALUE(TRIM(SUBSTITUTE(V67,CHAR(160),""))),0),TRUE,0)*IFERROR(VALUE(TRIM(SUBSTITUTE(C67,CHAR(160),""))),0))=0,"",_xlfn.IFS(TRIM(SUBSTITUTE(Y67,CHAR(160),""))="Devis 1",IFERROR(VALUE(TRIM(SUBSTITUTE(L67,CHAR(160),""))),0),TRIM(SUBSTITUTE(Y67,CHAR(160),""))="Devis 2",IFERROR(VALUE(TRIM(SUBSTITUTE(Q67,CHAR(160),""))),0),TRIM(SUBSTITUTE(Y67,CHAR(160),""))="Devis 3",IFERROR(VALUE(TRIM(SUBSTITUTE(V67,CHAR(160),""))),0),TRUE,0)*IFERROR(VALUE(TRIM(SUBSTITUTE(C67,CHAR(160),""))),0))</f>
        <v/>
      </c>
      <c r="AA67" s="89" t="str" cm="1">
        <f t="array" ref="AA67">IF(ROUND((_xlfn.IFS(TRIM(SUBSTITUTE(Y67,CHAR(160),""))="Devis 1",IFERROR(VALUE(TRIM(SUBSTITUTE(M67,CHAR(160),""))),0),TRIM(SUBSTITUTE(Y67,CHAR(160),""))="Devis 2",IFERROR(VALUE(TRIM(SUBSTITUTE(R67,CHAR(160),""))),0),TRIM(SUBSTITUTE(Y67,CHAR(160),""))="Devis 3",IFERROR(VALUE(TRIM(SUBSTITUTE(W67,CHAR(160),""))),0),TRUE,0)*IFERROR(VALUE(TRIM(SUBSTITUTE(C67,CHAR(160),""))),0)),2)=0,IF(Z67&lt;&gt;"",0,""),ROUND((_xlfn.IFS(TRIM(SUBSTITUTE(Y67,CHAR(160),""))="Devis 1",IFERROR(VALUE(TRIM(SUBSTITUTE(M67,CHAR(160),""))),0),TRIM(SUBSTITUTE(Y67,CHAR(160),""))="Devis 2",IFERROR(VALUE(TRIM(SUBSTITUTE(R67,CHAR(160),""))),0),TRIM(SUBSTITUTE(Y67,CHAR(160),""))="Devis 3",IFERROR(VALUE(TRIM(SUBSTITUTE(W67,CHAR(160),""))),0),TRUE,0)*IFERROR(VALUE(TRIM(SUBSTITUTE(C67,CHAR(160),""))),0)),2))</f>
        <v/>
      </c>
      <c r="AB67" s="113" t="str">
        <f t="shared" si="17"/>
        <v/>
      </c>
      <c r="AC67" s="798"/>
      <c r="AD67" s="817" t="str">
        <f t="shared" si="50"/>
        <v/>
      </c>
      <c r="AE67" s="579" t="str">
        <f t="shared" si="52"/>
        <v/>
      </c>
      <c r="AF67" s="539" t="str">
        <f t="shared" si="53"/>
        <v/>
      </c>
      <c r="AG67" s="539" t="str">
        <f t="shared" si="54"/>
        <v/>
      </c>
      <c r="AH67" s="539" t="str">
        <f t="shared" si="55"/>
        <v/>
      </c>
      <c r="AI67" s="539" t="str">
        <f t="shared" si="56"/>
        <v/>
      </c>
      <c r="AJ67" s="539" t="str">
        <f t="shared" si="57"/>
        <v/>
      </c>
      <c r="AK67" s="553" t="str">
        <f t="shared" si="58"/>
        <v/>
      </c>
      <c r="AL67" s="548" t="str">
        <f t="shared" si="44"/>
        <v/>
      </c>
      <c r="AM67" s="539" t="str">
        <f t="shared" si="44"/>
        <v/>
      </c>
      <c r="AN67" s="578" t="str">
        <f t="shared" si="59"/>
        <v/>
      </c>
      <c r="AO67" s="578" t="str">
        <f t="shared" si="60"/>
        <v/>
      </c>
      <c r="AP67" s="644" t="str">
        <f t="shared" si="28"/>
        <v/>
      </c>
      <c r="AQ67" s="655" t="str">
        <f t="shared" si="29"/>
        <v/>
      </c>
      <c r="AR67" s="577" t="str">
        <f t="shared" si="30"/>
        <v/>
      </c>
      <c r="AS67" s="578" t="str">
        <f t="shared" si="61"/>
        <v/>
      </c>
      <c r="AT67" s="578" t="str">
        <f t="shared" si="62"/>
        <v/>
      </c>
      <c r="AU67" s="644" t="str">
        <f t="shared" si="33"/>
        <v/>
      </c>
      <c r="AV67" s="677" t="str">
        <f t="shared" si="45"/>
        <v/>
      </c>
      <c r="AW67" s="577" t="str">
        <f t="shared" si="45"/>
        <v/>
      </c>
      <c r="AX67" s="578" t="str">
        <f t="shared" si="63"/>
        <v/>
      </c>
      <c r="AY67" s="578" t="str">
        <f t="shared" si="64"/>
        <v/>
      </c>
      <c r="AZ67" s="678" t="str">
        <f t="shared" si="41"/>
        <v/>
      </c>
      <c r="BA67" s="671" t="str">
        <f t="shared" si="51"/>
        <v/>
      </c>
      <c r="BB67" s="583"/>
      <c r="BC67" s="605" t="str">
        <f t="shared" si="37"/>
        <v/>
      </c>
      <c r="BD67" s="605" t="str">
        <f t="shared" si="38"/>
        <v/>
      </c>
      <c r="BE67" s="605" t="str">
        <f t="shared" si="39"/>
        <v/>
      </c>
      <c r="BF67" s="606" t="str" cm="1">
        <f t="array" ref="BF67">IF($AE67="","",
_xlfn.IFS(
$BA67="Devis 1",
IF(ISBLANK(AN67),"",IFERROR(VALUE(TRIM(SUBSTITUTE(AN67,CHAR(160),""))),0)*IFERROR(VALUE(TRIM(SUBSTITUTE($AE67,CHAR(160),""))),0)),
$BA67="Devis 2",
IF(ISBLANK(AS67),"",IFERROR(VALUE(TRIM(SUBSTITUTE(AS67,CHAR(160),""))),0)*IFERROR(VALUE(TRIM(SUBSTITUTE($AE67,CHAR(160),""))),0)),
$BA67="Devis 3",
IF(ISBLANK(AX67),"",IFERROR(VALUE(TRIM(SUBSTITUTE(AX67,CHAR(160),""))),0)*IFERROR(VALUE(TRIM(SUBSTITUTE($AE67,CHAR(160),""))),0)),
TRUE,0
)
)</f>
        <v/>
      </c>
      <c r="BG67" s="606" t="str" cm="1">
        <f t="array" ref="BG67">IF($AE67="","",
_xlfn.IFS(
$BA67="Devis 1",
IF(ISBLANK(AO67),"",IFERROR(VALUE(TRIM(SUBSTITUTE(AO67,CHAR(160),""))),0)*IFERROR(VALUE(TRIM(SUBSTITUTE($AE67,CHAR(160),""))),0)),
$BA67="Devis 2",
IF(ISBLANK(AT67),"",IFERROR(VALUE(TRIM(SUBSTITUTE(AT67,CHAR(160),""))),0)*IFERROR(VALUE(TRIM(SUBSTITUTE($AE67,CHAR(160),""))),0)),
$BA67="Devis 3",
IF(ISBLANK(AY67),"",IFERROR(VALUE(TRIM(SUBSTITUTE(AY67,CHAR(160),""))),0)*IFERROR(VALUE(TRIM(SUBSTITUTE($AE67,CHAR(160),""))),0)),
TRUE,0
)
)</f>
        <v/>
      </c>
      <c r="BH67" s="605" t="str">
        <f t="shared" si="40"/>
        <v/>
      </c>
      <c r="BI67" s="585"/>
      <c r="BJ67" s="586" t="str" cm="1">
        <f t="array" ref="BJ67">IF(OR(BH67="",BE67="",BF67="",BC67="",BG67="",BD67=""),"",_xlfn.IFS(
ROUND(IFERROR(VALUE(TRIM(SUBSTITUTE(BH67,CHAR(160),""))),0),2)&gt;
ROUND(IFERROR(VALUE(TRIM(SUBSTITUTE(BE67,CHAR(160),""))),0),2),
"KO : Le montant retenu TTC est supérieur au montant raisonnable TTC. Merci de revoir la ligne de dépense ou plafonner son montant.",
ROUND(IFERROR(VALUE(TRIM(SUBSTITUTE(BF67,CHAR(160),""))),0),2)&gt;
ROUND(IFERROR(VALUE(TRIM(SUBSTITUTE(BC67,CHAR(160),""))),0),2),
"Attention : Le montant retenu HT est supérieur au montant HT raisonnable. Merci de revoir la ligne de dépense, plafonner son montant, ou justifier la reventillation HT / TVA.",
ROUND(IFERROR(VALUE(TRIM(SUBSTITUTE(BG67,CHAR(160),""))),0),2)&gt;
ROUND(IFERROR(VALUE(TRIM(SUBSTITUTE(BD67,CHAR(160),""))),0),2),
"Attention : Le montant TVA retenu est supérieur au montant TVA raisonnable. Merci de revoir la ligne de dépense, plafonner son montant, ou justifier la reventillation HT / TVA.",
ROUND(IFERROR(VALUE(TRIM(SUBSTITUTE(BH67,CHAR(160),""))),0),2)&gt;
ROUND(IFERROR(VALUE(TRIM(SUBSTITUTE(MIN(P68,S68,V68),CHAR(160),""))),0),2),
"Attention : Le devis retenu n'est pas le moins cher. Une justification de la part du porteur est nécessaire.",
ROUND(IFERROR(VALUE(TRIM(SUBSTITUTE(BH67,CHAR(160),""))),0),2)=0,
"Attention : montant présenté entièrement écarté",
ROUND(IFERROR(VALUE(TRIM(SUBSTITUTE(BE67,CHAR(160),""))),0),2)=
ROUND(IFERROR(VALUE(TRIM(SUBSTITUTE(BH67,CHAR(160),""))),0),2),
"OK",
ROUND(IFERROR(VALUE(TRIM(SUBSTITUTE(BE67,CHAR(160),""))),0),2)&gt;
ROUND(IFERROR(VALUE(TRIM(SUBSTITUTE(BH67,CHAR(160),""))),0),2),
" OK : Montant instruit inférieur au montant raisonnable.",
TRUE,""
))</f>
        <v/>
      </c>
      <c r="BK67" s="586" t="str" cm="1">
        <f t="array" ref="BK67">IF(OR(BH67="",AB67="",BF67="",Z67="",BG67="",AA67=""),"",_xlfn.IFS(
ROUND(IFERROR(VALUE(TRIM(SUBSTITUTE(BH67,CHAR(160),""))),0),2)&gt;
ROUND(IFERROR(VALUE(TRIM(SUBSTITUTE(AB67,CHAR(160),""))),0),2),
"KO : Le montant retenu TTC est supérieur au montant présenté TTC. Merci de revoir la ligne de dépense ou plafonner son montant.",
ROUND(IFERROR(VALUE(TRIM(SUBSTITUTE(BF67,CHAR(160),""))),0),2)&gt;
ROUND(IFERROR(VALUE(TRIM(SUBSTITUTE(Z67,CHAR(160),""))),0),2),
"Attention : Le montant retenu HT est supérieur au montant HT présenté. Merci de revoir la ligne de dépense, plafonner son montant, ou justifier la reventillation HT / TVA.",
ROUND(IFERROR(VALUE(TRIM(SUBSTITUTE(BG67,CHAR(160),""))),0),2)&gt;
ROUND(IFERROR(VALUE(TRIM(SUBSTITUTE(AA67,CHAR(160),""))),0),2),
"Attention : Le montant TVA retenu est supérieur au montant TVA présenté. Merci de revoir la ligne de dépense, plafonner son montant, ou justifier la reventillation HT / TVA.",
ROUND(IFERROR(VALUE(TRIM(SUBSTITUTE(AB67,CHAR(160),""))),0),2)=0,
"",
ROUND(IFERROR(VALUE(TRIM(SUBSTITUTE(BH67,CHAR(160),""))),0),2)=
ROUND(IFERROR(VALUE(TRIM(SUBSTITUTE(AB67,CHAR(160),""))),0),2),
"OK",
ROUND(IFERROR(VALUE(TRIM(SUBSTITUTE(BH67,CHAR(160),""))),0),2)=0,
"Attention : Montant présenté entièrement rejeté.",
ROUND(IFERROR(VALUE(TRIM(SUBSTITUTE(BH67,CHAR(160),""))),0),2)&lt;
ROUND(IFERROR(VALUE(TRIM(SUBSTITUTE(AB67,CHAR(160),""))),0),2),
"Attention : Montant présenté partiellement rejeté.",
TRUE,""
))</f>
        <v/>
      </c>
      <c r="BL67" s="584" t="str">
        <f t="shared" si="47"/>
        <v/>
      </c>
      <c r="BM67" s="584" t="str">
        <f t="shared" si="48"/>
        <v/>
      </c>
      <c r="BN67" s="818" t="str">
        <f t="shared" si="49"/>
        <v/>
      </c>
    </row>
    <row r="68" spans="1:66">
      <c r="A68" s="797">
        <v>60</v>
      </c>
      <c r="B68" s="83"/>
      <c r="C68" s="108"/>
      <c r="D68" s="83"/>
      <c r="E68" s="109"/>
      <c r="F68" s="110"/>
      <c r="G68" s="111"/>
      <c r="H68" s="132"/>
      <c r="I68" s="626"/>
      <c r="J68" s="627"/>
      <c r="K68" s="538"/>
      <c r="L68" s="624"/>
      <c r="M68" s="625"/>
      <c r="N68" s="644" t="str">
        <f t="shared" si="43"/>
        <v/>
      </c>
      <c r="O68" s="647"/>
      <c r="P68" s="538"/>
      <c r="Q68" s="625"/>
      <c r="R68" s="625"/>
      <c r="S68" s="644" t="str">
        <f t="shared" si="15"/>
        <v/>
      </c>
      <c r="T68" s="664"/>
      <c r="U68" s="538"/>
      <c r="V68" s="625"/>
      <c r="W68" s="625"/>
      <c r="X68" s="665" t="str">
        <f t="shared" si="46"/>
        <v/>
      </c>
      <c r="Y68" s="623"/>
      <c r="Z68" s="112" t="str" cm="1">
        <f t="array" ref="Z68">IF((_xlfn.IFS(TRIM(SUBSTITUTE(Y68,CHAR(160),""))="Devis 1",IFERROR(VALUE(TRIM(SUBSTITUTE(L68,CHAR(160),""))),0),TRIM(SUBSTITUTE(Y68,CHAR(160),""))="Devis 2",IFERROR(VALUE(TRIM(SUBSTITUTE(Q68,CHAR(160),""))),0),TRIM(SUBSTITUTE(Y68,CHAR(160),""))="Devis 3",IFERROR(VALUE(TRIM(SUBSTITUTE(V68,CHAR(160),""))),0),TRUE,0)*IFERROR(VALUE(TRIM(SUBSTITUTE(C68,CHAR(160),""))),0))=0,"",_xlfn.IFS(TRIM(SUBSTITUTE(Y68,CHAR(160),""))="Devis 1",IFERROR(VALUE(TRIM(SUBSTITUTE(L68,CHAR(160),""))),0),TRIM(SUBSTITUTE(Y68,CHAR(160),""))="Devis 2",IFERROR(VALUE(TRIM(SUBSTITUTE(Q68,CHAR(160),""))),0),TRIM(SUBSTITUTE(Y68,CHAR(160),""))="Devis 3",IFERROR(VALUE(TRIM(SUBSTITUTE(V68,CHAR(160),""))),0),TRUE,0)*IFERROR(VALUE(TRIM(SUBSTITUTE(C68,CHAR(160),""))),0))</f>
        <v/>
      </c>
      <c r="AA68" s="89" t="str" cm="1">
        <f t="array" ref="AA68">IF(ROUND((_xlfn.IFS(TRIM(SUBSTITUTE(Y68,CHAR(160),""))="Devis 1",IFERROR(VALUE(TRIM(SUBSTITUTE(M68,CHAR(160),""))),0),TRIM(SUBSTITUTE(Y68,CHAR(160),""))="Devis 2",IFERROR(VALUE(TRIM(SUBSTITUTE(R68,CHAR(160),""))),0),TRIM(SUBSTITUTE(Y68,CHAR(160),""))="Devis 3",IFERROR(VALUE(TRIM(SUBSTITUTE(W68,CHAR(160),""))),0),TRUE,0)*IFERROR(VALUE(TRIM(SUBSTITUTE(C68,CHAR(160),""))),0)),2)=0,IF(Z68&lt;&gt;"",0,""),ROUND((_xlfn.IFS(TRIM(SUBSTITUTE(Y68,CHAR(160),""))="Devis 1",IFERROR(VALUE(TRIM(SUBSTITUTE(M68,CHAR(160),""))),0),TRIM(SUBSTITUTE(Y68,CHAR(160),""))="Devis 2",IFERROR(VALUE(TRIM(SUBSTITUTE(R68,CHAR(160),""))),0),TRIM(SUBSTITUTE(Y68,CHAR(160),""))="Devis 3",IFERROR(VALUE(TRIM(SUBSTITUTE(W68,CHAR(160),""))),0),TRUE,0)*IFERROR(VALUE(TRIM(SUBSTITUTE(C68,CHAR(160),""))),0)),2))</f>
        <v/>
      </c>
      <c r="AB68" s="113" t="str">
        <f t="shared" si="17"/>
        <v/>
      </c>
      <c r="AC68" s="798"/>
      <c r="AD68" s="817" t="str">
        <f t="shared" si="50"/>
        <v/>
      </c>
      <c r="AE68" s="579" t="str">
        <f t="shared" si="52"/>
        <v/>
      </c>
      <c r="AF68" s="539" t="str">
        <f t="shared" si="53"/>
        <v/>
      </c>
      <c r="AG68" s="539" t="str">
        <f t="shared" si="54"/>
        <v/>
      </c>
      <c r="AH68" s="539" t="str">
        <f t="shared" si="55"/>
        <v/>
      </c>
      <c r="AI68" s="539" t="str">
        <f t="shared" si="56"/>
        <v/>
      </c>
      <c r="AJ68" s="539" t="str">
        <f t="shared" si="57"/>
        <v/>
      </c>
      <c r="AK68" s="553" t="str">
        <f t="shared" si="58"/>
        <v/>
      </c>
      <c r="AL68" s="548" t="str">
        <f t="shared" si="44"/>
        <v/>
      </c>
      <c r="AM68" s="539" t="str">
        <f t="shared" si="44"/>
        <v/>
      </c>
      <c r="AN68" s="578" t="str">
        <f t="shared" si="59"/>
        <v/>
      </c>
      <c r="AO68" s="578" t="str">
        <f t="shared" si="60"/>
        <v/>
      </c>
      <c r="AP68" s="644" t="str">
        <f t="shared" si="28"/>
        <v/>
      </c>
      <c r="AQ68" s="655" t="str">
        <f t="shared" si="29"/>
        <v/>
      </c>
      <c r="AR68" s="577" t="str">
        <f t="shared" si="30"/>
        <v/>
      </c>
      <c r="AS68" s="578" t="str">
        <f t="shared" si="61"/>
        <v/>
      </c>
      <c r="AT68" s="578" t="str">
        <f t="shared" si="62"/>
        <v/>
      </c>
      <c r="AU68" s="644" t="str">
        <f t="shared" si="33"/>
        <v/>
      </c>
      <c r="AV68" s="677" t="str">
        <f t="shared" si="45"/>
        <v/>
      </c>
      <c r="AW68" s="577" t="str">
        <f t="shared" si="45"/>
        <v/>
      </c>
      <c r="AX68" s="578" t="str">
        <f t="shared" si="63"/>
        <v/>
      </c>
      <c r="AY68" s="578" t="str">
        <f t="shared" si="64"/>
        <v/>
      </c>
      <c r="AZ68" s="678" t="str">
        <f t="shared" si="41"/>
        <v/>
      </c>
      <c r="BA68" s="671" t="str">
        <f t="shared" si="51"/>
        <v/>
      </c>
      <c r="BB68" s="583"/>
      <c r="BC68" s="605" t="str">
        <f t="shared" si="37"/>
        <v/>
      </c>
      <c r="BD68" s="605" t="str">
        <f t="shared" si="38"/>
        <v/>
      </c>
      <c r="BE68" s="605" t="str">
        <f t="shared" si="39"/>
        <v/>
      </c>
      <c r="BF68" s="606" t="str" cm="1">
        <f t="array" ref="BF68">IF($AE68="","",
_xlfn.IFS(
$BA68="Devis 1",
IF(ISBLANK(AN68),"",IFERROR(VALUE(TRIM(SUBSTITUTE(AN68,CHAR(160),""))),0)*IFERROR(VALUE(TRIM(SUBSTITUTE($AE68,CHAR(160),""))),0)),
$BA68="Devis 2",
IF(ISBLANK(AS68),"",IFERROR(VALUE(TRIM(SUBSTITUTE(AS68,CHAR(160),""))),0)*IFERROR(VALUE(TRIM(SUBSTITUTE($AE68,CHAR(160),""))),0)),
$BA68="Devis 3",
IF(ISBLANK(AX68),"",IFERROR(VALUE(TRIM(SUBSTITUTE(AX68,CHAR(160),""))),0)*IFERROR(VALUE(TRIM(SUBSTITUTE($AE68,CHAR(160),""))),0)),
TRUE,0
)
)</f>
        <v/>
      </c>
      <c r="BG68" s="606" t="str" cm="1">
        <f t="array" ref="BG68">IF($AE68="","",
_xlfn.IFS(
$BA68="Devis 1",
IF(ISBLANK(AO68),"",IFERROR(VALUE(TRIM(SUBSTITUTE(AO68,CHAR(160),""))),0)*IFERROR(VALUE(TRIM(SUBSTITUTE($AE68,CHAR(160),""))),0)),
$BA68="Devis 2",
IF(ISBLANK(AT68),"",IFERROR(VALUE(TRIM(SUBSTITUTE(AT68,CHAR(160),""))),0)*IFERROR(VALUE(TRIM(SUBSTITUTE($AE68,CHAR(160),""))),0)),
$BA68="Devis 3",
IF(ISBLANK(AY68),"",IFERROR(VALUE(TRIM(SUBSTITUTE(AY68,CHAR(160),""))),0)*IFERROR(VALUE(TRIM(SUBSTITUTE($AE68,CHAR(160),""))),0)),
TRUE,0
)
)</f>
        <v/>
      </c>
      <c r="BH68" s="605" t="str">
        <f t="shared" si="40"/>
        <v/>
      </c>
      <c r="BI68" s="585"/>
      <c r="BJ68" s="586" t="str" cm="1">
        <f t="array" ref="BJ68">IF(OR(BH68="",BE68="",BF68="",BC68="",BG68="",BD68=""),"",_xlfn.IFS(
ROUND(IFERROR(VALUE(TRIM(SUBSTITUTE(BH68,CHAR(160),""))),0),2)&gt;
ROUND(IFERROR(VALUE(TRIM(SUBSTITUTE(BE68,CHAR(160),""))),0),2),
"KO : Le montant retenu TTC est supérieur au montant raisonnable TTC. Merci de revoir la ligne de dépense ou plafonner son montant.",
ROUND(IFERROR(VALUE(TRIM(SUBSTITUTE(BF68,CHAR(160),""))),0),2)&gt;
ROUND(IFERROR(VALUE(TRIM(SUBSTITUTE(BC68,CHAR(160),""))),0),2),
"Attention : Le montant retenu HT est supérieur au montant HT raisonnable. Merci de revoir la ligne de dépense, plafonner son montant, ou justifier la reventillation HT / TVA.",
ROUND(IFERROR(VALUE(TRIM(SUBSTITUTE(BG68,CHAR(160),""))),0),2)&gt;
ROUND(IFERROR(VALUE(TRIM(SUBSTITUTE(BD68,CHAR(160),""))),0),2),
"Attention : Le montant TVA retenu est supérieur au montant TVA raisonnable. Merci de revoir la ligne de dépense, plafonner son montant, ou justifier la reventillation HT / TVA.",
ROUND(IFERROR(VALUE(TRIM(SUBSTITUTE(BH68,CHAR(160),""))),0),2)&gt;
ROUND(IFERROR(VALUE(TRIM(SUBSTITUTE(MIN(P69,S69,V69),CHAR(160),""))),0),2),
"Attention : Le devis retenu n'est pas le moins cher. Une justification de la part du porteur est nécessaire.",
ROUND(IFERROR(VALUE(TRIM(SUBSTITUTE(BH68,CHAR(160),""))),0),2)=0,
"Attention : montant présenté entièrement écarté",
ROUND(IFERROR(VALUE(TRIM(SUBSTITUTE(BE68,CHAR(160),""))),0),2)=
ROUND(IFERROR(VALUE(TRIM(SUBSTITUTE(BH68,CHAR(160),""))),0),2),
"OK",
ROUND(IFERROR(VALUE(TRIM(SUBSTITUTE(BE68,CHAR(160),""))),0),2)&gt;
ROUND(IFERROR(VALUE(TRIM(SUBSTITUTE(BH68,CHAR(160),""))),0),2),
" OK : Montant instruit inférieur au montant raisonnable.",
TRUE,""
))</f>
        <v/>
      </c>
      <c r="BK68" s="586" t="str" cm="1">
        <f t="array" ref="BK68">IF(OR(BH68="",AB68="",BF68="",Z68="",BG68="",AA68=""),"",_xlfn.IFS(
ROUND(IFERROR(VALUE(TRIM(SUBSTITUTE(BH68,CHAR(160),""))),0),2)&gt;
ROUND(IFERROR(VALUE(TRIM(SUBSTITUTE(AB68,CHAR(160),""))),0),2),
"KO : Le montant retenu TTC est supérieur au montant présenté TTC. Merci de revoir la ligne de dépense ou plafonner son montant.",
ROUND(IFERROR(VALUE(TRIM(SUBSTITUTE(BF68,CHAR(160),""))),0),2)&gt;
ROUND(IFERROR(VALUE(TRIM(SUBSTITUTE(Z68,CHAR(160),""))),0),2),
"Attention : Le montant retenu HT est supérieur au montant HT présenté. Merci de revoir la ligne de dépense, plafonner son montant, ou justifier la reventillation HT / TVA.",
ROUND(IFERROR(VALUE(TRIM(SUBSTITUTE(BG68,CHAR(160),""))),0),2)&gt;
ROUND(IFERROR(VALUE(TRIM(SUBSTITUTE(AA68,CHAR(160),""))),0),2),
"Attention : Le montant TVA retenu est supérieur au montant TVA présenté. Merci de revoir la ligne de dépense, plafonner son montant, ou justifier la reventillation HT / TVA.",
ROUND(IFERROR(VALUE(TRIM(SUBSTITUTE(AB68,CHAR(160),""))),0),2)=0,
"",
ROUND(IFERROR(VALUE(TRIM(SUBSTITUTE(BH68,CHAR(160),""))),0),2)=
ROUND(IFERROR(VALUE(TRIM(SUBSTITUTE(AB68,CHAR(160),""))),0),2),
"OK",
ROUND(IFERROR(VALUE(TRIM(SUBSTITUTE(BH68,CHAR(160),""))),0),2)=0,
"Attention : Montant présenté entièrement rejeté.",
ROUND(IFERROR(VALUE(TRIM(SUBSTITUTE(BH68,CHAR(160),""))),0),2)&lt;
ROUND(IFERROR(VALUE(TRIM(SUBSTITUTE(AB68,CHAR(160),""))),0),2),
"Attention : Montant présenté partiellement rejeté.",
TRUE,""
))</f>
        <v/>
      </c>
      <c r="BL68" s="584" t="str">
        <f t="shared" si="47"/>
        <v/>
      </c>
      <c r="BM68" s="584" t="str">
        <f t="shared" si="48"/>
        <v/>
      </c>
      <c r="BN68" s="818" t="str">
        <f t="shared" si="49"/>
        <v/>
      </c>
    </row>
    <row r="69" spans="1:66">
      <c r="A69" s="797">
        <v>61</v>
      </c>
      <c r="B69" s="83"/>
      <c r="C69" s="108"/>
      <c r="D69" s="83"/>
      <c r="E69" s="109"/>
      <c r="F69" s="110"/>
      <c r="G69" s="111"/>
      <c r="H69" s="132"/>
      <c r="I69" s="626"/>
      <c r="J69" s="627"/>
      <c r="K69" s="538"/>
      <c r="L69" s="624"/>
      <c r="M69" s="625"/>
      <c r="N69" s="644" t="str">
        <f t="shared" si="43"/>
        <v/>
      </c>
      <c r="O69" s="647"/>
      <c r="P69" s="538"/>
      <c r="Q69" s="625"/>
      <c r="R69" s="625"/>
      <c r="S69" s="644" t="str">
        <f t="shared" si="15"/>
        <v/>
      </c>
      <c r="T69" s="664"/>
      <c r="U69" s="538"/>
      <c r="V69" s="625"/>
      <c r="W69" s="625"/>
      <c r="X69" s="665" t="str">
        <f t="shared" si="46"/>
        <v/>
      </c>
      <c r="Y69" s="623"/>
      <c r="Z69" s="112" t="str" cm="1">
        <f t="array" ref="Z69">IF((_xlfn.IFS(TRIM(SUBSTITUTE(Y69,CHAR(160),""))="Devis 1",IFERROR(VALUE(TRIM(SUBSTITUTE(L69,CHAR(160),""))),0),TRIM(SUBSTITUTE(Y69,CHAR(160),""))="Devis 2",IFERROR(VALUE(TRIM(SUBSTITUTE(Q69,CHAR(160),""))),0),TRIM(SUBSTITUTE(Y69,CHAR(160),""))="Devis 3",IFERROR(VALUE(TRIM(SUBSTITUTE(V69,CHAR(160),""))),0),TRUE,0)*IFERROR(VALUE(TRIM(SUBSTITUTE(C69,CHAR(160),""))),0))=0,"",_xlfn.IFS(TRIM(SUBSTITUTE(Y69,CHAR(160),""))="Devis 1",IFERROR(VALUE(TRIM(SUBSTITUTE(L69,CHAR(160),""))),0),TRIM(SUBSTITUTE(Y69,CHAR(160),""))="Devis 2",IFERROR(VALUE(TRIM(SUBSTITUTE(Q69,CHAR(160),""))),0),TRIM(SUBSTITUTE(Y69,CHAR(160),""))="Devis 3",IFERROR(VALUE(TRIM(SUBSTITUTE(V69,CHAR(160),""))),0),TRUE,0)*IFERROR(VALUE(TRIM(SUBSTITUTE(C69,CHAR(160),""))),0))</f>
        <v/>
      </c>
      <c r="AA69" s="89" t="str" cm="1">
        <f t="array" ref="AA69">IF(ROUND((_xlfn.IFS(TRIM(SUBSTITUTE(Y69,CHAR(160),""))="Devis 1",IFERROR(VALUE(TRIM(SUBSTITUTE(M69,CHAR(160),""))),0),TRIM(SUBSTITUTE(Y69,CHAR(160),""))="Devis 2",IFERROR(VALUE(TRIM(SUBSTITUTE(R69,CHAR(160),""))),0),TRIM(SUBSTITUTE(Y69,CHAR(160),""))="Devis 3",IFERROR(VALUE(TRIM(SUBSTITUTE(W69,CHAR(160),""))),0),TRUE,0)*IFERROR(VALUE(TRIM(SUBSTITUTE(C69,CHAR(160),""))),0)),2)=0,IF(Z69&lt;&gt;"",0,""),ROUND((_xlfn.IFS(TRIM(SUBSTITUTE(Y69,CHAR(160),""))="Devis 1",IFERROR(VALUE(TRIM(SUBSTITUTE(M69,CHAR(160),""))),0),TRIM(SUBSTITUTE(Y69,CHAR(160),""))="Devis 2",IFERROR(VALUE(TRIM(SUBSTITUTE(R69,CHAR(160),""))),0),TRIM(SUBSTITUTE(Y69,CHAR(160),""))="Devis 3",IFERROR(VALUE(TRIM(SUBSTITUTE(W69,CHAR(160),""))),0),TRUE,0)*IFERROR(VALUE(TRIM(SUBSTITUTE(C69,CHAR(160),""))),0)),2))</f>
        <v/>
      </c>
      <c r="AB69" s="113" t="str">
        <f t="shared" si="17"/>
        <v/>
      </c>
      <c r="AC69" s="798"/>
      <c r="AD69" s="817" t="str">
        <f t="shared" si="50"/>
        <v/>
      </c>
      <c r="AE69" s="579" t="str">
        <f t="shared" si="52"/>
        <v/>
      </c>
      <c r="AF69" s="539" t="str">
        <f t="shared" si="53"/>
        <v/>
      </c>
      <c r="AG69" s="539" t="str">
        <f t="shared" si="54"/>
        <v/>
      </c>
      <c r="AH69" s="539" t="str">
        <f t="shared" si="55"/>
        <v/>
      </c>
      <c r="AI69" s="539" t="str">
        <f t="shared" si="56"/>
        <v/>
      </c>
      <c r="AJ69" s="539" t="str">
        <f t="shared" si="57"/>
        <v/>
      </c>
      <c r="AK69" s="553" t="str">
        <f t="shared" si="58"/>
        <v/>
      </c>
      <c r="AL69" s="548" t="str">
        <f t="shared" si="44"/>
        <v/>
      </c>
      <c r="AM69" s="539" t="str">
        <f t="shared" si="44"/>
        <v/>
      </c>
      <c r="AN69" s="578" t="str">
        <f t="shared" si="59"/>
        <v/>
      </c>
      <c r="AO69" s="578" t="str">
        <f t="shared" si="60"/>
        <v/>
      </c>
      <c r="AP69" s="644" t="str">
        <f t="shared" si="28"/>
        <v/>
      </c>
      <c r="AQ69" s="655" t="str">
        <f t="shared" si="29"/>
        <v/>
      </c>
      <c r="AR69" s="577" t="str">
        <f t="shared" si="30"/>
        <v/>
      </c>
      <c r="AS69" s="578" t="str">
        <f t="shared" si="61"/>
        <v/>
      </c>
      <c r="AT69" s="578" t="str">
        <f t="shared" si="62"/>
        <v/>
      </c>
      <c r="AU69" s="644" t="str">
        <f t="shared" si="33"/>
        <v/>
      </c>
      <c r="AV69" s="677" t="str">
        <f t="shared" si="45"/>
        <v/>
      </c>
      <c r="AW69" s="577" t="str">
        <f t="shared" si="45"/>
        <v/>
      </c>
      <c r="AX69" s="578" t="str">
        <f t="shared" si="63"/>
        <v/>
      </c>
      <c r="AY69" s="578" t="str">
        <f t="shared" si="64"/>
        <v/>
      </c>
      <c r="AZ69" s="678" t="str">
        <f t="shared" si="41"/>
        <v/>
      </c>
      <c r="BA69" s="671" t="str">
        <f t="shared" si="51"/>
        <v/>
      </c>
      <c r="BB69" s="583"/>
      <c r="BC69" s="605" t="str">
        <f t="shared" si="37"/>
        <v/>
      </c>
      <c r="BD69" s="605" t="str">
        <f t="shared" si="38"/>
        <v/>
      </c>
      <c r="BE69" s="605" t="str">
        <f t="shared" si="39"/>
        <v/>
      </c>
      <c r="BF69" s="606" t="str" cm="1">
        <f t="array" ref="BF69">IF($AE69="","",
_xlfn.IFS(
$BA69="Devis 1",
IF(ISBLANK(AN69),"",IFERROR(VALUE(TRIM(SUBSTITUTE(AN69,CHAR(160),""))),0)*IFERROR(VALUE(TRIM(SUBSTITUTE($AE69,CHAR(160),""))),0)),
$BA69="Devis 2",
IF(ISBLANK(AS69),"",IFERROR(VALUE(TRIM(SUBSTITUTE(AS69,CHAR(160),""))),0)*IFERROR(VALUE(TRIM(SUBSTITUTE($AE69,CHAR(160),""))),0)),
$BA69="Devis 3",
IF(ISBLANK(AX69),"",IFERROR(VALUE(TRIM(SUBSTITUTE(AX69,CHAR(160),""))),0)*IFERROR(VALUE(TRIM(SUBSTITUTE($AE69,CHAR(160),""))),0)),
TRUE,0
)
)</f>
        <v/>
      </c>
      <c r="BG69" s="606" t="str" cm="1">
        <f t="array" ref="BG69">IF($AE69="","",
_xlfn.IFS(
$BA69="Devis 1",
IF(ISBLANK(AO69),"",IFERROR(VALUE(TRIM(SUBSTITUTE(AO69,CHAR(160),""))),0)*IFERROR(VALUE(TRIM(SUBSTITUTE($AE69,CHAR(160),""))),0)),
$BA69="Devis 2",
IF(ISBLANK(AT69),"",IFERROR(VALUE(TRIM(SUBSTITUTE(AT69,CHAR(160),""))),0)*IFERROR(VALUE(TRIM(SUBSTITUTE($AE69,CHAR(160),""))),0)),
$BA69="Devis 3",
IF(ISBLANK(AY69),"",IFERROR(VALUE(TRIM(SUBSTITUTE(AY69,CHAR(160),""))),0)*IFERROR(VALUE(TRIM(SUBSTITUTE($AE69,CHAR(160),""))),0)),
TRUE,0
)
)</f>
        <v/>
      </c>
      <c r="BH69" s="605" t="str">
        <f t="shared" si="40"/>
        <v/>
      </c>
      <c r="BI69" s="585"/>
      <c r="BJ69" s="586" t="str" cm="1">
        <f t="array" ref="BJ69">IF(OR(BH69="",BE69="",BF69="",BC69="",BG69="",BD69=""),"",_xlfn.IFS(
ROUND(IFERROR(VALUE(TRIM(SUBSTITUTE(BH69,CHAR(160),""))),0),2)&gt;
ROUND(IFERROR(VALUE(TRIM(SUBSTITUTE(BE69,CHAR(160),""))),0),2),
"KO : Le montant retenu TTC est supérieur au montant raisonnable TTC. Merci de revoir la ligne de dépense ou plafonner son montant.",
ROUND(IFERROR(VALUE(TRIM(SUBSTITUTE(BF69,CHAR(160),""))),0),2)&gt;
ROUND(IFERROR(VALUE(TRIM(SUBSTITUTE(BC69,CHAR(160),""))),0),2),
"Attention : Le montant retenu HT est supérieur au montant HT raisonnable. Merci de revoir la ligne de dépense, plafonner son montant, ou justifier la reventillation HT / TVA.",
ROUND(IFERROR(VALUE(TRIM(SUBSTITUTE(BG69,CHAR(160),""))),0),2)&gt;
ROUND(IFERROR(VALUE(TRIM(SUBSTITUTE(BD69,CHAR(160),""))),0),2),
"Attention : Le montant TVA retenu est supérieur au montant TVA raisonnable. Merci de revoir la ligne de dépense, plafonner son montant, ou justifier la reventillation HT / TVA.",
ROUND(IFERROR(VALUE(TRIM(SUBSTITUTE(BH69,CHAR(160),""))),0),2)&gt;
ROUND(IFERROR(VALUE(TRIM(SUBSTITUTE(MIN(P70,S70,V70),CHAR(160),""))),0),2),
"Attention : Le devis retenu n'est pas le moins cher. Une justification de la part du porteur est nécessaire.",
ROUND(IFERROR(VALUE(TRIM(SUBSTITUTE(BH69,CHAR(160),""))),0),2)=0,
"Attention : montant présenté entièrement écarté",
ROUND(IFERROR(VALUE(TRIM(SUBSTITUTE(BE69,CHAR(160),""))),0),2)=
ROUND(IFERROR(VALUE(TRIM(SUBSTITUTE(BH69,CHAR(160),""))),0),2),
"OK",
ROUND(IFERROR(VALUE(TRIM(SUBSTITUTE(BE69,CHAR(160),""))),0),2)&gt;
ROUND(IFERROR(VALUE(TRIM(SUBSTITUTE(BH69,CHAR(160),""))),0),2),
" OK : Montant instruit inférieur au montant raisonnable.",
TRUE,""
))</f>
        <v/>
      </c>
      <c r="BK69" s="586" t="str" cm="1">
        <f t="array" ref="BK69">IF(OR(BH69="",AB69="",BF69="",Z69="",BG69="",AA69=""),"",_xlfn.IFS(
ROUND(IFERROR(VALUE(TRIM(SUBSTITUTE(BH69,CHAR(160),""))),0),2)&gt;
ROUND(IFERROR(VALUE(TRIM(SUBSTITUTE(AB69,CHAR(160),""))),0),2),
"KO : Le montant retenu TTC est supérieur au montant présenté TTC. Merci de revoir la ligne de dépense ou plafonner son montant.",
ROUND(IFERROR(VALUE(TRIM(SUBSTITUTE(BF69,CHAR(160),""))),0),2)&gt;
ROUND(IFERROR(VALUE(TRIM(SUBSTITUTE(Z69,CHAR(160),""))),0),2),
"Attention : Le montant retenu HT est supérieur au montant HT présenté. Merci de revoir la ligne de dépense, plafonner son montant, ou justifier la reventillation HT / TVA.",
ROUND(IFERROR(VALUE(TRIM(SUBSTITUTE(BG69,CHAR(160),""))),0),2)&gt;
ROUND(IFERROR(VALUE(TRIM(SUBSTITUTE(AA69,CHAR(160),""))),0),2),
"Attention : Le montant TVA retenu est supérieur au montant TVA présenté. Merci de revoir la ligne de dépense, plafonner son montant, ou justifier la reventillation HT / TVA.",
ROUND(IFERROR(VALUE(TRIM(SUBSTITUTE(AB69,CHAR(160),""))),0),2)=0,
"",
ROUND(IFERROR(VALUE(TRIM(SUBSTITUTE(BH69,CHAR(160),""))),0),2)=
ROUND(IFERROR(VALUE(TRIM(SUBSTITUTE(AB69,CHAR(160),""))),0),2),
"OK",
ROUND(IFERROR(VALUE(TRIM(SUBSTITUTE(BH69,CHAR(160),""))),0),2)=0,
"Attention : Montant présenté entièrement rejeté.",
ROUND(IFERROR(VALUE(TRIM(SUBSTITUTE(BH69,CHAR(160),""))),0),2)&lt;
ROUND(IFERROR(VALUE(TRIM(SUBSTITUTE(AB69,CHAR(160),""))),0),2),
"Attention : Montant présenté partiellement rejeté.",
TRUE,""
))</f>
        <v/>
      </c>
      <c r="BL69" s="584" t="str">
        <f t="shared" si="47"/>
        <v/>
      </c>
      <c r="BM69" s="584" t="str">
        <f t="shared" si="48"/>
        <v/>
      </c>
      <c r="BN69" s="818" t="str">
        <f t="shared" si="49"/>
        <v/>
      </c>
    </row>
    <row r="70" spans="1:66">
      <c r="A70" s="797">
        <v>62</v>
      </c>
      <c r="B70" s="83"/>
      <c r="C70" s="108"/>
      <c r="D70" s="83"/>
      <c r="E70" s="109"/>
      <c r="F70" s="110"/>
      <c r="G70" s="111"/>
      <c r="H70" s="132"/>
      <c r="I70" s="626"/>
      <c r="J70" s="627"/>
      <c r="K70" s="538"/>
      <c r="L70" s="624"/>
      <c r="M70" s="625"/>
      <c r="N70" s="644" t="str">
        <f t="shared" si="43"/>
        <v/>
      </c>
      <c r="O70" s="647"/>
      <c r="P70" s="538"/>
      <c r="Q70" s="625"/>
      <c r="R70" s="625"/>
      <c r="S70" s="644" t="str">
        <f t="shared" si="15"/>
        <v/>
      </c>
      <c r="T70" s="664"/>
      <c r="U70" s="538"/>
      <c r="V70" s="625"/>
      <c r="W70" s="625"/>
      <c r="X70" s="665" t="str">
        <f t="shared" si="46"/>
        <v/>
      </c>
      <c r="Y70" s="623"/>
      <c r="Z70" s="112" t="str" cm="1">
        <f t="array" ref="Z70">IF((_xlfn.IFS(TRIM(SUBSTITUTE(Y70,CHAR(160),""))="Devis 1",IFERROR(VALUE(TRIM(SUBSTITUTE(L70,CHAR(160),""))),0),TRIM(SUBSTITUTE(Y70,CHAR(160),""))="Devis 2",IFERROR(VALUE(TRIM(SUBSTITUTE(Q70,CHAR(160),""))),0),TRIM(SUBSTITUTE(Y70,CHAR(160),""))="Devis 3",IFERROR(VALUE(TRIM(SUBSTITUTE(V70,CHAR(160),""))),0),TRUE,0)*IFERROR(VALUE(TRIM(SUBSTITUTE(C70,CHAR(160),""))),0))=0,"",_xlfn.IFS(TRIM(SUBSTITUTE(Y70,CHAR(160),""))="Devis 1",IFERROR(VALUE(TRIM(SUBSTITUTE(L70,CHAR(160),""))),0),TRIM(SUBSTITUTE(Y70,CHAR(160),""))="Devis 2",IFERROR(VALUE(TRIM(SUBSTITUTE(Q70,CHAR(160),""))),0),TRIM(SUBSTITUTE(Y70,CHAR(160),""))="Devis 3",IFERROR(VALUE(TRIM(SUBSTITUTE(V70,CHAR(160),""))),0),TRUE,0)*IFERROR(VALUE(TRIM(SUBSTITUTE(C70,CHAR(160),""))),0))</f>
        <v/>
      </c>
      <c r="AA70" s="89" t="str" cm="1">
        <f t="array" ref="AA70">IF(ROUND((_xlfn.IFS(TRIM(SUBSTITUTE(Y70,CHAR(160),""))="Devis 1",IFERROR(VALUE(TRIM(SUBSTITUTE(M70,CHAR(160),""))),0),TRIM(SUBSTITUTE(Y70,CHAR(160),""))="Devis 2",IFERROR(VALUE(TRIM(SUBSTITUTE(R70,CHAR(160),""))),0),TRIM(SUBSTITUTE(Y70,CHAR(160),""))="Devis 3",IFERROR(VALUE(TRIM(SUBSTITUTE(W70,CHAR(160),""))),0),TRUE,0)*IFERROR(VALUE(TRIM(SUBSTITUTE(C70,CHAR(160),""))),0)),2)=0,IF(Z70&lt;&gt;"",0,""),ROUND((_xlfn.IFS(TRIM(SUBSTITUTE(Y70,CHAR(160),""))="Devis 1",IFERROR(VALUE(TRIM(SUBSTITUTE(M70,CHAR(160),""))),0),TRIM(SUBSTITUTE(Y70,CHAR(160),""))="Devis 2",IFERROR(VALUE(TRIM(SUBSTITUTE(R70,CHAR(160),""))),0),TRIM(SUBSTITUTE(Y70,CHAR(160),""))="Devis 3",IFERROR(VALUE(TRIM(SUBSTITUTE(W70,CHAR(160),""))),0),TRUE,0)*IFERROR(VALUE(TRIM(SUBSTITUTE(C70,CHAR(160),""))),0)),2))</f>
        <v/>
      </c>
      <c r="AB70" s="113" t="str">
        <f t="shared" si="17"/>
        <v/>
      </c>
      <c r="AC70" s="798"/>
      <c r="AD70" s="817" t="str">
        <f t="shared" si="50"/>
        <v/>
      </c>
      <c r="AE70" s="579" t="str">
        <f t="shared" si="52"/>
        <v/>
      </c>
      <c r="AF70" s="539" t="str">
        <f t="shared" si="53"/>
        <v/>
      </c>
      <c r="AG70" s="539" t="str">
        <f t="shared" si="54"/>
        <v/>
      </c>
      <c r="AH70" s="539" t="str">
        <f t="shared" si="55"/>
        <v/>
      </c>
      <c r="AI70" s="539" t="str">
        <f t="shared" si="56"/>
        <v/>
      </c>
      <c r="AJ70" s="539" t="str">
        <f t="shared" si="57"/>
        <v/>
      </c>
      <c r="AK70" s="553" t="str">
        <f t="shared" si="58"/>
        <v/>
      </c>
      <c r="AL70" s="548" t="str">
        <f t="shared" si="44"/>
        <v/>
      </c>
      <c r="AM70" s="539" t="str">
        <f t="shared" si="44"/>
        <v/>
      </c>
      <c r="AN70" s="578" t="str">
        <f t="shared" si="59"/>
        <v/>
      </c>
      <c r="AO70" s="578" t="str">
        <f t="shared" si="60"/>
        <v/>
      </c>
      <c r="AP70" s="644" t="str">
        <f t="shared" si="28"/>
        <v/>
      </c>
      <c r="AQ70" s="655" t="str">
        <f t="shared" si="29"/>
        <v/>
      </c>
      <c r="AR70" s="577" t="str">
        <f t="shared" si="30"/>
        <v/>
      </c>
      <c r="AS70" s="578" t="str">
        <f t="shared" si="61"/>
        <v/>
      </c>
      <c r="AT70" s="578" t="str">
        <f t="shared" si="62"/>
        <v/>
      </c>
      <c r="AU70" s="644" t="str">
        <f t="shared" si="33"/>
        <v/>
      </c>
      <c r="AV70" s="677" t="str">
        <f t="shared" si="45"/>
        <v/>
      </c>
      <c r="AW70" s="577" t="str">
        <f t="shared" si="45"/>
        <v/>
      </c>
      <c r="AX70" s="578" t="str">
        <f t="shared" si="63"/>
        <v/>
      </c>
      <c r="AY70" s="578" t="str">
        <f t="shared" si="64"/>
        <v/>
      </c>
      <c r="AZ70" s="678" t="str">
        <f t="shared" si="41"/>
        <v/>
      </c>
      <c r="BA70" s="671" t="str">
        <f t="shared" si="51"/>
        <v/>
      </c>
      <c r="BB70" s="583"/>
      <c r="BC70" s="605" t="str">
        <f t="shared" si="37"/>
        <v/>
      </c>
      <c r="BD70" s="605" t="str">
        <f t="shared" si="38"/>
        <v/>
      </c>
      <c r="BE70" s="605" t="str">
        <f t="shared" si="39"/>
        <v/>
      </c>
      <c r="BF70" s="606" t="str" cm="1">
        <f t="array" ref="BF70">IF($AE70="","",
_xlfn.IFS(
$BA70="Devis 1",
IF(ISBLANK(AN70),"",IFERROR(VALUE(TRIM(SUBSTITUTE(AN70,CHAR(160),""))),0)*IFERROR(VALUE(TRIM(SUBSTITUTE($AE70,CHAR(160),""))),0)),
$BA70="Devis 2",
IF(ISBLANK(AS70),"",IFERROR(VALUE(TRIM(SUBSTITUTE(AS70,CHAR(160),""))),0)*IFERROR(VALUE(TRIM(SUBSTITUTE($AE70,CHAR(160),""))),0)),
$BA70="Devis 3",
IF(ISBLANK(AX70),"",IFERROR(VALUE(TRIM(SUBSTITUTE(AX70,CHAR(160),""))),0)*IFERROR(VALUE(TRIM(SUBSTITUTE($AE70,CHAR(160),""))),0)),
TRUE,0
)
)</f>
        <v/>
      </c>
      <c r="BG70" s="606" t="str" cm="1">
        <f t="array" ref="BG70">IF($AE70="","",
_xlfn.IFS(
$BA70="Devis 1",
IF(ISBLANK(AO70),"",IFERROR(VALUE(TRIM(SUBSTITUTE(AO70,CHAR(160),""))),0)*IFERROR(VALUE(TRIM(SUBSTITUTE($AE70,CHAR(160),""))),0)),
$BA70="Devis 2",
IF(ISBLANK(AT70),"",IFERROR(VALUE(TRIM(SUBSTITUTE(AT70,CHAR(160),""))),0)*IFERROR(VALUE(TRIM(SUBSTITUTE($AE70,CHAR(160),""))),0)),
$BA70="Devis 3",
IF(ISBLANK(AY70),"",IFERROR(VALUE(TRIM(SUBSTITUTE(AY70,CHAR(160),""))),0)*IFERROR(VALUE(TRIM(SUBSTITUTE($AE70,CHAR(160),""))),0)),
TRUE,0
)
)</f>
        <v/>
      </c>
      <c r="BH70" s="605" t="str">
        <f t="shared" si="40"/>
        <v/>
      </c>
      <c r="BI70" s="585"/>
      <c r="BJ70" s="586" t="str" cm="1">
        <f t="array" ref="BJ70">IF(OR(BH70="",BE70="",BF70="",BC70="",BG70="",BD70=""),"",_xlfn.IFS(
ROUND(IFERROR(VALUE(TRIM(SUBSTITUTE(BH70,CHAR(160),""))),0),2)&gt;
ROUND(IFERROR(VALUE(TRIM(SUBSTITUTE(BE70,CHAR(160),""))),0),2),
"KO : Le montant retenu TTC est supérieur au montant raisonnable TTC. Merci de revoir la ligne de dépense ou plafonner son montant.",
ROUND(IFERROR(VALUE(TRIM(SUBSTITUTE(BF70,CHAR(160),""))),0),2)&gt;
ROUND(IFERROR(VALUE(TRIM(SUBSTITUTE(BC70,CHAR(160),""))),0),2),
"Attention : Le montant retenu HT est supérieur au montant HT raisonnable. Merci de revoir la ligne de dépense, plafonner son montant, ou justifier la reventillation HT / TVA.",
ROUND(IFERROR(VALUE(TRIM(SUBSTITUTE(BG70,CHAR(160),""))),0),2)&gt;
ROUND(IFERROR(VALUE(TRIM(SUBSTITUTE(BD70,CHAR(160),""))),0),2),
"Attention : Le montant TVA retenu est supérieur au montant TVA raisonnable. Merci de revoir la ligne de dépense, plafonner son montant, ou justifier la reventillation HT / TVA.",
ROUND(IFERROR(VALUE(TRIM(SUBSTITUTE(BH70,CHAR(160),""))),0),2)&gt;
ROUND(IFERROR(VALUE(TRIM(SUBSTITUTE(MIN(P71,S71,V71),CHAR(160),""))),0),2),
"Attention : Le devis retenu n'est pas le moins cher. Une justification de la part du porteur est nécessaire.",
ROUND(IFERROR(VALUE(TRIM(SUBSTITUTE(BH70,CHAR(160),""))),0),2)=0,
"Attention : montant présenté entièrement écarté",
ROUND(IFERROR(VALUE(TRIM(SUBSTITUTE(BE70,CHAR(160),""))),0),2)=
ROUND(IFERROR(VALUE(TRIM(SUBSTITUTE(BH70,CHAR(160),""))),0),2),
"OK",
ROUND(IFERROR(VALUE(TRIM(SUBSTITUTE(BE70,CHAR(160),""))),0),2)&gt;
ROUND(IFERROR(VALUE(TRIM(SUBSTITUTE(BH70,CHAR(160),""))),0),2),
" OK : Montant instruit inférieur au montant raisonnable.",
TRUE,""
))</f>
        <v/>
      </c>
      <c r="BK70" s="586" t="str" cm="1">
        <f t="array" ref="BK70">IF(OR(BH70="",AB70="",BF70="",Z70="",BG70="",AA70=""),"",_xlfn.IFS(
ROUND(IFERROR(VALUE(TRIM(SUBSTITUTE(BH70,CHAR(160),""))),0),2)&gt;
ROUND(IFERROR(VALUE(TRIM(SUBSTITUTE(AB70,CHAR(160),""))),0),2),
"KO : Le montant retenu TTC est supérieur au montant présenté TTC. Merci de revoir la ligne de dépense ou plafonner son montant.",
ROUND(IFERROR(VALUE(TRIM(SUBSTITUTE(BF70,CHAR(160),""))),0),2)&gt;
ROUND(IFERROR(VALUE(TRIM(SUBSTITUTE(Z70,CHAR(160),""))),0),2),
"Attention : Le montant retenu HT est supérieur au montant HT présenté. Merci de revoir la ligne de dépense, plafonner son montant, ou justifier la reventillation HT / TVA.",
ROUND(IFERROR(VALUE(TRIM(SUBSTITUTE(BG70,CHAR(160),""))),0),2)&gt;
ROUND(IFERROR(VALUE(TRIM(SUBSTITUTE(AA70,CHAR(160),""))),0),2),
"Attention : Le montant TVA retenu est supérieur au montant TVA présenté. Merci de revoir la ligne de dépense, plafonner son montant, ou justifier la reventillation HT / TVA.",
ROUND(IFERROR(VALUE(TRIM(SUBSTITUTE(AB70,CHAR(160),""))),0),2)=0,
"",
ROUND(IFERROR(VALUE(TRIM(SUBSTITUTE(BH70,CHAR(160),""))),0),2)=
ROUND(IFERROR(VALUE(TRIM(SUBSTITUTE(AB70,CHAR(160),""))),0),2),
"OK",
ROUND(IFERROR(VALUE(TRIM(SUBSTITUTE(BH70,CHAR(160),""))),0),2)=0,
"Attention : Montant présenté entièrement rejeté.",
ROUND(IFERROR(VALUE(TRIM(SUBSTITUTE(BH70,CHAR(160),""))),0),2)&lt;
ROUND(IFERROR(VALUE(TRIM(SUBSTITUTE(AB70,CHAR(160),""))),0),2),
"Attention : Montant présenté partiellement rejeté.",
TRUE,""
))</f>
        <v/>
      </c>
      <c r="BL70" s="584" t="str">
        <f t="shared" si="47"/>
        <v/>
      </c>
      <c r="BM70" s="584" t="str">
        <f t="shared" si="48"/>
        <v/>
      </c>
      <c r="BN70" s="818" t="str">
        <f t="shared" si="49"/>
        <v/>
      </c>
    </row>
    <row r="71" spans="1:66">
      <c r="A71" s="797">
        <v>63</v>
      </c>
      <c r="B71" s="83"/>
      <c r="C71" s="108"/>
      <c r="D71" s="83"/>
      <c r="E71" s="109"/>
      <c r="F71" s="110"/>
      <c r="G71" s="111"/>
      <c r="H71" s="132"/>
      <c r="I71" s="626"/>
      <c r="J71" s="627"/>
      <c r="K71" s="538"/>
      <c r="L71" s="624"/>
      <c r="M71" s="625"/>
      <c r="N71" s="644" t="str">
        <f t="shared" si="43"/>
        <v/>
      </c>
      <c r="O71" s="647"/>
      <c r="P71" s="538"/>
      <c r="Q71" s="625"/>
      <c r="R71" s="625"/>
      <c r="S71" s="644" t="str">
        <f t="shared" si="15"/>
        <v/>
      </c>
      <c r="T71" s="664"/>
      <c r="U71" s="538"/>
      <c r="V71" s="625"/>
      <c r="W71" s="625"/>
      <c r="X71" s="665" t="str">
        <f t="shared" si="46"/>
        <v/>
      </c>
      <c r="Y71" s="623"/>
      <c r="Z71" s="112" t="str" cm="1">
        <f t="array" ref="Z71">IF((_xlfn.IFS(TRIM(SUBSTITUTE(Y71,CHAR(160),""))="Devis 1",IFERROR(VALUE(TRIM(SUBSTITUTE(L71,CHAR(160),""))),0),TRIM(SUBSTITUTE(Y71,CHAR(160),""))="Devis 2",IFERROR(VALUE(TRIM(SUBSTITUTE(Q71,CHAR(160),""))),0),TRIM(SUBSTITUTE(Y71,CHAR(160),""))="Devis 3",IFERROR(VALUE(TRIM(SUBSTITUTE(V71,CHAR(160),""))),0),TRUE,0)*IFERROR(VALUE(TRIM(SUBSTITUTE(C71,CHAR(160),""))),0))=0,"",_xlfn.IFS(TRIM(SUBSTITUTE(Y71,CHAR(160),""))="Devis 1",IFERROR(VALUE(TRIM(SUBSTITUTE(L71,CHAR(160),""))),0),TRIM(SUBSTITUTE(Y71,CHAR(160),""))="Devis 2",IFERROR(VALUE(TRIM(SUBSTITUTE(Q71,CHAR(160),""))),0),TRIM(SUBSTITUTE(Y71,CHAR(160),""))="Devis 3",IFERROR(VALUE(TRIM(SUBSTITUTE(V71,CHAR(160),""))),0),TRUE,0)*IFERROR(VALUE(TRIM(SUBSTITUTE(C71,CHAR(160),""))),0))</f>
        <v/>
      </c>
      <c r="AA71" s="89" t="str" cm="1">
        <f t="array" ref="AA71">IF(ROUND((_xlfn.IFS(TRIM(SUBSTITUTE(Y71,CHAR(160),""))="Devis 1",IFERROR(VALUE(TRIM(SUBSTITUTE(M71,CHAR(160),""))),0),TRIM(SUBSTITUTE(Y71,CHAR(160),""))="Devis 2",IFERROR(VALUE(TRIM(SUBSTITUTE(R71,CHAR(160),""))),0),TRIM(SUBSTITUTE(Y71,CHAR(160),""))="Devis 3",IFERROR(VALUE(TRIM(SUBSTITUTE(W71,CHAR(160),""))),0),TRUE,0)*IFERROR(VALUE(TRIM(SUBSTITUTE(C71,CHAR(160),""))),0)),2)=0,IF(Z71&lt;&gt;"",0,""),ROUND((_xlfn.IFS(TRIM(SUBSTITUTE(Y71,CHAR(160),""))="Devis 1",IFERROR(VALUE(TRIM(SUBSTITUTE(M71,CHAR(160),""))),0),TRIM(SUBSTITUTE(Y71,CHAR(160),""))="Devis 2",IFERROR(VALUE(TRIM(SUBSTITUTE(R71,CHAR(160),""))),0),TRIM(SUBSTITUTE(Y71,CHAR(160),""))="Devis 3",IFERROR(VALUE(TRIM(SUBSTITUTE(W71,CHAR(160),""))),0),TRUE,0)*IFERROR(VALUE(TRIM(SUBSTITUTE(C71,CHAR(160),""))),0)),2))</f>
        <v/>
      </c>
      <c r="AB71" s="113" t="str">
        <f t="shared" si="17"/>
        <v/>
      </c>
      <c r="AC71" s="798"/>
      <c r="AD71" s="817" t="str">
        <f t="shared" si="50"/>
        <v/>
      </c>
      <c r="AE71" s="579" t="str">
        <f t="shared" si="52"/>
        <v/>
      </c>
      <c r="AF71" s="539" t="str">
        <f t="shared" si="53"/>
        <v/>
      </c>
      <c r="AG71" s="539" t="str">
        <f t="shared" si="54"/>
        <v/>
      </c>
      <c r="AH71" s="539" t="str">
        <f t="shared" si="55"/>
        <v/>
      </c>
      <c r="AI71" s="539" t="str">
        <f t="shared" si="56"/>
        <v/>
      </c>
      <c r="AJ71" s="539" t="str">
        <f t="shared" si="57"/>
        <v/>
      </c>
      <c r="AK71" s="553" t="str">
        <f t="shared" si="58"/>
        <v/>
      </c>
      <c r="AL71" s="548" t="str">
        <f t="shared" si="44"/>
        <v/>
      </c>
      <c r="AM71" s="539" t="str">
        <f t="shared" si="44"/>
        <v/>
      </c>
      <c r="AN71" s="578" t="str">
        <f t="shared" si="59"/>
        <v/>
      </c>
      <c r="AO71" s="578" t="str">
        <f t="shared" si="60"/>
        <v/>
      </c>
      <c r="AP71" s="644" t="str">
        <f t="shared" si="28"/>
        <v/>
      </c>
      <c r="AQ71" s="655" t="str">
        <f t="shared" si="29"/>
        <v/>
      </c>
      <c r="AR71" s="577" t="str">
        <f t="shared" si="30"/>
        <v/>
      </c>
      <c r="AS71" s="578" t="str">
        <f t="shared" si="61"/>
        <v/>
      </c>
      <c r="AT71" s="578" t="str">
        <f t="shared" si="62"/>
        <v/>
      </c>
      <c r="AU71" s="644" t="str">
        <f t="shared" si="33"/>
        <v/>
      </c>
      <c r="AV71" s="677" t="str">
        <f t="shared" si="45"/>
        <v/>
      </c>
      <c r="AW71" s="577" t="str">
        <f t="shared" si="45"/>
        <v/>
      </c>
      <c r="AX71" s="578" t="str">
        <f t="shared" si="63"/>
        <v/>
      </c>
      <c r="AY71" s="578" t="str">
        <f t="shared" si="64"/>
        <v/>
      </c>
      <c r="AZ71" s="678" t="str">
        <f t="shared" si="41"/>
        <v/>
      </c>
      <c r="BA71" s="671" t="str">
        <f t="shared" si="51"/>
        <v/>
      </c>
      <c r="BB71" s="583"/>
      <c r="BC71" s="605" t="str">
        <f t="shared" si="37"/>
        <v/>
      </c>
      <c r="BD71" s="605" t="str">
        <f t="shared" si="38"/>
        <v/>
      </c>
      <c r="BE71" s="605" t="str">
        <f t="shared" si="39"/>
        <v/>
      </c>
      <c r="BF71" s="606" t="str" cm="1">
        <f t="array" ref="BF71">IF($AE71="","",
_xlfn.IFS(
$BA71="Devis 1",
IF(ISBLANK(AN71),"",IFERROR(VALUE(TRIM(SUBSTITUTE(AN71,CHAR(160),""))),0)*IFERROR(VALUE(TRIM(SUBSTITUTE($AE71,CHAR(160),""))),0)),
$BA71="Devis 2",
IF(ISBLANK(AS71),"",IFERROR(VALUE(TRIM(SUBSTITUTE(AS71,CHAR(160),""))),0)*IFERROR(VALUE(TRIM(SUBSTITUTE($AE71,CHAR(160),""))),0)),
$BA71="Devis 3",
IF(ISBLANK(AX71),"",IFERROR(VALUE(TRIM(SUBSTITUTE(AX71,CHAR(160),""))),0)*IFERROR(VALUE(TRIM(SUBSTITUTE($AE71,CHAR(160),""))),0)),
TRUE,0
)
)</f>
        <v/>
      </c>
      <c r="BG71" s="606" t="str" cm="1">
        <f t="array" ref="BG71">IF($AE71="","",
_xlfn.IFS(
$BA71="Devis 1",
IF(ISBLANK(AO71),"",IFERROR(VALUE(TRIM(SUBSTITUTE(AO71,CHAR(160),""))),0)*IFERROR(VALUE(TRIM(SUBSTITUTE($AE71,CHAR(160),""))),0)),
$BA71="Devis 2",
IF(ISBLANK(AT71),"",IFERROR(VALUE(TRIM(SUBSTITUTE(AT71,CHAR(160),""))),0)*IFERROR(VALUE(TRIM(SUBSTITUTE($AE71,CHAR(160),""))),0)),
$BA71="Devis 3",
IF(ISBLANK(AY71),"",IFERROR(VALUE(TRIM(SUBSTITUTE(AY71,CHAR(160),""))),0)*IFERROR(VALUE(TRIM(SUBSTITUTE($AE71,CHAR(160),""))),0)),
TRUE,0
)
)</f>
        <v/>
      </c>
      <c r="BH71" s="605" t="str">
        <f t="shared" si="40"/>
        <v/>
      </c>
      <c r="BI71" s="585"/>
      <c r="BJ71" s="586" t="str" cm="1">
        <f t="array" ref="BJ71">IF(OR(BH71="",BE71="",BF71="",BC71="",BG71="",BD71=""),"",_xlfn.IFS(
ROUND(IFERROR(VALUE(TRIM(SUBSTITUTE(BH71,CHAR(160),""))),0),2)&gt;
ROUND(IFERROR(VALUE(TRIM(SUBSTITUTE(BE71,CHAR(160),""))),0),2),
"KO : Le montant retenu TTC est supérieur au montant raisonnable TTC. Merci de revoir la ligne de dépense ou plafonner son montant.",
ROUND(IFERROR(VALUE(TRIM(SUBSTITUTE(BF71,CHAR(160),""))),0),2)&gt;
ROUND(IFERROR(VALUE(TRIM(SUBSTITUTE(BC71,CHAR(160),""))),0),2),
"Attention : Le montant retenu HT est supérieur au montant HT raisonnable. Merci de revoir la ligne de dépense, plafonner son montant, ou justifier la reventillation HT / TVA.",
ROUND(IFERROR(VALUE(TRIM(SUBSTITUTE(BG71,CHAR(160),""))),0),2)&gt;
ROUND(IFERROR(VALUE(TRIM(SUBSTITUTE(BD71,CHAR(160),""))),0),2),
"Attention : Le montant TVA retenu est supérieur au montant TVA raisonnable. Merci de revoir la ligne de dépense, plafonner son montant, ou justifier la reventillation HT / TVA.",
ROUND(IFERROR(VALUE(TRIM(SUBSTITUTE(BH71,CHAR(160),""))),0),2)&gt;
ROUND(IFERROR(VALUE(TRIM(SUBSTITUTE(MIN(P72,S72,V72),CHAR(160),""))),0),2),
"Attention : Le devis retenu n'est pas le moins cher. Une justification de la part du porteur est nécessaire.",
ROUND(IFERROR(VALUE(TRIM(SUBSTITUTE(BH71,CHAR(160),""))),0),2)=0,
"Attention : montant présenté entièrement écarté",
ROUND(IFERROR(VALUE(TRIM(SUBSTITUTE(BE71,CHAR(160),""))),0),2)=
ROUND(IFERROR(VALUE(TRIM(SUBSTITUTE(BH71,CHAR(160),""))),0),2),
"OK",
ROUND(IFERROR(VALUE(TRIM(SUBSTITUTE(BE71,CHAR(160),""))),0),2)&gt;
ROUND(IFERROR(VALUE(TRIM(SUBSTITUTE(BH71,CHAR(160),""))),0),2),
" OK : Montant instruit inférieur au montant raisonnable.",
TRUE,""
))</f>
        <v/>
      </c>
      <c r="BK71" s="586" t="str" cm="1">
        <f t="array" ref="BK71">IF(OR(BH71="",AB71="",BF71="",Z71="",BG71="",AA71=""),"",_xlfn.IFS(
ROUND(IFERROR(VALUE(TRIM(SUBSTITUTE(BH71,CHAR(160),""))),0),2)&gt;
ROUND(IFERROR(VALUE(TRIM(SUBSTITUTE(AB71,CHAR(160),""))),0),2),
"KO : Le montant retenu TTC est supérieur au montant présenté TTC. Merci de revoir la ligne de dépense ou plafonner son montant.",
ROUND(IFERROR(VALUE(TRIM(SUBSTITUTE(BF71,CHAR(160),""))),0),2)&gt;
ROUND(IFERROR(VALUE(TRIM(SUBSTITUTE(Z71,CHAR(160),""))),0),2),
"Attention : Le montant retenu HT est supérieur au montant HT présenté. Merci de revoir la ligne de dépense, plafonner son montant, ou justifier la reventillation HT / TVA.",
ROUND(IFERROR(VALUE(TRIM(SUBSTITUTE(BG71,CHAR(160),""))),0),2)&gt;
ROUND(IFERROR(VALUE(TRIM(SUBSTITUTE(AA71,CHAR(160),""))),0),2),
"Attention : Le montant TVA retenu est supérieur au montant TVA présenté. Merci de revoir la ligne de dépense, plafonner son montant, ou justifier la reventillation HT / TVA.",
ROUND(IFERROR(VALUE(TRIM(SUBSTITUTE(AB71,CHAR(160),""))),0),2)=0,
"",
ROUND(IFERROR(VALUE(TRIM(SUBSTITUTE(BH71,CHAR(160),""))),0),2)=
ROUND(IFERROR(VALUE(TRIM(SUBSTITUTE(AB71,CHAR(160),""))),0),2),
"OK",
ROUND(IFERROR(VALUE(TRIM(SUBSTITUTE(BH71,CHAR(160),""))),0),2)=0,
"Attention : Montant présenté entièrement rejeté.",
ROUND(IFERROR(VALUE(TRIM(SUBSTITUTE(BH71,CHAR(160),""))),0),2)&lt;
ROUND(IFERROR(VALUE(TRIM(SUBSTITUTE(AB71,CHAR(160),""))),0),2),
"Attention : Montant présenté partiellement rejeté.",
TRUE,""
))</f>
        <v/>
      </c>
      <c r="BL71" s="584" t="str">
        <f t="shared" si="47"/>
        <v/>
      </c>
      <c r="BM71" s="584" t="str">
        <f t="shared" si="48"/>
        <v/>
      </c>
      <c r="BN71" s="818" t="str">
        <f t="shared" si="49"/>
        <v/>
      </c>
    </row>
    <row r="72" spans="1:66">
      <c r="A72" s="797">
        <v>64</v>
      </c>
      <c r="B72" s="83"/>
      <c r="C72" s="108"/>
      <c r="D72" s="83"/>
      <c r="E72" s="109"/>
      <c r="F72" s="110"/>
      <c r="G72" s="111"/>
      <c r="H72" s="132"/>
      <c r="I72" s="626"/>
      <c r="J72" s="627"/>
      <c r="K72" s="538"/>
      <c r="L72" s="624"/>
      <c r="M72" s="625"/>
      <c r="N72" s="644" t="str">
        <f t="shared" si="43"/>
        <v/>
      </c>
      <c r="O72" s="647"/>
      <c r="P72" s="538"/>
      <c r="Q72" s="625"/>
      <c r="R72" s="625"/>
      <c r="S72" s="644" t="str">
        <f t="shared" si="15"/>
        <v/>
      </c>
      <c r="T72" s="664"/>
      <c r="U72" s="538"/>
      <c r="V72" s="625"/>
      <c r="W72" s="625"/>
      <c r="X72" s="665" t="str">
        <f t="shared" si="46"/>
        <v/>
      </c>
      <c r="Y72" s="623"/>
      <c r="Z72" s="112" t="str" cm="1">
        <f t="array" ref="Z72">IF((_xlfn.IFS(TRIM(SUBSTITUTE(Y72,CHAR(160),""))="Devis 1",IFERROR(VALUE(TRIM(SUBSTITUTE(L72,CHAR(160),""))),0),TRIM(SUBSTITUTE(Y72,CHAR(160),""))="Devis 2",IFERROR(VALUE(TRIM(SUBSTITUTE(Q72,CHAR(160),""))),0),TRIM(SUBSTITUTE(Y72,CHAR(160),""))="Devis 3",IFERROR(VALUE(TRIM(SUBSTITUTE(V72,CHAR(160),""))),0),TRUE,0)*IFERROR(VALUE(TRIM(SUBSTITUTE(C72,CHAR(160),""))),0))=0,"",_xlfn.IFS(TRIM(SUBSTITUTE(Y72,CHAR(160),""))="Devis 1",IFERROR(VALUE(TRIM(SUBSTITUTE(L72,CHAR(160),""))),0),TRIM(SUBSTITUTE(Y72,CHAR(160),""))="Devis 2",IFERROR(VALUE(TRIM(SUBSTITUTE(Q72,CHAR(160),""))),0),TRIM(SUBSTITUTE(Y72,CHAR(160),""))="Devis 3",IFERROR(VALUE(TRIM(SUBSTITUTE(V72,CHAR(160),""))),0),TRUE,0)*IFERROR(VALUE(TRIM(SUBSTITUTE(C72,CHAR(160),""))),0))</f>
        <v/>
      </c>
      <c r="AA72" s="89" t="str" cm="1">
        <f t="array" ref="AA72">IF(ROUND((_xlfn.IFS(TRIM(SUBSTITUTE(Y72,CHAR(160),""))="Devis 1",IFERROR(VALUE(TRIM(SUBSTITUTE(M72,CHAR(160),""))),0),TRIM(SUBSTITUTE(Y72,CHAR(160),""))="Devis 2",IFERROR(VALUE(TRIM(SUBSTITUTE(R72,CHAR(160),""))),0),TRIM(SUBSTITUTE(Y72,CHAR(160),""))="Devis 3",IFERROR(VALUE(TRIM(SUBSTITUTE(W72,CHAR(160),""))),0),TRUE,0)*IFERROR(VALUE(TRIM(SUBSTITUTE(C72,CHAR(160),""))),0)),2)=0,IF(Z72&lt;&gt;"",0,""),ROUND((_xlfn.IFS(TRIM(SUBSTITUTE(Y72,CHAR(160),""))="Devis 1",IFERROR(VALUE(TRIM(SUBSTITUTE(M72,CHAR(160),""))),0),TRIM(SUBSTITUTE(Y72,CHAR(160),""))="Devis 2",IFERROR(VALUE(TRIM(SUBSTITUTE(R72,CHAR(160),""))),0),TRIM(SUBSTITUTE(Y72,CHAR(160),""))="Devis 3",IFERROR(VALUE(TRIM(SUBSTITUTE(W72,CHAR(160),""))),0),TRUE,0)*IFERROR(VALUE(TRIM(SUBSTITUTE(C72,CHAR(160),""))),0)),2))</f>
        <v/>
      </c>
      <c r="AB72" s="113" t="str">
        <f t="shared" si="17"/>
        <v/>
      </c>
      <c r="AC72" s="798"/>
      <c r="AD72" s="817" t="str">
        <f t="shared" si="50"/>
        <v/>
      </c>
      <c r="AE72" s="579" t="str">
        <f t="shared" si="52"/>
        <v/>
      </c>
      <c r="AF72" s="539" t="str">
        <f t="shared" si="53"/>
        <v/>
      </c>
      <c r="AG72" s="539" t="str">
        <f t="shared" si="54"/>
        <v/>
      </c>
      <c r="AH72" s="539" t="str">
        <f t="shared" si="55"/>
        <v/>
      </c>
      <c r="AI72" s="539" t="str">
        <f t="shared" si="56"/>
        <v/>
      </c>
      <c r="AJ72" s="539" t="str">
        <f t="shared" si="57"/>
        <v/>
      </c>
      <c r="AK72" s="553" t="str">
        <f t="shared" si="58"/>
        <v/>
      </c>
      <c r="AL72" s="548" t="str">
        <f t="shared" si="44"/>
        <v/>
      </c>
      <c r="AM72" s="539" t="str">
        <f t="shared" si="44"/>
        <v/>
      </c>
      <c r="AN72" s="578" t="str">
        <f t="shared" si="59"/>
        <v/>
      </c>
      <c r="AO72" s="578" t="str">
        <f t="shared" si="60"/>
        <v/>
      </c>
      <c r="AP72" s="644" t="str">
        <f t="shared" si="28"/>
        <v/>
      </c>
      <c r="AQ72" s="655" t="str">
        <f t="shared" si="29"/>
        <v/>
      </c>
      <c r="AR72" s="577" t="str">
        <f t="shared" si="30"/>
        <v/>
      </c>
      <c r="AS72" s="578" t="str">
        <f t="shared" si="61"/>
        <v/>
      </c>
      <c r="AT72" s="578" t="str">
        <f t="shared" si="62"/>
        <v/>
      </c>
      <c r="AU72" s="644" t="str">
        <f t="shared" si="33"/>
        <v/>
      </c>
      <c r="AV72" s="677" t="str">
        <f t="shared" si="45"/>
        <v/>
      </c>
      <c r="AW72" s="577" t="str">
        <f t="shared" si="45"/>
        <v/>
      </c>
      <c r="AX72" s="578" t="str">
        <f t="shared" si="63"/>
        <v/>
      </c>
      <c r="AY72" s="578" t="str">
        <f t="shared" si="64"/>
        <v/>
      </c>
      <c r="AZ72" s="678" t="str">
        <f t="shared" si="41"/>
        <v/>
      </c>
      <c r="BA72" s="671" t="str">
        <f t="shared" si="51"/>
        <v/>
      </c>
      <c r="BB72" s="583"/>
      <c r="BC72" s="605" t="str">
        <f t="shared" si="37"/>
        <v/>
      </c>
      <c r="BD72" s="605" t="str">
        <f t="shared" si="38"/>
        <v/>
      </c>
      <c r="BE72" s="605" t="str">
        <f t="shared" si="39"/>
        <v/>
      </c>
      <c r="BF72" s="606" t="str" cm="1">
        <f t="array" ref="BF72">IF($AE72="","",
_xlfn.IFS(
$BA72="Devis 1",
IF(ISBLANK(AN72),"",IFERROR(VALUE(TRIM(SUBSTITUTE(AN72,CHAR(160),""))),0)*IFERROR(VALUE(TRIM(SUBSTITUTE($AE72,CHAR(160),""))),0)),
$BA72="Devis 2",
IF(ISBLANK(AS72),"",IFERROR(VALUE(TRIM(SUBSTITUTE(AS72,CHAR(160),""))),0)*IFERROR(VALUE(TRIM(SUBSTITUTE($AE72,CHAR(160),""))),0)),
$BA72="Devis 3",
IF(ISBLANK(AX72),"",IFERROR(VALUE(TRIM(SUBSTITUTE(AX72,CHAR(160),""))),0)*IFERROR(VALUE(TRIM(SUBSTITUTE($AE72,CHAR(160),""))),0)),
TRUE,0
)
)</f>
        <v/>
      </c>
      <c r="BG72" s="606" t="str" cm="1">
        <f t="array" ref="BG72">IF($AE72="","",
_xlfn.IFS(
$BA72="Devis 1",
IF(ISBLANK(AO72),"",IFERROR(VALUE(TRIM(SUBSTITUTE(AO72,CHAR(160),""))),0)*IFERROR(VALUE(TRIM(SUBSTITUTE($AE72,CHAR(160),""))),0)),
$BA72="Devis 2",
IF(ISBLANK(AT72),"",IFERROR(VALUE(TRIM(SUBSTITUTE(AT72,CHAR(160),""))),0)*IFERROR(VALUE(TRIM(SUBSTITUTE($AE72,CHAR(160),""))),0)),
$BA72="Devis 3",
IF(ISBLANK(AY72),"",IFERROR(VALUE(TRIM(SUBSTITUTE(AY72,CHAR(160),""))),0)*IFERROR(VALUE(TRIM(SUBSTITUTE($AE72,CHAR(160),""))),0)),
TRUE,0
)
)</f>
        <v/>
      </c>
      <c r="BH72" s="605" t="str">
        <f t="shared" si="40"/>
        <v/>
      </c>
      <c r="BI72" s="585"/>
      <c r="BJ72" s="586" t="str" cm="1">
        <f t="array" ref="BJ72">IF(OR(BH72="",BE72="",BF72="",BC72="",BG72="",BD72=""),"",_xlfn.IFS(
ROUND(IFERROR(VALUE(TRIM(SUBSTITUTE(BH72,CHAR(160),""))),0),2)&gt;
ROUND(IFERROR(VALUE(TRIM(SUBSTITUTE(BE72,CHAR(160),""))),0),2),
"KO : Le montant retenu TTC est supérieur au montant raisonnable TTC. Merci de revoir la ligne de dépense ou plafonner son montant.",
ROUND(IFERROR(VALUE(TRIM(SUBSTITUTE(BF72,CHAR(160),""))),0),2)&gt;
ROUND(IFERROR(VALUE(TRIM(SUBSTITUTE(BC72,CHAR(160),""))),0),2),
"Attention : Le montant retenu HT est supérieur au montant HT raisonnable. Merci de revoir la ligne de dépense, plafonner son montant, ou justifier la reventillation HT / TVA.",
ROUND(IFERROR(VALUE(TRIM(SUBSTITUTE(BG72,CHAR(160),""))),0),2)&gt;
ROUND(IFERROR(VALUE(TRIM(SUBSTITUTE(BD72,CHAR(160),""))),0),2),
"Attention : Le montant TVA retenu est supérieur au montant TVA raisonnable. Merci de revoir la ligne de dépense, plafonner son montant, ou justifier la reventillation HT / TVA.",
ROUND(IFERROR(VALUE(TRIM(SUBSTITUTE(BH72,CHAR(160),""))),0),2)&gt;
ROUND(IFERROR(VALUE(TRIM(SUBSTITUTE(MIN(P73,S73,V73),CHAR(160),""))),0),2),
"Attention : Le devis retenu n'est pas le moins cher. Une justification de la part du porteur est nécessaire.",
ROUND(IFERROR(VALUE(TRIM(SUBSTITUTE(BH72,CHAR(160),""))),0),2)=0,
"Attention : montant présenté entièrement écarté",
ROUND(IFERROR(VALUE(TRIM(SUBSTITUTE(BE72,CHAR(160),""))),0),2)=
ROUND(IFERROR(VALUE(TRIM(SUBSTITUTE(BH72,CHAR(160),""))),0),2),
"OK",
ROUND(IFERROR(VALUE(TRIM(SUBSTITUTE(BE72,CHAR(160),""))),0),2)&gt;
ROUND(IFERROR(VALUE(TRIM(SUBSTITUTE(BH72,CHAR(160),""))),0),2),
" OK : Montant instruit inférieur au montant raisonnable.",
TRUE,""
))</f>
        <v/>
      </c>
      <c r="BK72" s="586" t="str" cm="1">
        <f t="array" ref="BK72">IF(OR(BH72="",AB72="",BF72="",Z72="",BG72="",AA72=""),"",_xlfn.IFS(
ROUND(IFERROR(VALUE(TRIM(SUBSTITUTE(BH72,CHAR(160),""))),0),2)&gt;
ROUND(IFERROR(VALUE(TRIM(SUBSTITUTE(AB72,CHAR(160),""))),0),2),
"KO : Le montant retenu TTC est supérieur au montant présenté TTC. Merci de revoir la ligne de dépense ou plafonner son montant.",
ROUND(IFERROR(VALUE(TRIM(SUBSTITUTE(BF72,CHAR(160),""))),0),2)&gt;
ROUND(IFERROR(VALUE(TRIM(SUBSTITUTE(Z72,CHAR(160),""))),0),2),
"Attention : Le montant retenu HT est supérieur au montant HT présenté. Merci de revoir la ligne de dépense, plafonner son montant, ou justifier la reventillation HT / TVA.",
ROUND(IFERROR(VALUE(TRIM(SUBSTITUTE(BG72,CHAR(160),""))),0),2)&gt;
ROUND(IFERROR(VALUE(TRIM(SUBSTITUTE(AA72,CHAR(160),""))),0),2),
"Attention : Le montant TVA retenu est supérieur au montant TVA présenté. Merci de revoir la ligne de dépense, plafonner son montant, ou justifier la reventillation HT / TVA.",
ROUND(IFERROR(VALUE(TRIM(SUBSTITUTE(AB72,CHAR(160),""))),0),2)=0,
"",
ROUND(IFERROR(VALUE(TRIM(SUBSTITUTE(BH72,CHAR(160),""))),0),2)=
ROUND(IFERROR(VALUE(TRIM(SUBSTITUTE(AB72,CHAR(160),""))),0),2),
"OK",
ROUND(IFERROR(VALUE(TRIM(SUBSTITUTE(BH72,CHAR(160),""))),0),2)=0,
"Attention : Montant présenté entièrement rejeté.",
ROUND(IFERROR(VALUE(TRIM(SUBSTITUTE(BH72,CHAR(160),""))),0),2)&lt;
ROUND(IFERROR(VALUE(TRIM(SUBSTITUTE(AB72,CHAR(160),""))),0),2),
"Attention : Montant présenté partiellement rejeté.",
TRUE,""
))</f>
        <v/>
      </c>
      <c r="BL72" s="584" t="str">
        <f t="shared" ref="BL72:BL108" si="65">IF(OR(Z72="",BF72=""),"",(IFERROR(VALUE(TRIM(SUBSTITUTE(Z72,CHAR(160),""))),0))-(IFERROR(VALUE(TRIM(SUBSTITUTE(BF72,CHAR(160),""))),0)))</f>
        <v/>
      </c>
      <c r="BM72" s="584" t="str">
        <f t="shared" ref="BM72:BM108" si="66">IF(OR(AA72="",BG72=""),"",(IFERROR(VALUE(TRIM(SUBSTITUTE(AA72,CHAR(160),""))),0))-(IFERROR(VALUE(TRIM(SUBSTITUTE(BG72,CHAR(160),""))),0)))</f>
        <v/>
      </c>
      <c r="BN72" s="818" t="str">
        <f t="shared" ref="BN72:BN108" si="67">IF(OR(AB72="",BH72=""),"",(IFERROR(VALUE(TRIM(SUBSTITUTE(AB72,CHAR(160),""))),0))-(IFERROR(VALUE(TRIM(SUBSTITUTE(BH72,CHAR(160),""))),0)))</f>
        <v/>
      </c>
    </row>
    <row r="73" spans="1:66">
      <c r="A73" s="797">
        <v>65</v>
      </c>
      <c r="B73" s="83"/>
      <c r="C73" s="108"/>
      <c r="D73" s="83"/>
      <c r="E73" s="109"/>
      <c r="F73" s="110"/>
      <c r="G73" s="111"/>
      <c r="H73" s="132"/>
      <c r="I73" s="626"/>
      <c r="J73" s="627"/>
      <c r="K73" s="538"/>
      <c r="L73" s="624"/>
      <c r="M73" s="625"/>
      <c r="N73" s="644" t="str">
        <f t="shared" si="43"/>
        <v/>
      </c>
      <c r="O73" s="647"/>
      <c r="P73" s="538"/>
      <c r="Q73" s="625"/>
      <c r="R73" s="625"/>
      <c r="S73" s="644" t="str">
        <f t="shared" si="15"/>
        <v/>
      </c>
      <c r="T73" s="664"/>
      <c r="U73" s="538"/>
      <c r="V73" s="625"/>
      <c r="W73" s="625"/>
      <c r="X73" s="665" t="str">
        <f t="shared" si="46"/>
        <v/>
      </c>
      <c r="Y73" s="623"/>
      <c r="Z73" s="112" t="str" cm="1">
        <f t="array" ref="Z73">IF((_xlfn.IFS(TRIM(SUBSTITUTE(Y73,CHAR(160),""))="Devis 1",IFERROR(VALUE(TRIM(SUBSTITUTE(L73,CHAR(160),""))),0),TRIM(SUBSTITUTE(Y73,CHAR(160),""))="Devis 2",IFERROR(VALUE(TRIM(SUBSTITUTE(Q73,CHAR(160),""))),0),TRIM(SUBSTITUTE(Y73,CHAR(160),""))="Devis 3",IFERROR(VALUE(TRIM(SUBSTITUTE(V73,CHAR(160),""))),0),TRUE,0)*IFERROR(VALUE(TRIM(SUBSTITUTE(C73,CHAR(160),""))),0))=0,"",_xlfn.IFS(TRIM(SUBSTITUTE(Y73,CHAR(160),""))="Devis 1",IFERROR(VALUE(TRIM(SUBSTITUTE(L73,CHAR(160),""))),0),TRIM(SUBSTITUTE(Y73,CHAR(160),""))="Devis 2",IFERROR(VALUE(TRIM(SUBSTITUTE(Q73,CHAR(160),""))),0),TRIM(SUBSTITUTE(Y73,CHAR(160),""))="Devis 3",IFERROR(VALUE(TRIM(SUBSTITUTE(V73,CHAR(160),""))),0),TRUE,0)*IFERROR(VALUE(TRIM(SUBSTITUTE(C73,CHAR(160),""))),0))</f>
        <v/>
      </c>
      <c r="AA73" s="89" t="str" cm="1">
        <f t="array" ref="AA73">IF(ROUND((_xlfn.IFS(TRIM(SUBSTITUTE(Y73,CHAR(160),""))="Devis 1",IFERROR(VALUE(TRIM(SUBSTITUTE(M73,CHAR(160),""))),0),TRIM(SUBSTITUTE(Y73,CHAR(160),""))="Devis 2",IFERROR(VALUE(TRIM(SUBSTITUTE(R73,CHAR(160),""))),0),TRIM(SUBSTITUTE(Y73,CHAR(160),""))="Devis 3",IFERROR(VALUE(TRIM(SUBSTITUTE(W73,CHAR(160),""))),0),TRUE,0)*IFERROR(VALUE(TRIM(SUBSTITUTE(C73,CHAR(160),""))),0)),2)=0,IF(Z73&lt;&gt;"",0,""),ROUND((_xlfn.IFS(TRIM(SUBSTITUTE(Y73,CHAR(160),""))="Devis 1",IFERROR(VALUE(TRIM(SUBSTITUTE(M73,CHAR(160),""))),0),TRIM(SUBSTITUTE(Y73,CHAR(160),""))="Devis 2",IFERROR(VALUE(TRIM(SUBSTITUTE(R73,CHAR(160),""))),0),TRIM(SUBSTITUTE(Y73,CHAR(160),""))="Devis 3",IFERROR(VALUE(TRIM(SUBSTITUTE(W73,CHAR(160),""))),0),TRUE,0)*IFERROR(VALUE(TRIM(SUBSTITUTE(C73,CHAR(160),""))),0)),2))</f>
        <v/>
      </c>
      <c r="AB73" s="113" t="str">
        <f t="shared" si="17"/>
        <v/>
      </c>
      <c r="AC73" s="798"/>
      <c r="AD73" s="817" t="str">
        <f t="shared" ref="AD73:AD108" si="68">IF(B73="","",B73)</f>
        <v/>
      </c>
      <c r="AE73" s="579" t="str">
        <f t="shared" si="52"/>
        <v/>
      </c>
      <c r="AF73" s="539" t="str">
        <f t="shared" si="53"/>
        <v/>
      </c>
      <c r="AG73" s="539" t="str">
        <f t="shared" si="54"/>
        <v/>
      </c>
      <c r="AH73" s="539" t="str">
        <f t="shared" si="55"/>
        <v/>
      </c>
      <c r="AI73" s="539" t="str">
        <f t="shared" si="56"/>
        <v/>
      </c>
      <c r="AJ73" s="539" t="str">
        <f t="shared" si="57"/>
        <v/>
      </c>
      <c r="AK73" s="553" t="str">
        <f t="shared" si="58"/>
        <v/>
      </c>
      <c r="AL73" s="548" t="str">
        <f t="shared" si="44"/>
        <v/>
      </c>
      <c r="AM73" s="539" t="str">
        <f t="shared" si="44"/>
        <v/>
      </c>
      <c r="AN73" s="578" t="str">
        <f t="shared" si="59"/>
        <v/>
      </c>
      <c r="AO73" s="578" t="str">
        <f t="shared" si="60"/>
        <v/>
      </c>
      <c r="AP73" s="644" t="str">
        <f t="shared" si="28"/>
        <v/>
      </c>
      <c r="AQ73" s="655" t="str">
        <f t="shared" si="29"/>
        <v/>
      </c>
      <c r="AR73" s="577" t="str">
        <f t="shared" si="29"/>
        <v/>
      </c>
      <c r="AS73" s="578" t="str">
        <f t="shared" si="61"/>
        <v/>
      </c>
      <c r="AT73" s="578" t="str">
        <f t="shared" si="62"/>
        <v/>
      </c>
      <c r="AU73" s="644" t="str">
        <f t="shared" si="33"/>
        <v/>
      </c>
      <c r="AV73" s="677" t="str">
        <f t="shared" si="45"/>
        <v/>
      </c>
      <c r="AW73" s="577" t="str">
        <f t="shared" si="45"/>
        <v/>
      </c>
      <c r="AX73" s="578" t="str">
        <f t="shared" si="63"/>
        <v/>
      </c>
      <c r="AY73" s="578" t="str">
        <f t="shared" si="64"/>
        <v/>
      </c>
      <c r="AZ73" s="678" t="str">
        <f t="shared" si="41"/>
        <v/>
      </c>
      <c r="BA73" s="671" t="str">
        <f t="shared" ref="BA73:BA108" si="69">IF(Y73="","",Y73)</f>
        <v/>
      </c>
      <c r="BB73" s="583"/>
      <c r="BC73" s="605" t="str">
        <f t="shared" si="37"/>
        <v/>
      </c>
      <c r="BD73" s="605" t="str">
        <f t="shared" si="38"/>
        <v/>
      </c>
      <c r="BE73" s="605" t="str">
        <f t="shared" si="39"/>
        <v/>
      </c>
      <c r="BF73" s="606" t="str" cm="1">
        <f t="array" ref="BF73">IF($AE73="","",
_xlfn.IFS(
$BA73="Devis 1",
IF(ISBLANK(AN73),"",IFERROR(VALUE(TRIM(SUBSTITUTE(AN73,CHAR(160),""))),0)*IFERROR(VALUE(TRIM(SUBSTITUTE($AE73,CHAR(160),""))),0)),
$BA73="Devis 2",
IF(ISBLANK(AS73),"",IFERROR(VALUE(TRIM(SUBSTITUTE(AS73,CHAR(160),""))),0)*IFERROR(VALUE(TRIM(SUBSTITUTE($AE73,CHAR(160),""))),0)),
$BA73="Devis 3",
IF(ISBLANK(AX73),"",IFERROR(VALUE(TRIM(SUBSTITUTE(AX73,CHAR(160),""))),0)*IFERROR(VALUE(TRIM(SUBSTITUTE($AE73,CHAR(160),""))),0)),
TRUE,0
)
)</f>
        <v/>
      </c>
      <c r="BG73" s="606" t="str" cm="1">
        <f t="array" ref="BG73">IF($AE73="","",
_xlfn.IFS(
$BA73="Devis 1",
IF(ISBLANK(AO73),"",IFERROR(VALUE(TRIM(SUBSTITUTE(AO73,CHAR(160),""))),0)*IFERROR(VALUE(TRIM(SUBSTITUTE($AE73,CHAR(160),""))),0)),
$BA73="Devis 2",
IF(ISBLANK(AT73),"",IFERROR(VALUE(TRIM(SUBSTITUTE(AT73,CHAR(160),""))),0)*IFERROR(VALUE(TRIM(SUBSTITUTE($AE73,CHAR(160),""))),0)),
$BA73="Devis 3",
IF(ISBLANK(AY73),"",IFERROR(VALUE(TRIM(SUBSTITUTE(AY73,CHAR(160),""))),0)*IFERROR(VALUE(TRIM(SUBSTITUTE($AE73,CHAR(160),""))),0)),
TRUE,0
)
)</f>
        <v/>
      </c>
      <c r="BH73" s="605" t="str">
        <f t="shared" si="40"/>
        <v/>
      </c>
      <c r="BI73" s="585"/>
      <c r="BJ73" s="586" t="str" cm="1">
        <f t="array" ref="BJ73">IF(OR(BH73="",BE73="",BF73="",BC73="",BG73="",BD73=""),"",_xlfn.IFS(
ROUND(IFERROR(VALUE(TRIM(SUBSTITUTE(BH73,CHAR(160),""))),0),2)&gt;
ROUND(IFERROR(VALUE(TRIM(SUBSTITUTE(BE73,CHAR(160),""))),0),2),
"KO : Le montant retenu TTC est supérieur au montant raisonnable TTC. Merci de revoir la ligne de dépense ou plafonner son montant.",
ROUND(IFERROR(VALUE(TRIM(SUBSTITUTE(BF73,CHAR(160),""))),0),2)&gt;
ROUND(IFERROR(VALUE(TRIM(SUBSTITUTE(BC73,CHAR(160),""))),0),2),
"Attention : Le montant retenu HT est supérieur au montant HT raisonnable. Merci de revoir la ligne de dépense, plafonner son montant, ou justifier la reventillation HT / TVA.",
ROUND(IFERROR(VALUE(TRIM(SUBSTITUTE(BG73,CHAR(160),""))),0),2)&gt;
ROUND(IFERROR(VALUE(TRIM(SUBSTITUTE(BD73,CHAR(160),""))),0),2),
"Attention : Le montant TVA retenu est supérieur au montant TVA raisonnable. Merci de revoir la ligne de dépense, plafonner son montant, ou justifier la reventillation HT / TVA.",
ROUND(IFERROR(VALUE(TRIM(SUBSTITUTE(BH73,CHAR(160),""))),0),2)&gt;
ROUND(IFERROR(VALUE(TRIM(SUBSTITUTE(MIN(P74,S74,V74),CHAR(160),""))),0),2),
"Attention : Le devis retenu n'est pas le moins cher. Une justification de la part du porteur est nécessaire.",
ROUND(IFERROR(VALUE(TRIM(SUBSTITUTE(BH73,CHAR(160),""))),0),2)=0,
"Attention : montant présenté entièrement écarté",
ROUND(IFERROR(VALUE(TRIM(SUBSTITUTE(BE73,CHAR(160),""))),0),2)=
ROUND(IFERROR(VALUE(TRIM(SUBSTITUTE(BH73,CHAR(160),""))),0),2),
"OK",
ROUND(IFERROR(VALUE(TRIM(SUBSTITUTE(BE73,CHAR(160),""))),0),2)&gt;
ROUND(IFERROR(VALUE(TRIM(SUBSTITUTE(BH73,CHAR(160),""))),0),2),
" OK : Montant instruit inférieur au montant raisonnable.",
TRUE,""
))</f>
        <v/>
      </c>
      <c r="BK73" s="586" t="str" cm="1">
        <f t="array" ref="BK73">IF(OR(BH73="",AB73="",BF73="",Z73="",BG73="",AA73=""),"",_xlfn.IFS(
ROUND(IFERROR(VALUE(TRIM(SUBSTITUTE(BH73,CHAR(160),""))),0),2)&gt;
ROUND(IFERROR(VALUE(TRIM(SUBSTITUTE(AB73,CHAR(160),""))),0),2),
"KO : Le montant retenu TTC est supérieur au montant présenté TTC. Merci de revoir la ligne de dépense ou plafonner son montant.",
ROUND(IFERROR(VALUE(TRIM(SUBSTITUTE(BF73,CHAR(160),""))),0),2)&gt;
ROUND(IFERROR(VALUE(TRIM(SUBSTITUTE(Z73,CHAR(160),""))),0),2),
"Attention : Le montant retenu HT est supérieur au montant HT présenté. Merci de revoir la ligne de dépense, plafonner son montant, ou justifier la reventillation HT / TVA.",
ROUND(IFERROR(VALUE(TRIM(SUBSTITUTE(BG73,CHAR(160),""))),0),2)&gt;
ROUND(IFERROR(VALUE(TRIM(SUBSTITUTE(AA73,CHAR(160),""))),0),2),
"Attention : Le montant TVA retenu est supérieur au montant TVA présenté. Merci de revoir la ligne de dépense, plafonner son montant, ou justifier la reventillation HT / TVA.",
ROUND(IFERROR(VALUE(TRIM(SUBSTITUTE(AB73,CHAR(160),""))),0),2)=0,
"",
ROUND(IFERROR(VALUE(TRIM(SUBSTITUTE(BH73,CHAR(160),""))),0),2)=
ROUND(IFERROR(VALUE(TRIM(SUBSTITUTE(AB73,CHAR(160),""))),0),2),
"OK",
ROUND(IFERROR(VALUE(TRIM(SUBSTITUTE(BH73,CHAR(160),""))),0),2)=0,
"Attention : Montant présenté entièrement rejeté.",
ROUND(IFERROR(VALUE(TRIM(SUBSTITUTE(BH73,CHAR(160),""))),0),2)&lt;
ROUND(IFERROR(VALUE(TRIM(SUBSTITUTE(AB73,CHAR(160),""))),0),2),
"Attention : Montant présenté partiellement rejeté.",
TRUE,""
))</f>
        <v/>
      </c>
      <c r="BL73" s="584" t="str">
        <f t="shared" si="65"/>
        <v/>
      </c>
      <c r="BM73" s="584" t="str">
        <f t="shared" si="66"/>
        <v/>
      </c>
      <c r="BN73" s="818" t="str">
        <f t="shared" si="67"/>
        <v/>
      </c>
    </row>
    <row r="74" spans="1:66">
      <c r="A74" s="797">
        <v>66</v>
      </c>
      <c r="B74" s="83"/>
      <c r="C74" s="108"/>
      <c r="D74" s="83"/>
      <c r="E74" s="109"/>
      <c r="F74" s="110"/>
      <c r="G74" s="111"/>
      <c r="H74" s="132"/>
      <c r="I74" s="626"/>
      <c r="J74" s="627"/>
      <c r="K74" s="538"/>
      <c r="L74" s="624"/>
      <c r="M74" s="625"/>
      <c r="N74" s="644" t="str">
        <f t="shared" si="43"/>
        <v/>
      </c>
      <c r="O74" s="647"/>
      <c r="P74" s="538"/>
      <c r="Q74" s="625"/>
      <c r="R74" s="625"/>
      <c r="S74" s="644" t="str">
        <f t="shared" ref="S74:S108" si="70">IF(OR(Q74="", R74=""), "", IFERROR(VALUE(TRIM(SUBSTITUTE(Q74,CHAR(160),""))),0) + IFERROR(VALUE(TRIM(SUBSTITUTE(R74,CHAR(160),""))),0))</f>
        <v/>
      </c>
      <c r="T74" s="664"/>
      <c r="U74" s="538"/>
      <c r="V74" s="625"/>
      <c r="W74" s="625"/>
      <c r="X74" s="665" t="str">
        <f t="shared" si="46"/>
        <v/>
      </c>
      <c r="Y74" s="623"/>
      <c r="Z74" s="112" t="str" cm="1">
        <f t="array" ref="Z74">IF((_xlfn.IFS(TRIM(SUBSTITUTE(Y74,CHAR(160),""))="Devis 1",IFERROR(VALUE(TRIM(SUBSTITUTE(L74,CHAR(160),""))),0),TRIM(SUBSTITUTE(Y74,CHAR(160),""))="Devis 2",IFERROR(VALUE(TRIM(SUBSTITUTE(Q74,CHAR(160),""))),0),TRIM(SUBSTITUTE(Y74,CHAR(160),""))="Devis 3",IFERROR(VALUE(TRIM(SUBSTITUTE(V74,CHAR(160),""))),0),TRUE,0)*IFERROR(VALUE(TRIM(SUBSTITUTE(C74,CHAR(160),""))),0))=0,"",_xlfn.IFS(TRIM(SUBSTITUTE(Y74,CHAR(160),""))="Devis 1",IFERROR(VALUE(TRIM(SUBSTITUTE(L74,CHAR(160),""))),0),TRIM(SUBSTITUTE(Y74,CHAR(160),""))="Devis 2",IFERROR(VALUE(TRIM(SUBSTITUTE(Q74,CHAR(160),""))),0),TRIM(SUBSTITUTE(Y74,CHAR(160),""))="Devis 3",IFERROR(VALUE(TRIM(SUBSTITUTE(V74,CHAR(160),""))),0),TRUE,0)*IFERROR(VALUE(TRIM(SUBSTITUTE(C74,CHAR(160),""))),0))</f>
        <v/>
      </c>
      <c r="AA74" s="89" t="str" cm="1">
        <f t="array" ref="AA74">IF(ROUND((_xlfn.IFS(TRIM(SUBSTITUTE(Y74,CHAR(160),""))="Devis 1",IFERROR(VALUE(TRIM(SUBSTITUTE(M74,CHAR(160),""))),0),TRIM(SUBSTITUTE(Y74,CHAR(160),""))="Devis 2",IFERROR(VALUE(TRIM(SUBSTITUTE(R74,CHAR(160),""))),0),TRIM(SUBSTITUTE(Y74,CHAR(160),""))="Devis 3",IFERROR(VALUE(TRIM(SUBSTITUTE(W74,CHAR(160),""))),0),TRUE,0)*IFERROR(VALUE(TRIM(SUBSTITUTE(C74,CHAR(160),""))),0)),2)=0,IF(Z74&lt;&gt;"",0,""),ROUND((_xlfn.IFS(TRIM(SUBSTITUTE(Y74,CHAR(160),""))="Devis 1",IFERROR(VALUE(TRIM(SUBSTITUTE(M74,CHAR(160),""))),0),TRIM(SUBSTITUTE(Y74,CHAR(160),""))="Devis 2",IFERROR(VALUE(TRIM(SUBSTITUTE(R74,CHAR(160),""))),0),TRIM(SUBSTITUTE(Y74,CHAR(160),""))="Devis 3",IFERROR(VALUE(TRIM(SUBSTITUTE(W74,CHAR(160),""))),0),TRUE,0)*IFERROR(VALUE(TRIM(SUBSTITUTE(C74,CHAR(160),""))),0)),2))</f>
        <v/>
      </c>
      <c r="AB74" s="113" t="str">
        <f t="shared" ref="AB74:AB108" si="71">IF(OR(Z74="", AA74=""), "", IFERROR(VALUE(TRIM(SUBSTITUTE(Z74,CHAR(160),""))),0) + IFERROR(VALUE(TRIM(SUBSTITUTE(AA74,CHAR(160),""))),0))</f>
        <v/>
      </c>
      <c r="AC74" s="798"/>
      <c r="AD74" s="817" t="str">
        <f t="shared" si="68"/>
        <v/>
      </c>
      <c r="AE74" s="579" t="str">
        <f t="shared" ref="AE74:AE108" si="72">IF(C74="","",C74)</f>
        <v/>
      </c>
      <c r="AF74" s="539" t="str">
        <f t="shared" ref="AF74:AF108" si="73">IF(D74="","",D74)</f>
        <v/>
      </c>
      <c r="AG74" s="539" t="str">
        <f t="shared" ref="AG74:AG108" si="74">IF(E74="","",E74)</f>
        <v/>
      </c>
      <c r="AH74" s="539" t="str">
        <f t="shared" ref="AH74:AH108" si="75">IF(F74="","",F74)</f>
        <v/>
      </c>
      <c r="AI74" s="539" t="str">
        <f t="shared" ref="AI74:AI108" si="76">IF(G74="","",G74)</f>
        <v/>
      </c>
      <c r="AJ74" s="539" t="str">
        <f t="shared" ref="AJ74:AJ108" si="77">IF(H74="","",H74)</f>
        <v/>
      </c>
      <c r="AK74" s="553" t="str">
        <f t="shared" ref="AK74:AK108" si="78">IF(I74="","",I74)</f>
        <v/>
      </c>
      <c r="AL74" s="548" t="str">
        <f t="shared" si="44"/>
        <v/>
      </c>
      <c r="AM74" s="539" t="str">
        <f t="shared" si="44"/>
        <v/>
      </c>
      <c r="AN74" s="578" t="str">
        <f t="shared" ref="AN74:AN108" si="79">IF(L74="","",L74)</f>
        <v/>
      </c>
      <c r="AO74" s="578" t="str">
        <f t="shared" ref="AO74:AO108" si="80">IF(M74="","",M74)</f>
        <v/>
      </c>
      <c r="AP74" s="644" t="str">
        <f t="shared" ref="AP74:AP108" si="81">IF(OR(AN74="", AO74=""), "", IFERROR(VALUE(TRIM(SUBSTITUTE(AN74,CHAR(160),""))),0) + IFERROR(VALUE(TRIM(SUBSTITUTE(AO74,CHAR(160),""))),0))</f>
        <v/>
      </c>
      <c r="AQ74" s="655" t="str">
        <f t="shared" ref="AQ74:AR108" si="82">IF(M74="","",M74)</f>
        <v/>
      </c>
      <c r="AR74" s="577" t="str">
        <f t="shared" si="82"/>
        <v/>
      </c>
      <c r="AS74" s="578" t="str">
        <f t="shared" ref="AS74:AS108" si="83">IF(Q74="","",Q74)</f>
        <v/>
      </c>
      <c r="AT74" s="578" t="str">
        <f t="shared" ref="AT74:AT108" si="84">IF(R74="","",R74)</f>
        <v/>
      </c>
      <c r="AU74" s="644" t="str">
        <f t="shared" ref="AU74:AU108" si="85">IF(OR(AS74="",AT74=""),"",IFERROR(VALUE(TRIM(SUBSTITUTE(AS74,CHAR(160),""))),0)+IFERROR(VALUE(TRIM(SUBSTITUTE(AT74,CHAR(160),""))),0))</f>
        <v/>
      </c>
      <c r="AV74" s="677" t="str">
        <f t="shared" si="45"/>
        <v/>
      </c>
      <c r="AW74" s="577" t="str">
        <f t="shared" si="45"/>
        <v/>
      </c>
      <c r="AX74" s="578" t="str">
        <f t="shared" ref="AX74:AX108" si="86">IF(V74="","",V74)</f>
        <v/>
      </c>
      <c r="AY74" s="578" t="str">
        <f t="shared" ref="AY74:AY108" si="87">IF(W74="","",W74)</f>
        <v/>
      </c>
      <c r="AZ74" s="678" t="str">
        <f t="shared" ref="AZ74:AZ108" si="88">IF(OR(AX74="",AY74=""),"",IFERROR(VALUE(TRIM(SUBSTITUTE(AX74,CHAR(160),""))),0)+IFERROR(VALUE(TRIM(SUBSTITUTE(AY74,CHAR(160),""))),0))</f>
        <v/>
      </c>
      <c r="BA74" s="671" t="str">
        <f t="shared" si="69"/>
        <v/>
      </c>
      <c r="BB74" s="583"/>
      <c r="BC74" s="605" t="str">
        <f t="shared" ref="BC74:BC108" si="89">IF(AF74="","",
IF(
AND(
IFERROR(VALUE(TRIM(SUBSTITUTE(AN74,CHAR(160),""))),0)=0,
IFERROR(VALUE(TRIM(SUBSTITUTE(AS74,CHAR(160),""))),0)=0,
IFERROR(VALUE(TRIM(SUBSTITUTE(AX74,CHAR(160),""))),0)=0
),
0,
IF(
1.15*
MIN(
IF(IFERROR(VALUE(TRIM(SUBSTITUTE(AN74,CHAR(160),""))),0)=0,1E+30,IFERROR(VALUE(TRIM(SUBSTITUTE(AN74,CHAR(160),""))),0)),
IF(IFERROR(VALUE(TRIM(SUBSTITUTE(AS74,CHAR(160),""))),0)=0,1E+30,IFERROR(VALUE(TRIM(SUBSTITUTE(AS74,CHAR(160),""))),0)),
IF(IFERROR(VALUE(TRIM(SUBSTITUTE(AX74,CHAR(160),""))),0)=0,1E+30,IFERROR(VALUE(TRIM(SUBSTITUTE(AX74,CHAR(160),""))),0))
)
*IFERROR(VALUE(TRIM(SUBSTITUTE(AE74,CHAR(160),""))),0)
=0,
0,
1.15*
MIN(
IF(IFERROR(VALUE(TRIM(SUBSTITUTE(AN74,CHAR(160),""))),0)=0,1E+30,IFERROR(VALUE(TRIM(SUBSTITUTE(AN74,CHAR(160),""))),0)),
IF(IFERROR(VALUE(TRIM(SUBSTITUTE(AS74,CHAR(160),""))),0)=0,1E+30,IFERROR(VALUE(TRIM(SUBSTITUTE(AS74,CHAR(160),""))),0)),
IF(IFERROR(VALUE(TRIM(SUBSTITUTE(AX74,CHAR(160),""))),0)=0,1E+30,IFERROR(VALUE(TRIM(SUBSTITUTE(AX74,CHAR(160),""))),0))
)
*IFERROR(VALUE(TRIM(SUBSTITUTE(AE74,CHAR(160),""))),0)
)
)
)</f>
        <v/>
      </c>
      <c r="BD74" s="605" t="str">
        <f t="shared" ref="BD74:BD108" si="90">IF(AF74="","",
IF(
AND(
IFERROR(VALUE(TRIM(SUBSTITUTE(AO74,CHAR(160),""))),0)=0,
IFERROR(VALUE(TRIM(SUBSTITUTE(AT74,CHAR(160),""))),0)=0,
IFERROR(VALUE(TRIM(SUBSTITUTE(AY74,CHAR(160),""))),0)=0
),
0,
IF(
1.15*
MIN(
IF(IFERROR(VALUE(TRIM(SUBSTITUTE(AO74,CHAR(160),""))),0)=0,1E+30,IFERROR(VALUE(TRIM(SUBSTITUTE(AO74,CHAR(160),""))),0)),
IF(IFERROR(VALUE(TRIM(SUBSTITUTE(AT74,CHAR(160),""))),0)=0,1E+30,IFERROR(VALUE(TRIM(SUBSTITUTE(AT74,CHAR(160),""))),0)),
IF(IFERROR(VALUE(TRIM(SUBSTITUTE(AY74,CHAR(160),""))),0)=0,1E+30,IFERROR(VALUE(TRIM(SUBSTITUTE(AY74,CHAR(160),""))),0))
)
*IFERROR(VALUE(TRIM(SUBSTITUTE(AE74,CHAR(160),""))),0)
=0,
0,
1.15*
MIN(
IF(IFERROR(VALUE(TRIM(SUBSTITUTE(AO74,CHAR(160),""))),0)=0,1E+30,IFERROR(VALUE(TRIM(SUBSTITUTE(AO74,CHAR(160),""))),0)),
IF(IFERROR(VALUE(TRIM(SUBSTITUTE(AT74,CHAR(160),""))),0)=0,1E+30,IFERROR(VALUE(TRIM(SUBSTITUTE(AT74,CHAR(160),""))),0)),
IF(IFERROR(VALUE(TRIM(SUBSTITUTE(AY74,CHAR(160),""))),0)=0,1E+30,IFERROR(VALUE(TRIM(SUBSTITUTE(AY74,CHAR(160),""))),0))
)
*IFERROR(VALUE(TRIM(SUBSTITUTE(AE74,CHAR(160),""))),0)
)
)
)</f>
        <v/>
      </c>
      <c r="BE74" s="605" t="str">
        <f t="shared" ref="BE74:BE108" si="91">IF(BC74="","",BC74+BD74)</f>
        <v/>
      </c>
      <c r="BF74" s="606" t="str" cm="1">
        <f t="array" ref="BF74">IF($AE74="","",
_xlfn.IFS(
$BA74="Devis 1",
IF(ISBLANK(AN74),"",IFERROR(VALUE(TRIM(SUBSTITUTE(AN74,CHAR(160),""))),0)*IFERROR(VALUE(TRIM(SUBSTITUTE($AE74,CHAR(160),""))),0)),
$BA74="Devis 2",
IF(ISBLANK(AS74),"",IFERROR(VALUE(TRIM(SUBSTITUTE(AS74,CHAR(160),""))),0)*IFERROR(VALUE(TRIM(SUBSTITUTE($AE74,CHAR(160),""))),0)),
$BA74="Devis 3",
IF(ISBLANK(AX74),"",IFERROR(VALUE(TRIM(SUBSTITUTE(AX74,CHAR(160),""))),0)*IFERROR(VALUE(TRIM(SUBSTITUTE($AE74,CHAR(160),""))),0)),
TRUE,0
)
)</f>
        <v/>
      </c>
      <c r="BG74" s="606" t="str" cm="1">
        <f t="array" ref="BG74">IF($AE74="","",
_xlfn.IFS(
$BA74="Devis 1",
IF(ISBLANK(AO74),"",IFERROR(VALUE(TRIM(SUBSTITUTE(AO74,CHAR(160),""))),0)*IFERROR(VALUE(TRIM(SUBSTITUTE($AE74,CHAR(160),""))),0)),
$BA74="Devis 2",
IF(ISBLANK(AT74),"",IFERROR(VALUE(TRIM(SUBSTITUTE(AT74,CHAR(160),""))),0)*IFERROR(VALUE(TRIM(SUBSTITUTE($AE74,CHAR(160),""))),0)),
$BA74="Devis 3",
IF(ISBLANK(AY74),"",IFERROR(VALUE(TRIM(SUBSTITUTE(AY74,CHAR(160),""))),0)*IFERROR(VALUE(TRIM(SUBSTITUTE($AE74,CHAR(160),""))),0)),
TRUE,0
)
)</f>
        <v/>
      </c>
      <c r="BH74" s="605" t="str">
        <f t="shared" ref="BH74:BH108" si="92">IF(BF74="","",BF74+BG74)</f>
        <v/>
      </c>
      <c r="BI74" s="585"/>
      <c r="BJ74" s="586" t="str" cm="1">
        <f t="array" ref="BJ74">IF(OR(BH74="",BE74="",BF74="",BC74="",BG74="",BD74=""),"",_xlfn.IFS(
ROUND(IFERROR(VALUE(TRIM(SUBSTITUTE(BH74,CHAR(160),""))),0),2)&gt;
ROUND(IFERROR(VALUE(TRIM(SUBSTITUTE(BE74,CHAR(160),""))),0),2),
"KO : Le montant retenu TTC est supérieur au montant raisonnable TTC. Merci de revoir la ligne de dépense ou plafonner son montant.",
ROUND(IFERROR(VALUE(TRIM(SUBSTITUTE(BF74,CHAR(160),""))),0),2)&gt;
ROUND(IFERROR(VALUE(TRIM(SUBSTITUTE(BC74,CHAR(160),""))),0),2),
"Attention : Le montant retenu HT est supérieur au montant HT raisonnable. Merci de revoir la ligne de dépense, plafonner son montant, ou justifier la reventillation HT / TVA.",
ROUND(IFERROR(VALUE(TRIM(SUBSTITUTE(BG74,CHAR(160),""))),0),2)&gt;
ROUND(IFERROR(VALUE(TRIM(SUBSTITUTE(BD74,CHAR(160),""))),0),2),
"Attention : Le montant TVA retenu est supérieur au montant TVA raisonnable. Merci de revoir la ligne de dépense, plafonner son montant, ou justifier la reventillation HT / TVA.",
ROUND(IFERROR(VALUE(TRIM(SUBSTITUTE(BH74,CHAR(160),""))),0),2)&gt;
ROUND(IFERROR(VALUE(TRIM(SUBSTITUTE(MIN(P75,S75,V75),CHAR(160),""))),0),2),
"Attention : Le devis retenu n'est pas le moins cher. Une justification de la part du porteur est nécessaire.",
ROUND(IFERROR(VALUE(TRIM(SUBSTITUTE(BH74,CHAR(160),""))),0),2)=0,
"Attention : montant présenté entièrement écarté",
ROUND(IFERROR(VALUE(TRIM(SUBSTITUTE(BE74,CHAR(160),""))),0),2)=
ROUND(IFERROR(VALUE(TRIM(SUBSTITUTE(BH74,CHAR(160),""))),0),2),
"OK",
ROUND(IFERROR(VALUE(TRIM(SUBSTITUTE(BE74,CHAR(160),""))),0),2)&gt;
ROUND(IFERROR(VALUE(TRIM(SUBSTITUTE(BH74,CHAR(160),""))),0),2),
" OK : Montant instruit inférieur au montant raisonnable.",
TRUE,""
))</f>
        <v/>
      </c>
      <c r="BK74" s="586" t="str" cm="1">
        <f t="array" ref="BK74">IF(OR(BH74="",AB74="",BF74="",Z74="",BG74="",AA74=""),"",_xlfn.IFS(
ROUND(IFERROR(VALUE(TRIM(SUBSTITUTE(BH74,CHAR(160),""))),0),2)&gt;
ROUND(IFERROR(VALUE(TRIM(SUBSTITUTE(AB74,CHAR(160),""))),0),2),
"KO : Le montant retenu TTC est supérieur au montant présenté TTC. Merci de revoir la ligne de dépense ou plafonner son montant.",
ROUND(IFERROR(VALUE(TRIM(SUBSTITUTE(BF74,CHAR(160),""))),0),2)&gt;
ROUND(IFERROR(VALUE(TRIM(SUBSTITUTE(Z74,CHAR(160),""))),0),2),
"Attention : Le montant retenu HT est supérieur au montant HT présenté. Merci de revoir la ligne de dépense, plafonner son montant, ou justifier la reventillation HT / TVA.",
ROUND(IFERROR(VALUE(TRIM(SUBSTITUTE(BG74,CHAR(160),""))),0),2)&gt;
ROUND(IFERROR(VALUE(TRIM(SUBSTITUTE(AA74,CHAR(160),""))),0),2),
"Attention : Le montant TVA retenu est supérieur au montant TVA présenté. Merci de revoir la ligne de dépense, plafonner son montant, ou justifier la reventillation HT / TVA.",
ROUND(IFERROR(VALUE(TRIM(SUBSTITUTE(AB74,CHAR(160),""))),0),2)=0,
"",
ROUND(IFERROR(VALUE(TRIM(SUBSTITUTE(BH74,CHAR(160),""))),0),2)=
ROUND(IFERROR(VALUE(TRIM(SUBSTITUTE(AB74,CHAR(160),""))),0),2),
"OK",
ROUND(IFERROR(VALUE(TRIM(SUBSTITUTE(BH74,CHAR(160),""))),0),2)=0,
"Attention : Montant présenté entièrement rejeté.",
ROUND(IFERROR(VALUE(TRIM(SUBSTITUTE(BH74,CHAR(160),""))),0),2)&lt;
ROUND(IFERROR(VALUE(TRIM(SUBSTITUTE(AB74,CHAR(160),""))),0),2),
"Attention : Montant présenté partiellement rejeté.",
TRUE,""
))</f>
        <v/>
      </c>
      <c r="BL74" s="584" t="str">
        <f t="shared" si="65"/>
        <v/>
      </c>
      <c r="BM74" s="584" t="str">
        <f t="shared" si="66"/>
        <v/>
      </c>
      <c r="BN74" s="818" t="str">
        <f t="shared" si="67"/>
        <v/>
      </c>
    </row>
    <row r="75" spans="1:66">
      <c r="A75" s="797">
        <v>67</v>
      </c>
      <c r="B75" s="83"/>
      <c r="C75" s="108"/>
      <c r="D75" s="83"/>
      <c r="E75" s="109"/>
      <c r="F75" s="110"/>
      <c r="G75" s="111"/>
      <c r="H75" s="132"/>
      <c r="I75" s="626"/>
      <c r="J75" s="627"/>
      <c r="K75" s="538"/>
      <c r="L75" s="624"/>
      <c r="M75" s="625"/>
      <c r="N75" s="644" t="str">
        <f t="shared" si="43"/>
        <v/>
      </c>
      <c r="O75" s="647"/>
      <c r="P75" s="538"/>
      <c r="Q75" s="625"/>
      <c r="R75" s="625"/>
      <c r="S75" s="644" t="str">
        <f t="shared" si="70"/>
        <v/>
      </c>
      <c r="T75" s="664"/>
      <c r="U75" s="538"/>
      <c r="V75" s="625"/>
      <c r="W75" s="625"/>
      <c r="X75" s="665" t="str">
        <f t="shared" si="46"/>
        <v/>
      </c>
      <c r="Y75" s="623"/>
      <c r="Z75" s="112" t="str" cm="1">
        <f t="array" ref="Z75">IF((_xlfn.IFS(TRIM(SUBSTITUTE(Y75,CHAR(160),""))="Devis 1",IFERROR(VALUE(TRIM(SUBSTITUTE(L75,CHAR(160),""))),0),TRIM(SUBSTITUTE(Y75,CHAR(160),""))="Devis 2",IFERROR(VALUE(TRIM(SUBSTITUTE(Q75,CHAR(160),""))),0),TRIM(SUBSTITUTE(Y75,CHAR(160),""))="Devis 3",IFERROR(VALUE(TRIM(SUBSTITUTE(V75,CHAR(160),""))),0),TRUE,0)*IFERROR(VALUE(TRIM(SUBSTITUTE(C75,CHAR(160),""))),0))=0,"",_xlfn.IFS(TRIM(SUBSTITUTE(Y75,CHAR(160),""))="Devis 1",IFERROR(VALUE(TRIM(SUBSTITUTE(L75,CHAR(160),""))),0),TRIM(SUBSTITUTE(Y75,CHAR(160),""))="Devis 2",IFERROR(VALUE(TRIM(SUBSTITUTE(Q75,CHAR(160),""))),0),TRIM(SUBSTITUTE(Y75,CHAR(160),""))="Devis 3",IFERROR(VALUE(TRIM(SUBSTITUTE(V75,CHAR(160),""))),0),TRUE,0)*IFERROR(VALUE(TRIM(SUBSTITUTE(C75,CHAR(160),""))),0))</f>
        <v/>
      </c>
      <c r="AA75" s="89" t="str" cm="1">
        <f t="array" ref="AA75">IF(ROUND((_xlfn.IFS(TRIM(SUBSTITUTE(Y75,CHAR(160),""))="Devis 1",IFERROR(VALUE(TRIM(SUBSTITUTE(M75,CHAR(160),""))),0),TRIM(SUBSTITUTE(Y75,CHAR(160),""))="Devis 2",IFERROR(VALUE(TRIM(SUBSTITUTE(R75,CHAR(160),""))),0),TRIM(SUBSTITUTE(Y75,CHAR(160),""))="Devis 3",IFERROR(VALUE(TRIM(SUBSTITUTE(W75,CHAR(160),""))),0),TRUE,0)*IFERROR(VALUE(TRIM(SUBSTITUTE(C75,CHAR(160),""))),0)),2)=0,IF(Z75&lt;&gt;"",0,""),ROUND((_xlfn.IFS(TRIM(SUBSTITUTE(Y75,CHAR(160),""))="Devis 1",IFERROR(VALUE(TRIM(SUBSTITUTE(M75,CHAR(160),""))),0),TRIM(SUBSTITUTE(Y75,CHAR(160),""))="Devis 2",IFERROR(VALUE(TRIM(SUBSTITUTE(R75,CHAR(160),""))),0),TRIM(SUBSTITUTE(Y75,CHAR(160),""))="Devis 3",IFERROR(VALUE(TRIM(SUBSTITUTE(W75,CHAR(160),""))),0),TRUE,0)*IFERROR(VALUE(TRIM(SUBSTITUTE(C75,CHAR(160),""))),0)),2))</f>
        <v/>
      </c>
      <c r="AB75" s="113" t="str">
        <f t="shared" si="71"/>
        <v/>
      </c>
      <c r="AC75" s="798"/>
      <c r="AD75" s="817" t="str">
        <f t="shared" si="68"/>
        <v/>
      </c>
      <c r="AE75" s="579" t="str">
        <f t="shared" si="72"/>
        <v/>
      </c>
      <c r="AF75" s="539" t="str">
        <f t="shared" si="73"/>
        <v/>
      </c>
      <c r="AG75" s="539" t="str">
        <f t="shared" si="74"/>
        <v/>
      </c>
      <c r="AH75" s="539" t="str">
        <f t="shared" si="75"/>
        <v/>
      </c>
      <c r="AI75" s="539" t="str">
        <f t="shared" si="76"/>
        <v/>
      </c>
      <c r="AJ75" s="539" t="str">
        <f t="shared" si="77"/>
        <v/>
      </c>
      <c r="AK75" s="553" t="str">
        <f t="shared" si="78"/>
        <v/>
      </c>
      <c r="AL75" s="548" t="str">
        <f t="shared" si="44"/>
        <v/>
      </c>
      <c r="AM75" s="539" t="str">
        <f t="shared" si="44"/>
        <v/>
      </c>
      <c r="AN75" s="578" t="str">
        <f t="shared" si="79"/>
        <v/>
      </c>
      <c r="AO75" s="578" t="str">
        <f t="shared" si="80"/>
        <v/>
      </c>
      <c r="AP75" s="644" t="str">
        <f t="shared" si="81"/>
        <v/>
      </c>
      <c r="AQ75" s="655" t="str">
        <f t="shared" si="82"/>
        <v/>
      </c>
      <c r="AR75" s="577" t="str">
        <f t="shared" si="82"/>
        <v/>
      </c>
      <c r="AS75" s="578" t="str">
        <f t="shared" si="83"/>
        <v/>
      </c>
      <c r="AT75" s="578" t="str">
        <f t="shared" si="84"/>
        <v/>
      </c>
      <c r="AU75" s="644" t="str">
        <f t="shared" si="85"/>
        <v/>
      </c>
      <c r="AV75" s="677" t="str">
        <f t="shared" si="45"/>
        <v/>
      </c>
      <c r="AW75" s="577" t="str">
        <f t="shared" si="45"/>
        <v/>
      </c>
      <c r="AX75" s="578" t="str">
        <f t="shared" si="86"/>
        <v/>
      </c>
      <c r="AY75" s="578" t="str">
        <f t="shared" si="87"/>
        <v/>
      </c>
      <c r="AZ75" s="678" t="str">
        <f t="shared" si="88"/>
        <v/>
      </c>
      <c r="BA75" s="671" t="str">
        <f t="shared" si="69"/>
        <v/>
      </c>
      <c r="BB75" s="583"/>
      <c r="BC75" s="605" t="str">
        <f t="shared" si="89"/>
        <v/>
      </c>
      <c r="BD75" s="605" t="str">
        <f t="shared" si="90"/>
        <v/>
      </c>
      <c r="BE75" s="605" t="str">
        <f t="shared" si="91"/>
        <v/>
      </c>
      <c r="BF75" s="606" t="str" cm="1">
        <f t="array" ref="BF75">IF($AE75="","",
_xlfn.IFS(
$BA75="Devis 1",
IF(ISBLANK(AN75),"",IFERROR(VALUE(TRIM(SUBSTITUTE(AN75,CHAR(160),""))),0)*IFERROR(VALUE(TRIM(SUBSTITUTE($AE75,CHAR(160),""))),0)),
$BA75="Devis 2",
IF(ISBLANK(AS75),"",IFERROR(VALUE(TRIM(SUBSTITUTE(AS75,CHAR(160),""))),0)*IFERROR(VALUE(TRIM(SUBSTITUTE($AE75,CHAR(160),""))),0)),
$BA75="Devis 3",
IF(ISBLANK(AX75),"",IFERROR(VALUE(TRIM(SUBSTITUTE(AX75,CHAR(160),""))),0)*IFERROR(VALUE(TRIM(SUBSTITUTE($AE75,CHAR(160),""))),0)),
TRUE,0
)
)</f>
        <v/>
      </c>
      <c r="BG75" s="606" t="str" cm="1">
        <f t="array" ref="BG75">IF($AE75="","",
_xlfn.IFS(
$BA75="Devis 1",
IF(ISBLANK(AO75),"",IFERROR(VALUE(TRIM(SUBSTITUTE(AO75,CHAR(160),""))),0)*IFERROR(VALUE(TRIM(SUBSTITUTE($AE75,CHAR(160),""))),0)),
$BA75="Devis 2",
IF(ISBLANK(AT75),"",IFERROR(VALUE(TRIM(SUBSTITUTE(AT75,CHAR(160),""))),0)*IFERROR(VALUE(TRIM(SUBSTITUTE($AE75,CHAR(160),""))),0)),
$BA75="Devis 3",
IF(ISBLANK(AY75),"",IFERROR(VALUE(TRIM(SUBSTITUTE(AY75,CHAR(160),""))),0)*IFERROR(VALUE(TRIM(SUBSTITUTE($AE75,CHAR(160),""))),0)),
TRUE,0
)
)</f>
        <v/>
      </c>
      <c r="BH75" s="605" t="str">
        <f t="shared" si="92"/>
        <v/>
      </c>
      <c r="BI75" s="585"/>
      <c r="BJ75" s="586" t="str" cm="1">
        <f t="array" ref="BJ75">IF(OR(BH75="",BE75="",BF75="",BC75="",BG75="",BD75=""),"",_xlfn.IFS(
ROUND(IFERROR(VALUE(TRIM(SUBSTITUTE(BH75,CHAR(160),""))),0),2)&gt;
ROUND(IFERROR(VALUE(TRIM(SUBSTITUTE(BE75,CHAR(160),""))),0),2),
"KO : Le montant retenu TTC est supérieur au montant raisonnable TTC. Merci de revoir la ligne de dépense ou plafonner son montant.",
ROUND(IFERROR(VALUE(TRIM(SUBSTITUTE(BF75,CHAR(160),""))),0),2)&gt;
ROUND(IFERROR(VALUE(TRIM(SUBSTITUTE(BC75,CHAR(160),""))),0),2),
"Attention : Le montant retenu HT est supérieur au montant HT raisonnable. Merci de revoir la ligne de dépense, plafonner son montant, ou justifier la reventillation HT / TVA.",
ROUND(IFERROR(VALUE(TRIM(SUBSTITUTE(BG75,CHAR(160),""))),0),2)&gt;
ROUND(IFERROR(VALUE(TRIM(SUBSTITUTE(BD75,CHAR(160),""))),0),2),
"Attention : Le montant TVA retenu est supérieur au montant TVA raisonnable. Merci de revoir la ligne de dépense, plafonner son montant, ou justifier la reventillation HT / TVA.",
ROUND(IFERROR(VALUE(TRIM(SUBSTITUTE(BH75,CHAR(160),""))),0),2)&gt;
ROUND(IFERROR(VALUE(TRIM(SUBSTITUTE(MIN(P76,S76,V76),CHAR(160),""))),0),2),
"Attention : Le devis retenu n'est pas le moins cher. Une justification de la part du porteur est nécessaire.",
ROUND(IFERROR(VALUE(TRIM(SUBSTITUTE(BH75,CHAR(160),""))),0),2)=0,
"Attention : montant présenté entièrement écarté",
ROUND(IFERROR(VALUE(TRIM(SUBSTITUTE(BE75,CHAR(160),""))),0),2)=
ROUND(IFERROR(VALUE(TRIM(SUBSTITUTE(BH75,CHAR(160),""))),0),2),
"OK",
ROUND(IFERROR(VALUE(TRIM(SUBSTITUTE(BE75,CHAR(160),""))),0),2)&gt;
ROUND(IFERROR(VALUE(TRIM(SUBSTITUTE(BH75,CHAR(160),""))),0),2),
" OK : Montant instruit inférieur au montant raisonnable.",
TRUE,""
))</f>
        <v/>
      </c>
      <c r="BK75" s="586" t="str" cm="1">
        <f t="array" ref="BK75">IF(OR(BH75="",AB75="",BF75="",Z75="",BG75="",AA75=""),"",_xlfn.IFS(
ROUND(IFERROR(VALUE(TRIM(SUBSTITUTE(BH75,CHAR(160),""))),0),2)&gt;
ROUND(IFERROR(VALUE(TRIM(SUBSTITUTE(AB75,CHAR(160),""))),0),2),
"KO : Le montant retenu TTC est supérieur au montant présenté TTC. Merci de revoir la ligne de dépense ou plafonner son montant.",
ROUND(IFERROR(VALUE(TRIM(SUBSTITUTE(BF75,CHAR(160),""))),0),2)&gt;
ROUND(IFERROR(VALUE(TRIM(SUBSTITUTE(Z75,CHAR(160),""))),0),2),
"Attention : Le montant retenu HT est supérieur au montant HT présenté. Merci de revoir la ligne de dépense, plafonner son montant, ou justifier la reventillation HT / TVA.",
ROUND(IFERROR(VALUE(TRIM(SUBSTITUTE(BG75,CHAR(160),""))),0),2)&gt;
ROUND(IFERROR(VALUE(TRIM(SUBSTITUTE(AA75,CHAR(160),""))),0),2),
"Attention : Le montant TVA retenu est supérieur au montant TVA présenté. Merci de revoir la ligne de dépense, plafonner son montant, ou justifier la reventillation HT / TVA.",
ROUND(IFERROR(VALUE(TRIM(SUBSTITUTE(AB75,CHAR(160),""))),0),2)=0,
"",
ROUND(IFERROR(VALUE(TRIM(SUBSTITUTE(BH75,CHAR(160),""))),0),2)=
ROUND(IFERROR(VALUE(TRIM(SUBSTITUTE(AB75,CHAR(160),""))),0),2),
"OK",
ROUND(IFERROR(VALUE(TRIM(SUBSTITUTE(BH75,CHAR(160),""))),0),2)=0,
"Attention : Montant présenté entièrement rejeté.",
ROUND(IFERROR(VALUE(TRIM(SUBSTITUTE(BH75,CHAR(160),""))),0),2)&lt;
ROUND(IFERROR(VALUE(TRIM(SUBSTITUTE(AB75,CHAR(160),""))),0),2),
"Attention : Montant présenté partiellement rejeté.",
TRUE,""
))</f>
        <v/>
      </c>
      <c r="BL75" s="584" t="str">
        <f t="shared" si="65"/>
        <v/>
      </c>
      <c r="BM75" s="584" t="str">
        <f t="shared" si="66"/>
        <v/>
      </c>
      <c r="BN75" s="818" t="str">
        <f t="shared" si="67"/>
        <v/>
      </c>
    </row>
    <row r="76" spans="1:66">
      <c r="A76" s="797">
        <v>68</v>
      </c>
      <c r="B76" s="83"/>
      <c r="C76" s="108"/>
      <c r="D76" s="83"/>
      <c r="E76" s="109"/>
      <c r="F76" s="110"/>
      <c r="G76" s="111"/>
      <c r="H76" s="132"/>
      <c r="I76" s="626"/>
      <c r="J76" s="627"/>
      <c r="K76" s="538"/>
      <c r="L76" s="624"/>
      <c r="M76" s="625"/>
      <c r="N76" s="644" t="str">
        <f t="shared" si="43"/>
        <v/>
      </c>
      <c r="O76" s="647"/>
      <c r="P76" s="538"/>
      <c r="Q76" s="625"/>
      <c r="R76" s="625"/>
      <c r="S76" s="644" t="str">
        <f t="shared" si="70"/>
        <v/>
      </c>
      <c r="T76" s="664"/>
      <c r="U76" s="538"/>
      <c r="V76" s="625"/>
      <c r="W76" s="625"/>
      <c r="X76" s="665" t="str">
        <f t="shared" si="46"/>
        <v/>
      </c>
      <c r="Y76" s="623"/>
      <c r="Z76" s="112" t="str" cm="1">
        <f t="array" ref="Z76">IF((_xlfn.IFS(TRIM(SUBSTITUTE(Y76,CHAR(160),""))="Devis 1",IFERROR(VALUE(TRIM(SUBSTITUTE(L76,CHAR(160),""))),0),TRIM(SUBSTITUTE(Y76,CHAR(160),""))="Devis 2",IFERROR(VALUE(TRIM(SUBSTITUTE(Q76,CHAR(160),""))),0),TRIM(SUBSTITUTE(Y76,CHAR(160),""))="Devis 3",IFERROR(VALUE(TRIM(SUBSTITUTE(V76,CHAR(160),""))),0),TRUE,0)*IFERROR(VALUE(TRIM(SUBSTITUTE(C76,CHAR(160),""))),0))=0,"",_xlfn.IFS(TRIM(SUBSTITUTE(Y76,CHAR(160),""))="Devis 1",IFERROR(VALUE(TRIM(SUBSTITUTE(L76,CHAR(160),""))),0),TRIM(SUBSTITUTE(Y76,CHAR(160),""))="Devis 2",IFERROR(VALUE(TRIM(SUBSTITUTE(Q76,CHAR(160),""))),0),TRIM(SUBSTITUTE(Y76,CHAR(160),""))="Devis 3",IFERROR(VALUE(TRIM(SUBSTITUTE(V76,CHAR(160),""))),0),TRUE,0)*IFERROR(VALUE(TRIM(SUBSTITUTE(C76,CHAR(160),""))),0))</f>
        <v/>
      </c>
      <c r="AA76" s="89" t="str" cm="1">
        <f t="array" ref="AA76">IF(ROUND((_xlfn.IFS(TRIM(SUBSTITUTE(Y76,CHAR(160),""))="Devis 1",IFERROR(VALUE(TRIM(SUBSTITUTE(M76,CHAR(160),""))),0),TRIM(SUBSTITUTE(Y76,CHAR(160),""))="Devis 2",IFERROR(VALUE(TRIM(SUBSTITUTE(R76,CHAR(160),""))),0),TRIM(SUBSTITUTE(Y76,CHAR(160),""))="Devis 3",IFERROR(VALUE(TRIM(SUBSTITUTE(W76,CHAR(160),""))),0),TRUE,0)*IFERROR(VALUE(TRIM(SUBSTITUTE(C76,CHAR(160),""))),0)),2)=0,IF(Z76&lt;&gt;"",0,""),ROUND((_xlfn.IFS(TRIM(SUBSTITUTE(Y76,CHAR(160),""))="Devis 1",IFERROR(VALUE(TRIM(SUBSTITUTE(M76,CHAR(160),""))),0),TRIM(SUBSTITUTE(Y76,CHAR(160),""))="Devis 2",IFERROR(VALUE(TRIM(SUBSTITUTE(R76,CHAR(160),""))),0),TRIM(SUBSTITUTE(Y76,CHAR(160),""))="Devis 3",IFERROR(VALUE(TRIM(SUBSTITUTE(W76,CHAR(160),""))),0),TRUE,0)*IFERROR(VALUE(TRIM(SUBSTITUTE(C76,CHAR(160),""))),0)),2))</f>
        <v/>
      </c>
      <c r="AB76" s="113" t="str">
        <f t="shared" si="71"/>
        <v/>
      </c>
      <c r="AC76" s="798"/>
      <c r="AD76" s="817" t="str">
        <f t="shared" si="68"/>
        <v/>
      </c>
      <c r="AE76" s="579" t="str">
        <f t="shared" si="72"/>
        <v/>
      </c>
      <c r="AF76" s="539" t="str">
        <f t="shared" si="73"/>
        <v/>
      </c>
      <c r="AG76" s="539" t="str">
        <f t="shared" si="74"/>
        <v/>
      </c>
      <c r="AH76" s="539" t="str">
        <f t="shared" si="75"/>
        <v/>
      </c>
      <c r="AI76" s="539" t="str">
        <f t="shared" si="76"/>
        <v/>
      </c>
      <c r="AJ76" s="539" t="str">
        <f t="shared" si="77"/>
        <v/>
      </c>
      <c r="AK76" s="553" t="str">
        <f t="shared" si="78"/>
        <v/>
      </c>
      <c r="AL76" s="548" t="str">
        <f t="shared" si="44"/>
        <v/>
      </c>
      <c r="AM76" s="539" t="str">
        <f t="shared" si="44"/>
        <v/>
      </c>
      <c r="AN76" s="578" t="str">
        <f t="shared" si="79"/>
        <v/>
      </c>
      <c r="AO76" s="578" t="str">
        <f t="shared" si="80"/>
        <v/>
      </c>
      <c r="AP76" s="644" t="str">
        <f t="shared" si="81"/>
        <v/>
      </c>
      <c r="AQ76" s="655" t="str">
        <f t="shared" si="82"/>
        <v/>
      </c>
      <c r="AR76" s="577" t="str">
        <f t="shared" si="82"/>
        <v/>
      </c>
      <c r="AS76" s="578" t="str">
        <f t="shared" si="83"/>
        <v/>
      </c>
      <c r="AT76" s="578" t="str">
        <f t="shared" si="84"/>
        <v/>
      </c>
      <c r="AU76" s="644" t="str">
        <f t="shared" si="85"/>
        <v/>
      </c>
      <c r="AV76" s="677" t="str">
        <f t="shared" si="45"/>
        <v/>
      </c>
      <c r="AW76" s="577" t="str">
        <f t="shared" si="45"/>
        <v/>
      </c>
      <c r="AX76" s="578" t="str">
        <f t="shared" si="86"/>
        <v/>
      </c>
      <c r="AY76" s="578" t="str">
        <f t="shared" si="87"/>
        <v/>
      </c>
      <c r="AZ76" s="678" t="str">
        <f t="shared" si="88"/>
        <v/>
      </c>
      <c r="BA76" s="671" t="str">
        <f t="shared" si="69"/>
        <v/>
      </c>
      <c r="BB76" s="583"/>
      <c r="BC76" s="605" t="str">
        <f t="shared" si="89"/>
        <v/>
      </c>
      <c r="BD76" s="605" t="str">
        <f t="shared" si="90"/>
        <v/>
      </c>
      <c r="BE76" s="605" t="str">
        <f t="shared" si="91"/>
        <v/>
      </c>
      <c r="BF76" s="606" t="str" cm="1">
        <f t="array" ref="BF76">IF($AE76="","",
_xlfn.IFS(
$BA76="Devis 1",
IF(ISBLANK(AN76),"",IFERROR(VALUE(TRIM(SUBSTITUTE(AN76,CHAR(160),""))),0)*IFERROR(VALUE(TRIM(SUBSTITUTE($AE76,CHAR(160),""))),0)),
$BA76="Devis 2",
IF(ISBLANK(AS76),"",IFERROR(VALUE(TRIM(SUBSTITUTE(AS76,CHAR(160),""))),0)*IFERROR(VALUE(TRIM(SUBSTITUTE($AE76,CHAR(160),""))),0)),
$BA76="Devis 3",
IF(ISBLANK(AX76),"",IFERROR(VALUE(TRIM(SUBSTITUTE(AX76,CHAR(160),""))),0)*IFERROR(VALUE(TRIM(SUBSTITUTE($AE76,CHAR(160),""))),0)),
TRUE,0
)
)</f>
        <v/>
      </c>
      <c r="BG76" s="606" t="str" cm="1">
        <f t="array" ref="BG76">IF($AE76="","",
_xlfn.IFS(
$BA76="Devis 1",
IF(ISBLANK(AO76),"",IFERROR(VALUE(TRIM(SUBSTITUTE(AO76,CHAR(160),""))),0)*IFERROR(VALUE(TRIM(SUBSTITUTE($AE76,CHAR(160),""))),0)),
$BA76="Devis 2",
IF(ISBLANK(AT76),"",IFERROR(VALUE(TRIM(SUBSTITUTE(AT76,CHAR(160),""))),0)*IFERROR(VALUE(TRIM(SUBSTITUTE($AE76,CHAR(160),""))),0)),
$BA76="Devis 3",
IF(ISBLANK(AY76),"",IFERROR(VALUE(TRIM(SUBSTITUTE(AY76,CHAR(160),""))),0)*IFERROR(VALUE(TRIM(SUBSTITUTE($AE76,CHAR(160),""))),0)),
TRUE,0
)
)</f>
        <v/>
      </c>
      <c r="BH76" s="605" t="str">
        <f t="shared" si="92"/>
        <v/>
      </c>
      <c r="BI76" s="585"/>
      <c r="BJ76" s="586" t="str" cm="1">
        <f t="array" ref="BJ76">IF(OR(BH76="",BE76="",BF76="",BC76="",BG76="",BD76=""),"",_xlfn.IFS(
ROUND(IFERROR(VALUE(TRIM(SUBSTITUTE(BH76,CHAR(160),""))),0),2)&gt;
ROUND(IFERROR(VALUE(TRIM(SUBSTITUTE(BE76,CHAR(160),""))),0),2),
"KO : Le montant retenu TTC est supérieur au montant raisonnable TTC. Merci de revoir la ligne de dépense ou plafonner son montant.",
ROUND(IFERROR(VALUE(TRIM(SUBSTITUTE(BF76,CHAR(160),""))),0),2)&gt;
ROUND(IFERROR(VALUE(TRIM(SUBSTITUTE(BC76,CHAR(160),""))),0),2),
"Attention : Le montant retenu HT est supérieur au montant HT raisonnable. Merci de revoir la ligne de dépense, plafonner son montant, ou justifier la reventillation HT / TVA.",
ROUND(IFERROR(VALUE(TRIM(SUBSTITUTE(BG76,CHAR(160),""))),0),2)&gt;
ROUND(IFERROR(VALUE(TRIM(SUBSTITUTE(BD76,CHAR(160),""))),0),2),
"Attention : Le montant TVA retenu est supérieur au montant TVA raisonnable. Merci de revoir la ligne de dépense, plafonner son montant, ou justifier la reventillation HT / TVA.",
ROUND(IFERROR(VALUE(TRIM(SUBSTITUTE(BH76,CHAR(160),""))),0),2)&gt;
ROUND(IFERROR(VALUE(TRIM(SUBSTITUTE(MIN(P77,S77,V77),CHAR(160),""))),0),2),
"Attention : Le devis retenu n'est pas le moins cher. Une justification de la part du porteur est nécessaire.",
ROUND(IFERROR(VALUE(TRIM(SUBSTITUTE(BH76,CHAR(160),""))),0),2)=0,
"Attention : montant présenté entièrement écarté",
ROUND(IFERROR(VALUE(TRIM(SUBSTITUTE(BE76,CHAR(160),""))),0),2)=
ROUND(IFERROR(VALUE(TRIM(SUBSTITUTE(BH76,CHAR(160),""))),0),2),
"OK",
ROUND(IFERROR(VALUE(TRIM(SUBSTITUTE(BE76,CHAR(160),""))),0),2)&gt;
ROUND(IFERROR(VALUE(TRIM(SUBSTITUTE(BH76,CHAR(160),""))),0),2),
" OK : Montant instruit inférieur au montant raisonnable.",
TRUE,""
))</f>
        <v/>
      </c>
      <c r="BK76" s="586" t="str" cm="1">
        <f t="array" ref="BK76">IF(OR(BH76="",AB76="",BF76="",Z76="",BG76="",AA76=""),"",_xlfn.IFS(
ROUND(IFERROR(VALUE(TRIM(SUBSTITUTE(BH76,CHAR(160),""))),0),2)&gt;
ROUND(IFERROR(VALUE(TRIM(SUBSTITUTE(AB76,CHAR(160),""))),0),2),
"KO : Le montant retenu TTC est supérieur au montant présenté TTC. Merci de revoir la ligne de dépense ou plafonner son montant.",
ROUND(IFERROR(VALUE(TRIM(SUBSTITUTE(BF76,CHAR(160),""))),0),2)&gt;
ROUND(IFERROR(VALUE(TRIM(SUBSTITUTE(Z76,CHAR(160),""))),0),2),
"Attention : Le montant retenu HT est supérieur au montant HT présenté. Merci de revoir la ligne de dépense, plafonner son montant, ou justifier la reventillation HT / TVA.",
ROUND(IFERROR(VALUE(TRIM(SUBSTITUTE(BG76,CHAR(160),""))),0),2)&gt;
ROUND(IFERROR(VALUE(TRIM(SUBSTITUTE(AA76,CHAR(160),""))),0),2),
"Attention : Le montant TVA retenu est supérieur au montant TVA présenté. Merci de revoir la ligne de dépense, plafonner son montant, ou justifier la reventillation HT / TVA.",
ROUND(IFERROR(VALUE(TRIM(SUBSTITUTE(AB76,CHAR(160),""))),0),2)=0,
"",
ROUND(IFERROR(VALUE(TRIM(SUBSTITUTE(BH76,CHAR(160),""))),0),2)=
ROUND(IFERROR(VALUE(TRIM(SUBSTITUTE(AB76,CHAR(160),""))),0),2),
"OK",
ROUND(IFERROR(VALUE(TRIM(SUBSTITUTE(BH76,CHAR(160),""))),0),2)=0,
"Attention : Montant présenté entièrement rejeté.",
ROUND(IFERROR(VALUE(TRIM(SUBSTITUTE(BH76,CHAR(160),""))),0),2)&lt;
ROUND(IFERROR(VALUE(TRIM(SUBSTITUTE(AB76,CHAR(160),""))),0),2),
"Attention : Montant présenté partiellement rejeté.",
TRUE,""
))</f>
        <v/>
      </c>
      <c r="BL76" s="584" t="str">
        <f t="shared" si="65"/>
        <v/>
      </c>
      <c r="BM76" s="584" t="str">
        <f t="shared" si="66"/>
        <v/>
      </c>
      <c r="BN76" s="818" t="str">
        <f t="shared" si="67"/>
        <v/>
      </c>
    </row>
    <row r="77" spans="1:66">
      <c r="A77" s="797">
        <v>69</v>
      </c>
      <c r="B77" s="83"/>
      <c r="C77" s="108"/>
      <c r="D77" s="83"/>
      <c r="E77" s="109"/>
      <c r="F77" s="110"/>
      <c r="G77" s="111"/>
      <c r="H77" s="132"/>
      <c r="I77" s="626"/>
      <c r="J77" s="627"/>
      <c r="K77" s="538"/>
      <c r="L77" s="624"/>
      <c r="M77" s="625"/>
      <c r="N77" s="644" t="str">
        <f t="shared" si="43"/>
        <v/>
      </c>
      <c r="O77" s="647"/>
      <c r="P77" s="538"/>
      <c r="Q77" s="625"/>
      <c r="R77" s="625"/>
      <c r="S77" s="644" t="str">
        <f t="shared" si="70"/>
        <v/>
      </c>
      <c r="T77" s="664"/>
      <c r="U77" s="538"/>
      <c r="V77" s="625"/>
      <c r="W77" s="625"/>
      <c r="X77" s="665" t="str">
        <f t="shared" si="46"/>
        <v/>
      </c>
      <c r="Y77" s="623"/>
      <c r="Z77" s="112" t="str" cm="1">
        <f t="array" ref="Z77">IF((_xlfn.IFS(TRIM(SUBSTITUTE(Y77,CHAR(160),""))="Devis 1",IFERROR(VALUE(TRIM(SUBSTITUTE(L77,CHAR(160),""))),0),TRIM(SUBSTITUTE(Y77,CHAR(160),""))="Devis 2",IFERROR(VALUE(TRIM(SUBSTITUTE(Q77,CHAR(160),""))),0),TRIM(SUBSTITUTE(Y77,CHAR(160),""))="Devis 3",IFERROR(VALUE(TRIM(SUBSTITUTE(V77,CHAR(160),""))),0),TRUE,0)*IFERROR(VALUE(TRIM(SUBSTITUTE(C77,CHAR(160),""))),0))=0,"",_xlfn.IFS(TRIM(SUBSTITUTE(Y77,CHAR(160),""))="Devis 1",IFERROR(VALUE(TRIM(SUBSTITUTE(L77,CHAR(160),""))),0),TRIM(SUBSTITUTE(Y77,CHAR(160),""))="Devis 2",IFERROR(VALUE(TRIM(SUBSTITUTE(Q77,CHAR(160),""))),0),TRIM(SUBSTITUTE(Y77,CHAR(160),""))="Devis 3",IFERROR(VALUE(TRIM(SUBSTITUTE(V77,CHAR(160),""))),0),TRUE,0)*IFERROR(VALUE(TRIM(SUBSTITUTE(C77,CHAR(160),""))),0))</f>
        <v/>
      </c>
      <c r="AA77" s="89" t="str" cm="1">
        <f t="array" ref="AA77">IF(ROUND((_xlfn.IFS(TRIM(SUBSTITUTE(Y77,CHAR(160),""))="Devis 1",IFERROR(VALUE(TRIM(SUBSTITUTE(M77,CHAR(160),""))),0),TRIM(SUBSTITUTE(Y77,CHAR(160),""))="Devis 2",IFERROR(VALUE(TRIM(SUBSTITUTE(R77,CHAR(160),""))),0),TRIM(SUBSTITUTE(Y77,CHAR(160),""))="Devis 3",IFERROR(VALUE(TRIM(SUBSTITUTE(W77,CHAR(160),""))),0),TRUE,0)*IFERROR(VALUE(TRIM(SUBSTITUTE(C77,CHAR(160),""))),0)),2)=0,IF(Z77&lt;&gt;"",0,""),ROUND((_xlfn.IFS(TRIM(SUBSTITUTE(Y77,CHAR(160),""))="Devis 1",IFERROR(VALUE(TRIM(SUBSTITUTE(M77,CHAR(160),""))),0),TRIM(SUBSTITUTE(Y77,CHAR(160),""))="Devis 2",IFERROR(VALUE(TRIM(SUBSTITUTE(R77,CHAR(160),""))),0),TRIM(SUBSTITUTE(Y77,CHAR(160),""))="Devis 3",IFERROR(VALUE(TRIM(SUBSTITUTE(W77,CHAR(160),""))),0),TRUE,0)*IFERROR(VALUE(TRIM(SUBSTITUTE(C77,CHAR(160),""))),0)),2))</f>
        <v/>
      </c>
      <c r="AB77" s="113" t="str">
        <f t="shared" si="71"/>
        <v/>
      </c>
      <c r="AC77" s="798"/>
      <c r="AD77" s="817" t="str">
        <f t="shared" si="68"/>
        <v/>
      </c>
      <c r="AE77" s="579" t="str">
        <f t="shared" si="72"/>
        <v/>
      </c>
      <c r="AF77" s="539" t="str">
        <f t="shared" si="73"/>
        <v/>
      </c>
      <c r="AG77" s="539" t="str">
        <f t="shared" si="74"/>
        <v/>
      </c>
      <c r="AH77" s="539" t="str">
        <f t="shared" si="75"/>
        <v/>
      </c>
      <c r="AI77" s="539" t="str">
        <f t="shared" si="76"/>
        <v/>
      </c>
      <c r="AJ77" s="539" t="str">
        <f t="shared" si="77"/>
        <v/>
      </c>
      <c r="AK77" s="553" t="str">
        <f t="shared" si="78"/>
        <v/>
      </c>
      <c r="AL77" s="548" t="str">
        <f t="shared" si="44"/>
        <v/>
      </c>
      <c r="AM77" s="539" t="str">
        <f t="shared" si="44"/>
        <v/>
      </c>
      <c r="AN77" s="578" t="str">
        <f t="shared" si="79"/>
        <v/>
      </c>
      <c r="AO77" s="578" t="str">
        <f t="shared" si="80"/>
        <v/>
      </c>
      <c r="AP77" s="644" t="str">
        <f t="shared" si="81"/>
        <v/>
      </c>
      <c r="AQ77" s="655" t="str">
        <f t="shared" si="82"/>
        <v/>
      </c>
      <c r="AR77" s="577" t="str">
        <f t="shared" si="82"/>
        <v/>
      </c>
      <c r="AS77" s="578" t="str">
        <f t="shared" si="83"/>
        <v/>
      </c>
      <c r="AT77" s="578" t="str">
        <f t="shared" si="84"/>
        <v/>
      </c>
      <c r="AU77" s="644" t="str">
        <f t="shared" si="85"/>
        <v/>
      </c>
      <c r="AV77" s="677" t="str">
        <f t="shared" si="45"/>
        <v/>
      </c>
      <c r="AW77" s="577" t="str">
        <f t="shared" si="45"/>
        <v/>
      </c>
      <c r="AX77" s="578" t="str">
        <f t="shared" si="86"/>
        <v/>
      </c>
      <c r="AY77" s="578" t="str">
        <f t="shared" si="87"/>
        <v/>
      </c>
      <c r="AZ77" s="678" t="str">
        <f t="shared" si="88"/>
        <v/>
      </c>
      <c r="BA77" s="671" t="str">
        <f t="shared" si="69"/>
        <v/>
      </c>
      <c r="BB77" s="583"/>
      <c r="BC77" s="605" t="str">
        <f t="shared" si="89"/>
        <v/>
      </c>
      <c r="BD77" s="605" t="str">
        <f t="shared" si="90"/>
        <v/>
      </c>
      <c r="BE77" s="605" t="str">
        <f t="shared" si="91"/>
        <v/>
      </c>
      <c r="BF77" s="606" t="str" cm="1">
        <f t="array" ref="BF77">IF($AE77="","",
_xlfn.IFS(
$BA77="Devis 1",
IF(ISBLANK(AN77),"",IFERROR(VALUE(TRIM(SUBSTITUTE(AN77,CHAR(160),""))),0)*IFERROR(VALUE(TRIM(SUBSTITUTE($AE77,CHAR(160),""))),0)),
$BA77="Devis 2",
IF(ISBLANK(AS77),"",IFERROR(VALUE(TRIM(SUBSTITUTE(AS77,CHAR(160),""))),0)*IFERROR(VALUE(TRIM(SUBSTITUTE($AE77,CHAR(160),""))),0)),
$BA77="Devis 3",
IF(ISBLANK(AX77),"",IFERROR(VALUE(TRIM(SUBSTITUTE(AX77,CHAR(160),""))),0)*IFERROR(VALUE(TRIM(SUBSTITUTE($AE77,CHAR(160),""))),0)),
TRUE,0
)
)</f>
        <v/>
      </c>
      <c r="BG77" s="606" t="str" cm="1">
        <f t="array" ref="BG77">IF($AE77="","",
_xlfn.IFS(
$BA77="Devis 1",
IF(ISBLANK(AO77),"",IFERROR(VALUE(TRIM(SUBSTITUTE(AO77,CHAR(160),""))),0)*IFERROR(VALUE(TRIM(SUBSTITUTE($AE77,CHAR(160),""))),0)),
$BA77="Devis 2",
IF(ISBLANK(AT77),"",IFERROR(VALUE(TRIM(SUBSTITUTE(AT77,CHAR(160),""))),0)*IFERROR(VALUE(TRIM(SUBSTITUTE($AE77,CHAR(160),""))),0)),
$BA77="Devis 3",
IF(ISBLANK(AY77),"",IFERROR(VALUE(TRIM(SUBSTITUTE(AY77,CHAR(160),""))),0)*IFERROR(VALUE(TRIM(SUBSTITUTE($AE77,CHAR(160),""))),0)),
TRUE,0
)
)</f>
        <v/>
      </c>
      <c r="BH77" s="605" t="str">
        <f t="shared" si="92"/>
        <v/>
      </c>
      <c r="BI77" s="585"/>
      <c r="BJ77" s="586" t="str" cm="1">
        <f t="array" ref="BJ77">IF(OR(BH77="",BE77="",BF77="",BC77="",BG77="",BD77=""),"",_xlfn.IFS(
ROUND(IFERROR(VALUE(TRIM(SUBSTITUTE(BH77,CHAR(160),""))),0),2)&gt;
ROUND(IFERROR(VALUE(TRIM(SUBSTITUTE(BE77,CHAR(160),""))),0),2),
"KO : Le montant retenu TTC est supérieur au montant raisonnable TTC. Merci de revoir la ligne de dépense ou plafonner son montant.",
ROUND(IFERROR(VALUE(TRIM(SUBSTITUTE(BF77,CHAR(160),""))),0),2)&gt;
ROUND(IFERROR(VALUE(TRIM(SUBSTITUTE(BC77,CHAR(160),""))),0),2),
"Attention : Le montant retenu HT est supérieur au montant HT raisonnable. Merci de revoir la ligne de dépense, plafonner son montant, ou justifier la reventillation HT / TVA.",
ROUND(IFERROR(VALUE(TRIM(SUBSTITUTE(BG77,CHAR(160),""))),0),2)&gt;
ROUND(IFERROR(VALUE(TRIM(SUBSTITUTE(BD77,CHAR(160),""))),0),2),
"Attention : Le montant TVA retenu est supérieur au montant TVA raisonnable. Merci de revoir la ligne de dépense, plafonner son montant, ou justifier la reventillation HT / TVA.",
ROUND(IFERROR(VALUE(TRIM(SUBSTITUTE(BH77,CHAR(160),""))),0),2)&gt;
ROUND(IFERROR(VALUE(TRIM(SUBSTITUTE(MIN(P78,S78,V78),CHAR(160),""))),0),2),
"Attention : Le devis retenu n'est pas le moins cher. Une justification de la part du porteur est nécessaire.",
ROUND(IFERROR(VALUE(TRIM(SUBSTITUTE(BH77,CHAR(160),""))),0),2)=0,
"Attention : montant présenté entièrement écarté",
ROUND(IFERROR(VALUE(TRIM(SUBSTITUTE(BE77,CHAR(160),""))),0),2)=
ROUND(IFERROR(VALUE(TRIM(SUBSTITUTE(BH77,CHAR(160),""))),0),2),
"OK",
ROUND(IFERROR(VALUE(TRIM(SUBSTITUTE(BE77,CHAR(160),""))),0),2)&gt;
ROUND(IFERROR(VALUE(TRIM(SUBSTITUTE(BH77,CHAR(160),""))),0),2),
" OK : Montant instruit inférieur au montant raisonnable.",
TRUE,""
))</f>
        <v/>
      </c>
      <c r="BK77" s="586" t="str" cm="1">
        <f t="array" ref="BK77">IF(OR(BH77="",AB77="",BF77="",Z77="",BG77="",AA77=""),"",_xlfn.IFS(
ROUND(IFERROR(VALUE(TRIM(SUBSTITUTE(BH77,CHAR(160),""))),0),2)&gt;
ROUND(IFERROR(VALUE(TRIM(SUBSTITUTE(AB77,CHAR(160),""))),0),2),
"KO : Le montant retenu TTC est supérieur au montant présenté TTC. Merci de revoir la ligne de dépense ou plafonner son montant.",
ROUND(IFERROR(VALUE(TRIM(SUBSTITUTE(BF77,CHAR(160),""))),0),2)&gt;
ROUND(IFERROR(VALUE(TRIM(SUBSTITUTE(Z77,CHAR(160),""))),0),2),
"Attention : Le montant retenu HT est supérieur au montant HT présenté. Merci de revoir la ligne de dépense, plafonner son montant, ou justifier la reventillation HT / TVA.",
ROUND(IFERROR(VALUE(TRIM(SUBSTITUTE(BG77,CHAR(160),""))),0),2)&gt;
ROUND(IFERROR(VALUE(TRIM(SUBSTITUTE(AA77,CHAR(160),""))),0),2),
"Attention : Le montant TVA retenu est supérieur au montant TVA présenté. Merci de revoir la ligne de dépense, plafonner son montant, ou justifier la reventillation HT / TVA.",
ROUND(IFERROR(VALUE(TRIM(SUBSTITUTE(AB77,CHAR(160),""))),0),2)=0,
"",
ROUND(IFERROR(VALUE(TRIM(SUBSTITUTE(BH77,CHAR(160),""))),0),2)=
ROUND(IFERROR(VALUE(TRIM(SUBSTITUTE(AB77,CHAR(160),""))),0),2),
"OK",
ROUND(IFERROR(VALUE(TRIM(SUBSTITUTE(BH77,CHAR(160),""))),0),2)=0,
"Attention : Montant présenté entièrement rejeté.",
ROUND(IFERROR(VALUE(TRIM(SUBSTITUTE(BH77,CHAR(160),""))),0),2)&lt;
ROUND(IFERROR(VALUE(TRIM(SUBSTITUTE(AB77,CHAR(160),""))),0),2),
"Attention : Montant présenté partiellement rejeté.",
TRUE,""
))</f>
        <v/>
      </c>
      <c r="BL77" s="584" t="str">
        <f t="shared" si="65"/>
        <v/>
      </c>
      <c r="BM77" s="584" t="str">
        <f t="shared" si="66"/>
        <v/>
      </c>
      <c r="BN77" s="818" t="str">
        <f t="shared" si="67"/>
        <v/>
      </c>
    </row>
    <row r="78" spans="1:66">
      <c r="A78" s="797">
        <v>70</v>
      </c>
      <c r="B78" s="83"/>
      <c r="C78" s="108"/>
      <c r="D78" s="83"/>
      <c r="E78" s="109"/>
      <c r="F78" s="110"/>
      <c r="G78" s="111"/>
      <c r="H78" s="132"/>
      <c r="I78" s="626"/>
      <c r="J78" s="627"/>
      <c r="K78" s="538"/>
      <c r="L78" s="624"/>
      <c r="M78" s="625"/>
      <c r="N78" s="644" t="str">
        <f t="shared" si="43"/>
        <v/>
      </c>
      <c r="O78" s="647"/>
      <c r="P78" s="538"/>
      <c r="Q78" s="625"/>
      <c r="R78" s="625"/>
      <c r="S78" s="644" t="str">
        <f t="shared" si="70"/>
        <v/>
      </c>
      <c r="T78" s="664"/>
      <c r="U78" s="538"/>
      <c r="V78" s="625"/>
      <c r="W78" s="625"/>
      <c r="X78" s="665" t="str">
        <f t="shared" si="46"/>
        <v/>
      </c>
      <c r="Y78" s="623"/>
      <c r="Z78" s="112" t="str" cm="1">
        <f t="array" ref="Z78">IF((_xlfn.IFS(TRIM(SUBSTITUTE(Y78,CHAR(160),""))="Devis 1",IFERROR(VALUE(TRIM(SUBSTITUTE(L78,CHAR(160),""))),0),TRIM(SUBSTITUTE(Y78,CHAR(160),""))="Devis 2",IFERROR(VALUE(TRIM(SUBSTITUTE(Q78,CHAR(160),""))),0),TRIM(SUBSTITUTE(Y78,CHAR(160),""))="Devis 3",IFERROR(VALUE(TRIM(SUBSTITUTE(V78,CHAR(160),""))),0),TRUE,0)*IFERROR(VALUE(TRIM(SUBSTITUTE(C78,CHAR(160),""))),0))=0,"",_xlfn.IFS(TRIM(SUBSTITUTE(Y78,CHAR(160),""))="Devis 1",IFERROR(VALUE(TRIM(SUBSTITUTE(L78,CHAR(160),""))),0),TRIM(SUBSTITUTE(Y78,CHAR(160),""))="Devis 2",IFERROR(VALUE(TRIM(SUBSTITUTE(Q78,CHAR(160),""))),0),TRIM(SUBSTITUTE(Y78,CHAR(160),""))="Devis 3",IFERROR(VALUE(TRIM(SUBSTITUTE(V78,CHAR(160),""))),0),TRUE,0)*IFERROR(VALUE(TRIM(SUBSTITUTE(C78,CHAR(160),""))),0))</f>
        <v/>
      </c>
      <c r="AA78" s="89" t="str" cm="1">
        <f t="array" ref="AA78">IF(ROUND((_xlfn.IFS(TRIM(SUBSTITUTE(Y78,CHAR(160),""))="Devis 1",IFERROR(VALUE(TRIM(SUBSTITUTE(M78,CHAR(160),""))),0),TRIM(SUBSTITUTE(Y78,CHAR(160),""))="Devis 2",IFERROR(VALUE(TRIM(SUBSTITUTE(R78,CHAR(160),""))),0),TRIM(SUBSTITUTE(Y78,CHAR(160),""))="Devis 3",IFERROR(VALUE(TRIM(SUBSTITUTE(W78,CHAR(160),""))),0),TRUE,0)*IFERROR(VALUE(TRIM(SUBSTITUTE(C78,CHAR(160),""))),0)),2)=0,IF(Z78&lt;&gt;"",0,""),ROUND((_xlfn.IFS(TRIM(SUBSTITUTE(Y78,CHAR(160),""))="Devis 1",IFERROR(VALUE(TRIM(SUBSTITUTE(M78,CHAR(160),""))),0),TRIM(SUBSTITUTE(Y78,CHAR(160),""))="Devis 2",IFERROR(VALUE(TRIM(SUBSTITUTE(R78,CHAR(160),""))),0),TRIM(SUBSTITUTE(Y78,CHAR(160),""))="Devis 3",IFERROR(VALUE(TRIM(SUBSTITUTE(W78,CHAR(160),""))),0),TRUE,0)*IFERROR(VALUE(TRIM(SUBSTITUTE(C78,CHAR(160),""))),0)),2))</f>
        <v/>
      </c>
      <c r="AB78" s="113" t="str">
        <f t="shared" si="71"/>
        <v/>
      </c>
      <c r="AC78" s="798"/>
      <c r="AD78" s="817" t="str">
        <f t="shared" si="68"/>
        <v/>
      </c>
      <c r="AE78" s="579" t="str">
        <f t="shared" si="72"/>
        <v/>
      </c>
      <c r="AF78" s="539" t="str">
        <f t="shared" si="73"/>
        <v/>
      </c>
      <c r="AG78" s="539" t="str">
        <f t="shared" si="74"/>
        <v/>
      </c>
      <c r="AH78" s="539" t="str">
        <f t="shared" si="75"/>
        <v/>
      </c>
      <c r="AI78" s="539" t="str">
        <f t="shared" si="76"/>
        <v/>
      </c>
      <c r="AJ78" s="539" t="str">
        <f t="shared" si="77"/>
        <v/>
      </c>
      <c r="AK78" s="553" t="str">
        <f t="shared" si="78"/>
        <v/>
      </c>
      <c r="AL78" s="548" t="str">
        <f t="shared" si="44"/>
        <v/>
      </c>
      <c r="AM78" s="539" t="str">
        <f t="shared" si="44"/>
        <v/>
      </c>
      <c r="AN78" s="578" t="str">
        <f t="shared" si="79"/>
        <v/>
      </c>
      <c r="AO78" s="578" t="str">
        <f t="shared" si="80"/>
        <v/>
      </c>
      <c r="AP78" s="644" t="str">
        <f t="shared" si="81"/>
        <v/>
      </c>
      <c r="AQ78" s="655" t="str">
        <f t="shared" si="82"/>
        <v/>
      </c>
      <c r="AR78" s="577" t="str">
        <f t="shared" si="82"/>
        <v/>
      </c>
      <c r="AS78" s="578" t="str">
        <f t="shared" si="83"/>
        <v/>
      </c>
      <c r="AT78" s="578" t="str">
        <f t="shared" si="84"/>
        <v/>
      </c>
      <c r="AU78" s="644" t="str">
        <f t="shared" si="85"/>
        <v/>
      </c>
      <c r="AV78" s="677" t="str">
        <f t="shared" si="45"/>
        <v/>
      </c>
      <c r="AW78" s="577" t="str">
        <f t="shared" si="45"/>
        <v/>
      </c>
      <c r="AX78" s="578" t="str">
        <f t="shared" si="86"/>
        <v/>
      </c>
      <c r="AY78" s="578" t="str">
        <f t="shared" si="87"/>
        <v/>
      </c>
      <c r="AZ78" s="678" t="str">
        <f t="shared" si="88"/>
        <v/>
      </c>
      <c r="BA78" s="671" t="str">
        <f t="shared" si="69"/>
        <v/>
      </c>
      <c r="BB78" s="583"/>
      <c r="BC78" s="605" t="str">
        <f t="shared" si="89"/>
        <v/>
      </c>
      <c r="BD78" s="605" t="str">
        <f t="shared" si="90"/>
        <v/>
      </c>
      <c r="BE78" s="605" t="str">
        <f t="shared" si="91"/>
        <v/>
      </c>
      <c r="BF78" s="606" t="str" cm="1">
        <f t="array" ref="BF78">IF($AE78="","",
_xlfn.IFS(
$BA78="Devis 1",
IF(ISBLANK(AN78),"",IFERROR(VALUE(TRIM(SUBSTITUTE(AN78,CHAR(160),""))),0)*IFERROR(VALUE(TRIM(SUBSTITUTE($AE78,CHAR(160),""))),0)),
$BA78="Devis 2",
IF(ISBLANK(AS78),"",IFERROR(VALUE(TRIM(SUBSTITUTE(AS78,CHAR(160),""))),0)*IFERROR(VALUE(TRIM(SUBSTITUTE($AE78,CHAR(160),""))),0)),
$BA78="Devis 3",
IF(ISBLANK(AX78),"",IFERROR(VALUE(TRIM(SUBSTITUTE(AX78,CHAR(160),""))),0)*IFERROR(VALUE(TRIM(SUBSTITUTE($AE78,CHAR(160),""))),0)),
TRUE,0
)
)</f>
        <v/>
      </c>
      <c r="BG78" s="606" t="str" cm="1">
        <f t="array" ref="BG78">IF($AE78="","",
_xlfn.IFS(
$BA78="Devis 1",
IF(ISBLANK(AO78),"",IFERROR(VALUE(TRIM(SUBSTITUTE(AO78,CHAR(160),""))),0)*IFERROR(VALUE(TRIM(SUBSTITUTE($AE78,CHAR(160),""))),0)),
$BA78="Devis 2",
IF(ISBLANK(AT78),"",IFERROR(VALUE(TRIM(SUBSTITUTE(AT78,CHAR(160),""))),0)*IFERROR(VALUE(TRIM(SUBSTITUTE($AE78,CHAR(160),""))),0)),
$BA78="Devis 3",
IF(ISBLANK(AY78),"",IFERROR(VALUE(TRIM(SUBSTITUTE(AY78,CHAR(160),""))),0)*IFERROR(VALUE(TRIM(SUBSTITUTE($AE78,CHAR(160),""))),0)),
TRUE,0
)
)</f>
        <v/>
      </c>
      <c r="BH78" s="605" t="str">
        <f t="shared" si="92"/>
        <v/>
      </c>
      <c r="BI78" s="585"/>
      <c r="BJ78" s="586" t="str" cm="1">
        <f t="array" ref="BJ78">IF(OR(BH78="",BE78="",BF78="",BC78="",BG78="",BD78=""),"",_xlfn.IFS(
ROUND(IFERROR(VALUE(TRIM(SUBSTITUTE(BH78,CHAR(160),""))),0),2)&gt;
ROUND(IFERROR(VALUE(TRIM(SUBSTITUTE(BE78,CHAR(160),""))),0),2),
"KO : Le montant retenu TTC est supérieur au montant raisonnable TTC. Merci de revoir la ligne de dépense ou plafonner son montant.",
ROUND(IFERROR(VALUE(TRIM(SUBSTITUTE(BF78,CHAR(160),""))),0),2)&gt;
ROUND(IFERROR(VALUE(TRIM(SUBSTITUTE(BC78,CHAR(160),""))),0),2),
"Attention : Le montant retenu HT est supérieur au montant HT raisonnable. Merci de revoir la ligne de dépense, plafonner son montant, ou justifier la reventillation HT / TVA.",
ROUND(IFERROR(VALUE(TRIM(SUBSTITUTE(BG78,CHAR(160),""))),0),2)&gt;
ROUND(IFERROR(VALUE(TRIM(SUBSTITUTE(BD78,CHAR(160),""))),0),2),
"Attention : Le montant TVA retenu est supérieur au montant TVA raisonnable. Merci de revoir la ligne de dépense, plafonner son montant, ou justifier la reventillation HT / TVA.",
ROUND(IFERROR(VALUE(TRIM(SUBSTITUTE(BH78,CHAR(160),""))),0),2)&gt;
ROUND(IFERROR(VALUE(TRIM(SUBSTITUTE(MIN(P79,S79,V79),CHAR(160),""))),0),2),
"Attention : Le devis retenu n'est pas le moins cher. Une justification de la part du porteur est nécessaire.",
ROUND(IFERROR(VALUE(TRIM(SUBSTITUTE(BH78,CHAR(160),""))),0),2)=0,
"Attention : montant présenté entièrement écarté",
ROUND(IFERROR(VALUE(TRIM(SUBSTITUTE(BE78,CHAR(160),""))),0),2)=
ROUND(IFERROR(VALUE(TRIM(SUBSTITUTE(BH78,CHAR(160),""))),0),2),
"OK",
ROUND(IFERROR(VALUE(TRIM(SUBSTITUTE(BE78,CHAR(160),""))),0),2)&gt;
ROUND(IFERROR(VALUE(TRIM(SUBSTITUTE(BH78,CHAR(160),""))),0),2),
" OK : Montant instruit inférieur au montant raisonnable.",
TRUE,""
))</f>
        <v/>
      </c>
      <c r="BK78" s="586" t="str" cm="1">
        <f t="array" ref="BK78">IF(OR(BH78="",AB78="",BF78="",Z78="",BG78="",AA78=""),"",_xlfn.IFS(
ROUND(IFERROR(VALUE(TRIM(SUBSTITUTE(BH78,CHAR(160),""))),0),2)&gt;
ROUND(IFERROR(VALUE(TRIM(SUBSTITUTE(AB78,CHAR(160),""))),0),2),
"KO : Le montant retenu TTC est supérieur au montant présenté TTC. Merci de revoir la ligne de dépense ou plafonner son montant.",
ROUND(IFERROR(VALUE(TRIM(SUBSTITUTE(BF78,CHAR(160),""))),0),2)&gt;
ROUND(IFERROR(VALUE(TRIM(SUBSTITUTE(Z78,CHAR(160),""))),0),2),
"Attention : Le montant retenu HT est supérieur au montant HT présenté. Merci de revoir la ligne de dépense, plafonner son montant, ou justifier la reventillation HT / TVA.",
ROUND(IFERROR(VALUE(TRIM(SUBSTITUTE(BG78,CHAR(160),""))),0),2)&gt;
ROUND(IFERROR(VALUE(TRIM(SUBSTITUTE(AA78,CHAR(160),""))),0),2),
"Attention : Le montant TVA retenu est supérieur au montant TVA présenté. Merci de revoir la ligne de dépense, plafonner son montant, ou justifier la reventillation HT / TVA.",
ROUND(IFERROR(VALUE(TRIM(SUBSTITUTE(AB78,CHAR(160),""))),0),2)=0,
"",
ROUND(IFERROR(VALUE(TRIM(SUBSTITUTE(BH78,CHAR(160),""))),0),2)=
ROUND(IFERROR(VALUE(TRIM(SUBSTITUTE(AB78,CHAR(160),""))),0),2),
"OK",
ROUND(IFERROR(VALUE(TRIM(SUBSTITUTE(BH78,CHAR(160),""))),0),2)=0,
"Attention : Montant présenté entièrement rejeté.",
ROUND(IFERROR(VALUE(TRIM(SUBSTITUTE(BH78,CHAR(160),""))),0),2)&lt;
ROUND(IFERROR(VALUE(TRIM(SUBSTITUTE(AB78,CHAR(160),""))),0),2),
"Attention : Montant présenté partiellement rejeté.",
TRUE,""
))</f>
        <v/>
      </c>
      <c r="BL78" s="584" t="str">
        <f t="shared" si="65"/>
        <v/>
      </c>
      <c r="BM78" s="584" t="str">
        <f t="shared" si="66"/>
        <v/>
      </c>
      <c r="BN78" s="818" t="str">
        <f t="shared" si="67"/>
        <v/>
      </c>
    </row>
    <row r="79" spans="1:66">
      <c r="A79" s="797">
        <v>71</v>
      </c>
      <c r="B79" s="83"/>
      <c r="C79" s="108"/>
      <c r="D79" s="83"/>
      <c r="E79" s="109"/>
      <c r="F79" s="110"/>
      <c r="G79" s="111"/>
      <c r="H79" s="132"/>
      <c r="I79" s="626"/>
      <c r="J79" s="627"/>
      <c r="K79" s="538"/>
      <c r="L79" s="624"/>
      <c r="M79" s="625"/>
      <c r="N79" s="644" t="str">
        <f t="shared" si="43"/>
        <v/>
      </c>
      <c r="O79" s="647"/>
      <c r="P79" s="538"/>
      <c r="Q79" s="625"/>
      <c r="R79" s="625"/>
      <c r="S79" s="644" t="str">
        <f t="shared" si="70"/>
        <v/>
      </c>
      <c r="T79" s="664"/>
      <c r="U79" s="538"/>
      <c r="V79" s="625"/>
      <c r="W79" s="625"/>
      <c r="X79" s="665" t="str">
        <f t="shared" si="46"/>
        <v/>
      </c>
      <c r="Y79" s="623"/>
      <c r="Z79" s="112" t="str" cm="1">
        <f t="array" ref="Z79">IF((_xlfn.IFS(TRIM(SUBSTITUTE(Y79,CHAR(160),""))="Devis 1",IFERROR(VALUE(TRIM(SUBSTITUTE(L79,CHAR(160),""))),0),TRIM(SUBSTITUTE(Y79,CHAR(160),""))="Devis 2",IFERROR(VALUE(TRIM(SUBSTITUTE(Q79,CHAR(160),""))),0),TRIM(SUBSTITUTE(Y79,CHAR(160),""))="Devis 3",IFERROR(VALUE(TRIM(SUBSTITUTE(V79,CHAR(160),""))),0),TRUE,0)*IFERROR(VALUE(TRIM(SUBSTITUTE(C79,CHAR(160),""))),0))=0,"",_xlfn.IFS(TRIM(SUBSTITUTE(Y79,CHAR(160),""))="Devis 1",IFERROR(VALUE(TRIM(SUBSTITUTE(L79,CHAR(160),""))),0),TRIM(SUBSTITUTE(Y79,CHAR(160),""))="Devis 2",IFERROR(VALUE(TRIM(SUBSTITUTE(Q79,CHAR(160),""))),0),TRIM(SUBSTITUTE(Y79,CHAR(160),""))="Devis 3",IFERROR(VALUE(TRIM(SUBSTITUTE(V79,CHAR(160),""))),0),TRUE,0)*IFERROR(VALUE(TRIM(SUBSTITUTE(C79,CHAR(160),""))),0))</f>
        <v/>
      </c>
      <c r="AA79" s="89" t="str" cm="1">
        <f t="array" ref="AA79">IF(ROUND((_xlfn.IFS(TRIM(SUBSTITUTE(Y79,CHAR(160),""))="Devis 1",IFERROR(VALUE(TRIM(SUBSTITUTE(M79,CHAR(160),""))),0),TRIM(SUBSTITUTE(Y79,CHAR(160),""))="Devis 2",IFERROR(VALUE(TRIM(SUBSTITUTE(R79,CHAR(160),""))),0),TRIM(SUBSTITUTE(Y79,CHAR(160),""))="Devis 3",IFERROR(VALUE(TRIM(SUBSTITUTE(W79,CHAR(160),""))),0),TRUE,0)*IFERROR(VALUE(TRIM(SUBSTITUTE(C79,CHAR(160),""))),0)),2)=0,IF(Z79&lt;&gt;"",0,""),ROUND((_xlfn.IFS(TRIM(SUBSTITUTE(Y79,CHAR(160),""))="Devis 1",IFERROR(VALUE(TRIM(SUBSTITUTE(M79,CHAR(160),""))),0),TRIM(SUBSTITUTE(Y79,CHAR(160),""))="Devis 2",IFERROR(VALUE(TRIM(SUBSTITUTE(R79,CHAR(160),""))),0),TRIM(SUBSTITUTE(Y79,CHAR(160),""))="Devis 3",IFERROR(VALUE(TRIM(SUBSTITUTE(W79,CHAR(160),""))),0),TRUE,0)*IFERROR(VALUE(TRIM(SUBSTITUTE(C79,CHAR(160),""))),0)),2))</f>
        <v/>
      </c>
      <c r="AB79" s="113" t="str">
        <f t="shared" si="71"/>
        <v/>
      </c>
      <c r="AC79" s="798"/>
      <c r="AD79" s="817" t="str">
        <f t="shared" si="68"/>
        <v/>
      </c>
      <c r="AE79" s="579" t="str">
        <f t="shared" si="72"/>
        <v/>
      </c>
      <c r="AF79" s="539" t="str">
        <f t="shared" si="73"/>
        <v/>
      </c>
      <c r="AG79" s="539" t="str">
        <f t="shared" si="74"/>
        <v/>
      </c>
      <c r="AH79" s="539" t="str">
        <f t="shared" si="75"/>
        <v/>
      </c>
      <c r="AI79" s="539" t="str">
        <f t="shared" si="76"/>
        <v/>
      </c>
      <c r="AJ79" s="539" t="str">
        <f t="shared" si="77"/>
        <v/>
      </c>
      <c r="AK79" s="553" t="str">
        <f t="shared" si="78"/>
        <v/>
      </c>
      <c r="AL79" s="548" t="str">
        <f t="shared" si="44"/>
        <v/>
      </c>
      <c r="AM79" s="539" t="str">
        <f t="shared" si="44"/>
        <v/>
      </c>
      <c r="AN79" s="578" t="str">
        <f t="shared" si="79"/>
        <v/>
      </c>
      <c r="AO79" s="578" t="str">
        <f t="shared" si="80"/>
        <v/>
      </c>
      <c r="AP79" s="644" t="str">
        <f t="shared" si="81"/>
        <v/>
      </c>
      <c r="AQ79" s="655" t="str">
        <f t="shared" si="82"/>
        <v/>
      </c>
      <c r="AR79" s="577" t="str">
        <f t="shared" si="82"/>
        <v/>
      </c>
      <c r="AS79" s="578" t="str">
        <f t="shared" si="83"/>
        <v/>
      </c>
      <c r="AT79" s="578" t="str">
        <f t="shared" si="84"/>
        <v/>
      </c>
      <c r="AU79" s="644" t="str">
        <f t="shared" si="85"/>
        <v/>
      </c>
      <c r="AV79" s="677" t="str">
        <f t="shared" si="45"/>
        <v/>
      </c>
      <c r="AW79" s="577" t="str">
        <f t="shared" si="45"/>
        <v/>
      </c>
      <c r="AX79" s="578" t="str">
        <f t="shared" si="86"/>
        <v/>
      </c>
      <c r="AY79" s="578" t="str">
        <f t="shared" si="87"/>
        <v/>
      </c>
      <c r="AZ79" s="678" t="str">
        <f t="shared" si="88"/>
        <v/>
      </c>
      <c r="BA79" s="671" t="str">
        <f t="shared" si="69"/>
        <v/>
      </c>
      <c r="BB79" s="583"/>
      <c r="BC79" s="605" t="str">
        <f t="shared" si="89"/>
        <v/>
      </c>
      <c r="BD79" s="605" t="str">
        <f t="shared" si="90"/>
        <v/>
      </c>
      <c r="BE79" s="605" t="str">
        <f t="shared" si="91"/>
        <v/>
      </c>
      <c r="BF79" s="606" t="str" cm="1">
        <f t="array" ref="BF79">IF($AE79="","",
_xlfn.IFS(
$BA79="Devis 1",
IF(ISBLANK(AN79),"",IFERROR(VALUE(TRIM(SUBSTITUTE(AN79,CHAR(160),""))),0)*IFERROR(VALUE(TRIM(SUBSTITUTE($AE79,CHAR(160),""))),0)),
$BA79="Devis 2",
IF(ISBLANK(AS79),"",IFERROR(VALUE(TRIM(SUBSTITUTE(AS79,CHAR(160),""))),0)*IFERROR(VALUE(TRIM(SUBSTITUTE($AE79,CHAR(160),""))),0)),
$BA79="Devis 3",
IF(ISBLANK(AX79),"",IFERROR(VALUE(TRIM(SUBSTITUTE(AX79,CHAR(160),""))),0)*IFERROR(VALUE(TRIM(SUBSTITUTE($AE79,CHAR(160),""))),0)),
TRUE,0
)
)</f>
        <v/>
      </c>
      <c r="BG79" s="606" t="str" cm="1">
        <f t="array" ref="BG79">IF($AE79="","",
_xlfn.IFS(
$BA79="Devis 1",
IF(ISBLANK(AO79),"",IFERROR(VALUE(TRIM(SUBSTITUTE(AO79,CHAR(160),""))),0)*IFERROR(VALUE(TRIM(SUBSTITUTE($AE79,CHAR(160),""))),0)),
$BA79="Devis 2",
IF(ISBLANK(AT79),"",IFERROR(VALUE(TRIM(SUBSTITUTE(AT79,CHAR(160),""))),0)*IFERROR(VALUE(TRIM(SUBSTITUTE($AE79,CHAR(160),""))),0)),
$BA79="Devis 3",
IF(ISBLANK(AY79),"",IFERROR(VALUE(TRIM(SUBSTITUTE(AY79,CHAR(160),""))),0)*IFERROR(VALUE(TRIM(SUBSTITUTE($AE79,CHAR(160),""))),0)),
TRUE,0
)
)</f>
        <v/>
      </c>
      <c r="BH79" s="605" t="str">
        <f t="shared" si="92"/>
        <v/>
      </c>
      <c r="BI79" s="585"/>
      <c r="BJ79" s="586" t="str" cm="1">
        <f t="array" ref="BJ79">IF(OR(BH79="",BE79="",BF79="",BC79="",BG79="",BD79=""),"",_xlfn.IFS(
ROUND(IFERROR(VALUE(TRIM(SUBSTITUTE(BH79,CHAR(160),""))),0),2)&gt;
ROUND(IFERROR(VALUE(TRIM(SUBSTITUTE(BE79,CHAR(160),""))),0),2),
"KO : Le montant retenu TTC est supérieur au montant raisonnable TTC. Merci de revoir la ligne de dépense ou plafonner son montant.",
ROUND(IFERROR(VALUE(TRIM(SUBSTITUTE(BF79,CHAR(160),""))),0),2)&gt;
ROUND(IFERROR(VALUE(TRIM(SUBSTITUTE(BC79,CHAR(160),""))),0),2),
"Attention : Le montant retenu HT est supérieur au montant HT raisonnable. Merci de revoir la ligne de dépense, plafonner son montant, ou justifier la reventillation HT / TVA.",
ROUND(IFERROR(VALUE(TRIM(SUBSTITUTE(BG79,CHAR(160),""))),0),2)&gt;
ROUND(IFERROR(VALUE(TRIM(SUBSTITUTE(BD79,CHAR(160),""))),0),2),
"Attention : Le montant TVA retenu est supérieur au montant TVA raisonnable. Merci de revoir la ligne de dépense, plafonner son montant, ou justifier la reventillation HT / TVA.",
ROUND(IFERROR(VALUE(TRIM(SUBSTITUTE(BH79,CHAR(160),""))),0),2)&gt;
ROUND(IFERROR(VALUE(TRIM(SUBSTITUTE(MIN(P80,S80,V80),CHAR(160),""))),0),2),
"Attention : Le devis retenu n'est pas le moins cher. Une justification de la part du porteur est nécessaire.",
ROUND(IFERROR(VALUE(TRIM(SUBSTITUTE(BH79,CHAR(160),""))),0),2)=0,
"Attention : montant présenté entièrement écarté",
ROUND(IFERROR(VALUE(TRIM(SUBSTITUTE(BE79,CHAR(160),""))),0),2)=
ROUND(IFERROR(VALUE(TRIM(SUBSTITUTE(BH79,CHAR(160),""))),0),2),
"OK",
ROUND(IFERROR(VALUE(TRIM(SUBSTITUTE(BE79,CHAR(160),""))),0),2)&gt;
ROUND(IFERROR(VALUE(TRIM(SUBSTITUTE(BH79,CHAR(160),""))),0),2),
" OK : Montant instruit inférieur au montant raisonnable.",
TRUE,""
))</f>
        <v/>
      </c>
      <c r="BK79" s="586" t="str" cm="1">
        <f t="array" ref="BK79">IF(OR(BH79="",AB79="",BF79="",Z79="",BG79="",AA79=""),"",_xlfn.IFS(
ROUND(IFERROR(VALUE(TRIM(SUBSTITUTE(BH79,CHAR(160),""))),0),2)&gt;
ROUND(IFERROR(VALUE(TRIM(SUBSTITUTE(AB79,CHAR(160),""))),0),2),
"KO : Le montant retenu TTC est supérieur au montant présenté TTC. Merci de revoir la ligne de dépense ou plafonner son montant.",
ROUND(IFERROR(VALUE(TRIM(SUBSTITUTE(BF79,CHAR(160),""))),0),2)&gt;
ROUND(IFERROR(VALUE(TRIM(SUBSTITUTE(Z79,CHAR(160),""))),0),2),
"Attention : Le montant retenu HT est supérieur au montant HT présenté. Merci de revoir la ligne de dépense, plafonner son montant, ou justifier la reventillation HT / TVA.",
ROUND(IFERROR(VALUE(TRIM(SUBSTITUTE(BG79,CHAR(160),""))),0),2)&gt;
ROUND(IFERROR(VALUE(TRIM(SUBSTITUTE(AA79,CHAR(160),""))),0),2),
"Attention : Le montant TVA retenu est supérieur au montant TVA présenté. Merci de revoir la ligne de dépense, plafonner son montant, ou justifier la reventillation HT / TVA.",
ROUND(IFERROR(VALUE(TRIM(SUBSTITUTE(AB79,CHAR(160),""))),0),2)=0,
"",
ROUND(IFERROR(VALUE(TRIM(SUBSTITUTE(BH79,CHAR(160),""))),0),2)=
ROUND(IFERROR(VALUE(TRIM(SUBSTITUTE(AB79,CHAR(160),""))),0),2),
"OK",
ROUND(IFERROR(VALUE(TRIM(SUBSTITUTE(BH79,CHAR(160),""))),0),2)=0,
"Attention : Montant présenté entièrement rejeté.",
ROUND(IFERROR(VALUE(TRIM(SUBSTITUTE(BH79,CHAR(160),""))),0),2)&lt;
ROUND(IFERROR(VALUE(TRIM(SUBSTITUTE(AB79,CHAR(160),""))),0),2),
"Attention : Montant présenté partiellement rejeté.",
TRUE,""
))</f>
        <v/>
      </c>
      <c r="BL79" s="584" t="str">
        <f t="shared" si="65"/>
        <v/>
      </c>
      <c r="BM79" s="584" t="str">
        <f t="shared" si="66"/>
        <v/>
      </c>
      <c r="BN79" s="818" t="str">
        <f t="shared" si="67"/>
        <v/>
      </c>
    </row>
    <row r="80" spans="1:66">
      <c r="A80" s="797">
        <v>72</v>
      </c>
      <c r="B80" s="83"/>
      <c r="C80" s="108"/>
      <c r="D80" s="83"/>
      <c r="E80" s="109"/>
      <c r="F80" s="110"/>
      <c r="G80" s="111"/>
      <c r="H80" s="132"/>
      <c r="I80" s="626"/>
      <c r="J80" s="627"/>
      <c r="K80" s="538"/>
      <c r="L80" s="624"/>
      <c r="M80" s="625"/>
      <c r="N80" s="644" t="str">
        <f t="shared" si="43"/>
        <v/>
      </c>
      <c r="O80" s="647"/>
      <c r="P80" s="538"/>
      <c r="Q80" s="625"/>
      <c r="R80" s="625"/>
      <c r="S80" s="644" t="str">
        <f t="shared" si="70"/>
        <v/>
      </c>
      <c r="T80" s="664"/>
      <c r="U80" s="538"/>
      <c r="V80" s="625"/>
      <c r="W80" s="625"/>
      <c r="X80" s="665" t="str">
        <f t="shared" si="46"/>
        <v/>
      </c>
      <c r="Y80" s="623"/>
      <c r="Z80" s="112" t="str" cm="1">
        <f t="array" ref="Z80">IF((_xlfn.IFS(TRIM(SUBSTITUTE(Y80,CHAR(160),""))="Devis 1",IFERROR(VALUE(TRIM(SUBSTITUTE(L80,CHAR(160),""))),0),TRIM(SUBSTITUTE(Y80,CHAR(160),""))="Devis 2",IFERROR(VALUE(TRIM(SUBSTITUTE(Q80,CHAR(160),""))),0),TRIM(SUBSTITUTE(Y80,CHAR(160),""))="Devis 3",IFERROR(VALUE(TRIM(SUBSTITUTE(V80,CHAR(160),""))),0),TRUE,0)*IFERROR(VALUE(TRIM(SUBSTITUTE(C80,CHAR(160),""))),0))=0,"",_xlfn.IFS(TRIM(SUBSTITUTE(Y80,CHAR(160),""))="Devis 1",IFERROR(VALUE(TRIM(SUBSTITUTE(L80,CHAR(160),""))),0),TRIM(SUBSTITUTE(Y80,CHAR(160),""))="Devis 2",IFERROR(VALUE(TRIM(SUBSTITUTE(Q80,CHAR(160),""))),0),TRIM(SUBSTITUTE(Y80,CHAR(160),""))="Devis 3",IFERROR(VALUE(TRIM(SUBSTITUTE(V80,CHAR(160),""))),0),TRUE,0)*IFERROR(VALUE(TRIM(SUBSTITUTE(C80,CHAR(160),""))),0))</f>
        <v/>
      </c>
      <c r="AA80" s="89" t="str" cm="1">
        <f t="array" ref="AA80">IF(ROUND((_xlfn.IFS(TRIM(SUBSTITUTE(Y80,CHAR(160),""))="Devis 1",IFERROR(VALUE(TRIM(SUBSTITUTE(M80,CHAR(160),""))),0),TRIM(SUBSTITUTE(Y80,CHAR(160),""))="Devis 2",IFERROR(VALUE(TRIM(SUBSTITUTE(R80,CHAR(160),""))),0),TRIM(SUBSTITUTE(Y80,CHAR(160),""))="Devis 3",IFERROR(VALUE(TRIM(SUBSTITUTE(W80,CHAR(160),""))),0),TRUE,0)*IFERROR(VALUE(TRIM(SUBSTITUTE(C80,CHAR(160),""))),0)),2)=0,IF(Z80&lt;&gt;"",0,""),ROUND((_xlfn.IFS(TRIM(SUBSTITUTE(Y80,CHAR(160),""))="Devis 1",IFERROR(VALUE(TRIM(SUBSTITUTE(M80,CHAR(160),""))),0),TRIM(SUBSTITUTE(Y80,CHAR(160),""))="Devis 2",IFERROR(VALUE(TRIM(SUBSTITUTE(R80,CHAR(160),""))),0),TRIM(SUBSTITUTE(Y80,CHAR(160),""))="Devis 3",IFERROR(VALUE(TRIM(SUBSTITUTE(W80,CHAR(160),""))),0),TRUE,0)*IFERROR(VALUE(TRIM(SUBSTITUTE(C80,CHAR(160),""))),0)),2))</f>
        <v/>
      </c>
      <c r="AB80" s="113" t="str">
        <f t="shared" si="71"/>
        <v/>
      </c>
      <c r="AC80" s="798"/>
      <c r="AD80" s="817" t="str">
        <f t="shared" si="68"/>
        <v/>
      </c>
      <c r="AE80" s="579" t="str">
        <f t="shared" si="72"/>
        <v/>
      </c>
      <c r="AF80" s="539" t="str">
        <f t="shared" si="73"/>
        <v/>
      </c>
      <c r="AG80" s="539" t="str">
        <f t="shared" si="74"/>
        <v/>
      </c>
      <c r="AH80" s="539" t="str">
        <f t="shared" si="75"/>
        <v/>
      </c>
      <c r="AI80" s="539" t="str">
        <f t="shared" si="76"/>
        <v/>
      </c>
      <c r="AJ80" s="539" t="str">
        <f t="shared" si="77"/>
        <v/>
      </c>
      <c r="AK80" s="553" t="str">
        <f t="shared" si="78"/>
        <v/>
      </c>
      <c r="AL80" s="548" t="str">
        <f t="shared" si="44"/>
        <v/>
      </c>
      <c r="AM80" s="539" t="str">
        <f t="shared" si="44"/>
        <v/>
      </c>
      <c r="AN80" s="578" t="str">
        <f t="shared" si="79"/>
        <v/>
      </c>
      <c r="AO80" s="578" t="str">
        <f t="shared" si="80"/>
        <v/>
      </c>
      <c r="AP80" s="644" t="str">
        <f t="shared" si="81"/>
        <v/>
      </c>
      <c r="AQ80" s="655" t="str">
        <f t="shared" si="82"/>
        <v/>
      </c>
      <c r="AR80" s="577" t="str">
        <f t="shared" si="82"/>
        <v/>
      </c>
      <c r="AS80" s="578" t="str">
        <f t="shared" si="83"/>
        <v/>
      </c>
      <c r="AT80" s="578" t="str">
        <f t="shared" si="84"/>
        <v/>
      </c>
      <c r="AU80" s="644" t="str">
        <f t="shared" si="85"/>
        <v/>
      </c>
      <c r="AV80" s="677" t="str">
        <f t="shared" si="45"/>
        <v/>
      </c>
      <c r="AW80" s="577" t="str">
        <f t="shared" si="45"/>
        <v/>
      </c>
      <c r="AX80" s="578" t="str">
        <f t="shared" si="86"/>
        <v/>
      </c>
      <c r="AY80" s="578" t="str">
        <f t="shared" si="87"/>
        <v/>
      </c>
      <c r="AZ80" s="678" t="str">
        <f t="shared" si="88"/>
        <v/>
      </c>
      <c r="BA80" s="671" t="str">
        <f t="shared" si="69"/>
        <v/>
      </c>
      <c r="BB80" s="583"/>
      <c r="BC80" s="605" t="str">
        <f t="shared" si="89"/>
        <v/>
      </c>
      <c r="BD80" s="605" t="str">
        <f t="shared" si="90"/>
        <v/>
      </c>
      <c r="BE80" s="605" t="str">
        <f t="shared" si="91"/>
        <v/>
      </c>
      <c r="BF80" s="606" t="str" cm="1">
        <f t="array" ref="BF80">IF($AE80="","",
_xlfn.IFS(
$BA80="Devis 1",
IF(ISBLANK(AN80),"",IFERROR(VALUE(TRIM(SUBSTITUTE(AN80,CHAR(160),""))),0)*IFERROR(VALUE(TRIM(SUBSTITUTE($AE80,CHAR(160),""))),0)),
$BA80="Devis 2",
IF(ISBLANK(AS80),"",IFERROR(VALUE(TRIM(SUBSTITUTE(AS80,CHAR(160),""))),0)*IFERROR(VALUE(TRIM(SUBSTITUTE($AE80,CHAR(160),""))),0)),
$BA80="Devis 3",
IF(ISBLANK(AX80),"",IFERROR(VALUE(TRIM(SUBSTITUTE(AX80,CHAR(160),""))),0)*IFERROR(VALUE(TRIM(SUBSTITUTE($AE80,CHAR(160),""))),0)),
TRUE,0
)
)</f>
        <v/>
      </c>
      <c r="BG80" s="606" t="str" cm="1">
        <f t="array" ref="BG80">IF($AE80="","",
_xlfn.IFS(
$BA80="Devis 1",
IF(ISBLANK(AO80),"",IFERROR(VALUE(TRIM(SUBSTITUTE(AO80,CHAR(160),""))),0)*IFERROR(VALUE(TRIM(SUBSTITUTE($AE80,CHAR(160),""))),0)),
$BA80="Devis 2",
IF(ISBLANK(AT80),"",IFERROR(VALUE(TRIM(SUBSTITUTE(AT80,CHAR(160),""))),0)*IFERROR(VALUE(TRIM(SUBSTITUTE($AE80,CHAR(160),""))),0)),
$BA80="Devis 3",
IF(ISBLANK(AY80),"",IFERROR(VALUE(TRIM(SUBSTITUTE(AY80,CHAR(160),""))),0)*IFERROR(VALUE(TRIM(SUBSTITUTE($AE80,CHAR(160),""))),0)),
TRUE,0
)
)</f>
        <v/>
      </c>
      <c r="BH80" s="605" t="str">
        <f t="shared" si="92"/>
        <v/>
      </c>
      <c r="BI80" s="585"/>
      <c r="BJ80" s="586" t="str" cm="1">
        <f t="array" ref="BJ80">IF(OR(BH80="",BE80="",BF80="",BC80="",BG80="",BD80=""),"",_xlfn.IFS(
ROUND(IFERROR(VALUE(TRIM(SUBSTITUTE(BH80,CHAR(160),""))),0),2)&gt;
ROUND(IFERROR(VALUE(TRIM(SUBSTITUTE(BE80,CHAR(160),""))),0),2),
"KO : Le montant retenu TTC est supérieur au montant raisonnable TTC. Merci de revoir la ligne de dépense ou plafonner son montant.",
ROUND(IFERROR(VALUE(TRIM(SUBSTITUTE(BF80,CHAR(160),""))),0),2)&gt;
ROUND(IFERROR(VALUE(TRIM(SUBSTITUTE(BC80,CHAR(160),""))),0),2),
"Attention : Le montant retenu HT est supérieur au montant HT raisonnable. Merci de revoir la ligne de dépense, plafonner son montant, ou justifier la reventillation HT / TVA.",
ROUND(IFERROR(VALUE(TRIM(SUBSTITUTE(BG80,CHAR(160),""))),0),2)&gt;
ROUND(IFERROR(VALUE(TRIM(SUBSTITUTE(BD80,CHAR(160),""))),0),2),
"Attention : Le montant TVA retenu est supérieur au montant TVA raisonnable. Merci de revoir la ligne de dépense, plafonner son montant, ou justifier la reventillation HT / TVA.",
ROUND(IFERROR(VALUE(TRIM(SUBSTITUTE(BH80,CHAR(160),""))),0),2)&gt;
ROUND(IFERROR(VALUE(TRIM(SUBSTITUTE(MIN(P81,S81,V81),CHAR(160),""))),0),2),
"Attention : Le devis retenu n'est pas le moins cher. Une justification de la part du porteur est nécessaire.",
ROUND(IFERROR(VALUE(TRIM(SUBSTITUTE(BH80,CHAR(160),""))),0),2)=0,
"Attention : montant présenté entièrement écarté",
ROUND(IFERROR(VALUE(TRIM(SUBSTITUTE(BE80,CHAR(160),""))),0),2)=
ROUND(IFERROR(VALUE(TRIM(SUBSTITUTE(BH80,CHAR(160),""))),0),2),
"OK",
ROUND(IFERROR(VALUE(TRIM(SUBSTITUTE(BE80,CHAR(160),""))),0),2)&gt;
ROUND(IFERROR(VALUE(TRIM(SUBSTITUTE(BH80,CHAR(160),""))),0),2),
" OK : Montant instruit inférieur au montant raisonnable.",
TRUE,""
))</f>
        <v/>
      </c>
      <c r="BK80" s="586" t="str" cm="1">
        <f t="array" ref="BK80">IF(OR(BH80="",AB80="",BF80="",Z80="",BG80="",AA80=""),"",_xlfn.IFS(
ROUND(IFERROR(VALUE(TRIM(SUBSTITUTE(BH80,CHAR(160),""))),0),2)&gt;
ROUND(IFERROR(VALUE(TRIM(SUBSTITUTE(AB80,CHAR(160),""))),0),2),
"KO : Le montant retenu TTC est supérieur au montant présenté TTC. Merci de revoir la ligne de dépense ou plafonner son montant.",
ROUND(IFERROR(VALUE(TRIM(SUBSTITUTE(BF80,CHAR(160),""))),0),2)&gt;
ROUND(IFERROR(VALUE(TRIM(SUBSTITUTE(Z80,CHAR(160),""))),0),2),
"Attention : Le montant retenu HT est supérieur au montant HT présenté. Merci de revoir la ligne de dépense, plafonner son montant, ou justifier la reventillation HT / TVA.",
ROUND(IFERROR(VALUE(TRIM(SUBSTITUTE(BG80,CHAR(160),""))),0),2)&gt;
ROUND(IFERROR(VALUE(TRIM(SUBSTITUTE(AA80,CHAR(160),""))),0),2),
"Attention : Le montant TVA retenu est supérieur au montant TVA présenté. Merci de revoir la ligne de dépense, plafonner son montant, ou justifier la reventillation HT / TVA.",
ROUND(IFERROR(VALUE(TRIM(SUBSTITUTE(AB80,CHAR(160),""))),0),2)=0,
"",
ROUND(IFERROR(VALUE(TRIM(SUBSTITUTE(BH80,CHAR(160),""))),0),2)=
ROUND(IFERROR(VALUE(TRIM(SUBSTITUTE(AB80,CHAR(160),""))),0),2),
"OK",
ROUND(IFERROR(VALUE(TRIM(SUBSTITUTE(BH80,CHAR(160),""))),0),2)=0,
"Attention : Montant présenté entièrement rejeté.",
ROUND(IFERROR(VALUE(TRIM(SUBSTITUTE(BH80,CHAR(160),""))),0),2)&lt;
ROUND(IFERROR(VALUE(TRIM(SUBSTITUTE(AB80,CHAR(160),""))),0),2),
"Attention : Montant présenté partiellement rejeté.",
TRUE,""
))</f>
        <v/>
      </c>
      <c r="BL80" s="584" t="str">
        <f t="shared" si="65"/>
        <v/>
      </c>
      <c r="BM80" s="584" t="str">
        <f t="shared" si="66"/>
        <v/>
      </c>
      <c r="BN80" s="818" t="str">
        <f t="shared" si="67"/>
        <v/>
      </c>
    </row>
    <row r="81" spans="1:66">
      <c r="A81" s="797">
        <v>73</v>
      </c>
      <c r="B81" s="83"/>
      <c r="C81" s="108"/>
      <c r="D81" s="83"/>
      <c r="E81" s="109"/>
      <c r="F81" s="110"/>
      <c r="G81" s="111"/>
      <c r="H81" s="132"/>
      <c r="I81" s="626"/>
      <c r="J81" s="627"/>
      <c r="K81" s="538"/>
      <c r="L81" s="624"/>
      <c r="M81" s="625"/>
      <c r="N81" s="644" t="str">
        <f t="shared" si="43"/>
        <v/>
      </c>
      <c r="O81" s="647"/>
      <c r="P81" s="538"/>
      <c r="Q81" s="625"/>
      <c r="R81" s="625"/>
      <c r="S81" s="644" t="str">
        <f t="shared" si="70"/>
        <v/>
      </c>
      <c r="T81" s="664"/>
      <c r="U81" s="538"/>
      <c r="V81" s="625"/>
      <c r="W81" s="625"/>
      <c r="X81" s="665" t="str">
        <f t="shared" si="46"/>
        <v/>
      </c>
      <c r="Y81" s="623"/>
      <c r="Z81" s="112" t="str" cm="1">
        <f t="array" ref="Z81">IF((_xlfn.IFS(TRIM(SUBSTITUTE(Y81,CHAR(160),""))="Devis 1",IFERROR(VALUE(TRIM(SUBSTITUTE(L81,CHAR(160),""))),0),TRIM(SUBSTITUTE(Y81,CHAR(160),""))="Devis 2",IFERROR(VALUE(TRIM(SUBSTITUTE(Q81,CHAR(160),""))),0),TRIM(SUBSTITUTE(Y81,CHAR(160),""))="Devis 3",IFERROR(VALUE(TRIM(SUBSTITUTE(V81,CHAR(160),""))),0),TRUE,0)*IFERROR(VALUE(TRIM(SUBSTITUTE(C81,CHAR(160),""))),0))=0,"",_xlfn.IFS(TRIM(SUBSTITUTE(Y81,CHAR(160),""))="Devis 1",IFERROR(VALUE(TRIM(SUBSTITUTE(L81,CHAR(160),""))),0),TRIM(SUBSTITUTE(Y81,CHAR(160),""))="Devis 2",IFERROR(VALUE(TRIM(SUBSTITUTE(Q81,CHAR(160),""))),0),TRIM(SUBSTITUTE(Y81,CHAR(160),""))="Devis 3",IFERROR(VALUE(TRIM(SUBSTITUTE(V81,CHAR(160),""))),0),TRUE,0)*IFERROR(VALUE(TRIM(SUBSTITUTE(C81,CHAR(160),""))),0))</f>
        <v/>
      </c>
      <c r="AA81" s="89" t="str" cm="1">
        <f t="array" ref="AA81">IF(ROUND((_xlfn.IFS(TRIM(SUBSTITUTE(Y81,CHAR(160),""))="Devis 1",IFERROR(VALUE(TRIM(SUBSTITUTE(M81,CHAR(160),""))),0),TRIM(SUBSTITUTE(Y81,CHAR(160),""))="Devis 2",IFERROR(VALUE(TRIM(SUBSTITUTE(R81,CHAR(160),""))),0),TRIM(SUBSTITUTE(Y81,CHAR(160),""))="Devis 3",IFERROR(VALUE(TRIM(SUBSTITUTE(W81,CHAR(160),""))),0),TRUE,0)*IFERROR(VALUE(TRIM(SUBSTITUTE(C81,CHAR(160),""))),0)),2)=0,IF(Z81&lt;&gt;"",0,""),ROUND((_xlfn.IFS(TRIM(SUBSTITUTE(Y81,CHAR(160),""))="Devis 1",IFERROR(VALUE(TRIM(SUBSTITUTE(M81,CHAR(160),""))),0),TRIM(SUBSTITUTE(Y81,CHAR(160),""))="Devis 2",IFERROR(VALUE(TRIM(SUBSTITUTE(R81,CHAR(160),""))),0),TRIM(SUBSTITUTE(Y81,CHAR(160),""))="Devis 3",IFERROR(VALUE(TRIM(SUBSTITUTE(W81,CHAR(160),""))),0),TRUE,0)*IFERROR(VALUE(TRIM(SUBSTITUTE(C81,CHAR(160),""))),0)),2))</f>
        <v/>
      </c>
      <c r="AB81" s="113" t="str">
        <f t="shared" si="71"/>
        <v/>
      </c>
      <c r="AC81" s="798"/>
      <c r="AD81" s="817" t="str">
        <f t="shared" si="68"/>
        <v/>
      </c>
      <c r="AE81" s="579" t="str">
        <f t="shared" si="72"/>
        <v/>
      </c>
      <c r="AF81" s="539" t="str">
        <f t="shared" si="73"/>
        <v/>
      </c>
      <c r="AG81" s="539" t="str">
        <f t="shared" si="74"/>
        <v/>
      </c>
      <c r="AH81" s="539" t="str">
        <f t="shared" si="75"/>
        <v/>
      </c>
      <c r="AI81" s="539" t="str">
        <f t="shared" si="76"/>
        <v/>
      </c>
      <c r="AJ81" s="539" t="str">
        <f t="shared" si="77"/>
        <v/>
      </c>
      <c r="AK81" s="553" t="str">
        <f t="shared" si="78"/>
        <v/>
      </c>
      <c r="AL81" s="548" t="str">
        <f t="shared" si="44"/>
        <v/>
      </c>
      <c r="AM81" s="539" t="str">
        <f t="shared" si="44"/>
        <v/>
      </c>
      <c r="AN81" s="578" t="str">
        <f t="shared" si="79"/>
        <v/>
      </c>
      <c r="AO81" s="578" t="str">
        <f t="shared" si="80"/>
        <v/>
      </c>
      <c r="AP81" s="644" t="str">
        <f t="shared" si="81"/>
        <v/>
      </c>
      <c r="AQ81" s="655" t="str">
        <f t="shared" si="82"/>
        <v/>
      </c>
      <c r="AR81" s="577" t="str">
        <f t="shared" si="82"/>
        <v/>
      </c>
      <c r="AS81" s="578" t="str">
        <f t="shared" si="83"/>
        <v/>
      </c>
      <c r="AT81" s="578" t="str">
        <f t="shared" si="84"/>
        <v/>
      </c>
      <c r="AU81" s="644" t="str">
        <f t="shared" si="85"/>
        <v/>
      </c>
      <c r="AV81" s="677" t="str">
        <f t="shared" si="45"/>
        <v/>
      </c>
      <c r="AW81" s="577" t="str">
        <f t="shared" si="45"/>
        <v/>
      </c>
      <c r="AX81" s="578" t="str">
        <f t="shared" si="86"/>
        <v/>
      </c>
      <c r="AY81" s="578" t="str">
        <f t="shared" si="87"/>
        <v/>
      </c>
      <c r="AZ81" s="678" t="str">
        <f t="shared" si="88"/>
        <v/>
      </c>
      <c r="BA81" s="671" t="str">
        <f t="shared" si="69"/>
        <v/>
      </c>
      <c r="BB81" s="583"/>
      <c r="BC81" s="605" t="str">
        <f t="shared" si="89"/>
        <v/>
      </c>
      <c r="BD81" s="605" t="str">
        <f t="shared" si="90"/>
        <v/>
      </c>
      <c r="BE81" s="605" t="str">
        <f t="shared" si="91"/>
        <v/>
      </c>
      <c r="BF81" s="606" t="str" cm="1">
        <f t="array" ref="BF81">IF($AE81="","",
_xlfn.IFS(
$BA81="Devis 1",
IF(ISBLANK(AN81),"",IFERROR(VALUE(TRIM(SUBSTITUTE(AN81,CHAR(160),""))),0)*IFERROR(VALUE(TRIM(SUBSTITUTE($AE81,CHAR(160),""))),0)),
$BA81="Devis 2",
IF(ISBLANK(AS81),"",IFERROR(VALUE(TRIM(SUBSTITUTE(AS81,CHAR(160),""))),0)*IFERROR(VALUE(TRIM(SUBSTITUTE($AE81,CHAR(160),""))),0)),
$BA81="Devis 3",
IF(ISBLANK(AX81),"",IFERROR(VALUE(TRIM(SUBSTITUTE(AX81,CHAR(160),""))),0)*IFERROR(VALUE(TRIM(SUBSTITUTE($AE81,CHAR(160),""))),0)),
TRUE,0
)
)</f>
        <v/>
      </c>
      <c r="BG81" s="606" t="str" cm="1">
        <f t="array" ref="BG81">IF($AE81="","",
_xlfn.IFS(
$BA81="Devis 1",
IF(ISBLANK(AO81),"",IFERROR(VALUE(TRIM(SUBSTITUTE(AO81,CHAR(160),""))),0)*IFERROR(VALUE(TRIM(SUBSTITUTE($AE81,CHAR(160),""))),0)),
$BA81="Devis 2",
IF(ISBLANK(AT81),"",IFERROR(VALUE(TRIM(SUBSTITUTE(AT81,CHAR(160),""))),0)*IFERROR(VALUE(TRIM(SUBSTITUTE($AE81,CHAR(160),""))),0)),
$BA81="Devis 3",
IF(ISBLANK(AY81),"",IFERROR(VALUE(TRIM(SUBSTITUTE(AY81,CHAR(160),""))),0)*IFERROR(VALUE(TRIM(SUBSTITUTE($AE81,CHAR(160),""))),0)),
TRUE,0
)
)</f>
        <v/>
      </c>
      <c r="BH81" s="605" t="str">
        <f t="shared" si="92"/>
        <v/>
      </c>
      <c r="BI81" s="585"/>
      <c r="BJ81" s="586" t="str" cm="1">
        <f t="array" ref="BJ81">IF(OR(BH81="",BE81="",BF81="",BC81="",BG81="",BD81=""),"",_xlfn.IFS(
ROUND(IFERROR(VALUE(TRIM(SUBSTITUTE(BH81,CHAR(160),""))),0),2)&gt;
ROUND(IFERROR(VALUE(TRIM(SUBSTITUTE(BE81,CHAR(160),""))),0),2),
"KO : Le montant retenu TTC est supérieur au montant raisonnable TTC. Merci de revoir la ligne de dépense ou plafonner son montant.",
ROUND(IFERROR(VALUE(TRIM(SUBSTITUTE(BF81,CHAR(160),""))),0),2)&gt;
ROUND(IFERROR(VALUE(TRIM(SUBSTITUTE(BC81,CHAR(160),""))),0),2),
"Attention : Le montant retenu HT est supérieur au montant HT raisonnable. Merci de revoir la ligne de dépense, plafonner son montant, ou justifier la reventillation HT / TVA.",
ROUND(IFERROR(VALUE(TRIM(SUBSTITUTE(BG81,CHAR(160),""))),0),2)&gt;
ROUND(IFERROR(VALUE(TRIM(SUBSTITUTE(BD81,CHAR(160),""))),0),2),
"Attention : Le montant TVA retenu est supérieur au montant TVA raisonnable. Merci de revoir la ligne de dépense, plafonner son montant, ou justifier la reventillation HT / TVA.",
ROUND(IFERROR(VALUE(TRIM(SUBSTITUTE(BH81,CHAR(160),""))),0),2)&gt;
ROUND(IFERROR(VALUE(TRIM(SUBSTITUTE(MIN(P82,S82,V82),CHAR(160),""))),0),2),
"Attention : Le devis retenu n'est pas le moins cher. Une justification de la part du porteur est nécessaire.",
ROUND(IFERROR(VALUE(TRIM(SUBSTITUTE(BH81,CHAR(160),""))),0),2)=0,
"Attention : montant présenté entièrement écarté",
ROUND(IFERROR(VALUE(TRIM(SUBSTITUTE(BE81,CHAR(160),""))),0),2)=
ROUND(IFERROR(VALUE(TRIM(SUBSTITUTE(BH81,CHAR(160),""))),0),2),
"OK",
ROUND(IFERROR(VALUE(TRIM(SUBSTITUTE(BE81,CHAR(160),""))),0),2)&gt;
ROUND(IFERROR(VALUE(TRIM(SUBSTITUTE(BH81,CHAR(160),""))),0),2),
" OK : Montant instruit inférieur au montant raisonnable.",
TRUE,""
))</f>
        <v/>
      </c>
      <c r="BK81" s="586" t="str" cm="1">
        <f t="array" ref="BK81">IF(OR(BH81="",AB81="",BF81="",Z81="",BG81="",AA81=""),"",_xlfn.IFS(
ROUND(IFERROR(VALUE(TRIM(SUBSTITUTE(BH81,CHAR(160),""))),0),2)&gt;
ROUND(IFERROR(VALUE(TRIM(SUBSTITUTE(AB81,CHAR(160),""))),0),2),
"KO : Le montant retenu TTC est supérieur au montant présenté TTC. Merci de revoir la ligne de dépense ou plafonner son montant.",
ROUND(IFERROR(VALUE(TRIM(SUBSTITUTE(BF81,CHAR(160),""))),0),2)&gt;
ROUND(IFERROR(VALUE(TRIM(SUBSTITUTE(Z81,CHAR(160),""))),0),2),
"Attention : Le montant retenu HT est supérieur au montant HT présenté. Merci de revoir la ligne de dépense, plafonner son montant, ou justifier la reventillation HT / TVA.",
ROUND(IFERROR(VALUE(TRIM(SUBSTITUTE(BG81,CHAR(160),""))),0),2)&gt;
ROUND(IFERROR(VALUE(TRIM(SUBSTITUTE(AA81,CHAR(160),""))),0),2),
"Attention : Le montant TVA retenu est supérieur au montant TVA présenté. Merci de revoir la ligne de dépense, plafonner son montant, ou justifier la reventillation HT / TVA.",
ROUND(IFERROR(VALUE(TRIM(SUBSTITUTE(AB81,CHAR(160),""))),0),2)=0,
"",
ROUND(IFERROR(VALUE(TRIM(SUBSTITUTE(BH81,CHAR(160),""))),0),2)=
ROUND(IFERROR(VALUE(TRIM(SUBSTITUTE(AB81,CHAR(160),""))),0),2),
"OK",
ROUND(IFERROR(VALUE(TRIM(SUBSTITUTE(BH81,CHAR(160),""))),0),2)=0,
"Attention : Montant présenté entièrement rejeté.",
ROUND(IFERROR(VALUE(TRIM(SUBSTITUTE(BH81,CHAR(160),""))),0),2)&lt;
ROUND(IFERROR(VALUE(TRIM(SUBSTITUTE(AB81,CHAR(160),""))),0),2),
"Attention : Montant présenté partiellement rejeté.",
TRUE,""
))</f>
        <v/>
      </c>
      <c r="BL81" s="584" t="str">
        <f t="shared" si="65"/>
        <v/>
      </c>
      <c r="BM81" s="584" t="str">
        <f t="shared" si="66"/>
        <v/>
      </c>
      <c r="BN81" s="818" t="str">
        <f t="shared" si="67"/>
        <v/>
      </c>
    </row>
    <row r="82" spans="1:66">
      <c r="A82" s="797">
        <v>74</v>
      </c>
      <c r="B82" s="83"/>
      <c r="C82" s="108"/>
      <c r="D82" s="83"/>
      <c r="E82" s="109"/>
      <c r="F82" s="110"/>
      <c r="G82" s="111"/>
      <c r="H82" s="132"/>
      <c r="I82" s="626"/>
      <c r="J82" s="627"/>
      <c r="K82" s="538"/>
      <c r="L82" s="624"/>
      <c r="M82" s="625"/>
      <c r="N82" s="644" t="str">
        <f t="shared" si="43"/>
        <v/>
      </c>
      <c r="O82" s="647"/>
      <c r="P82" s="538"/>
      <c r="Q82" s="625"/>
      <c r="R82" s="625"/>
      <c r="S82" s="644" t="str">
        <f t="shared" si="70"/>
        <v/>
      </c>
      <c r="T82" s="664"/>
      <c r="U82" s="538"/>
      <c r="V82" s="625"/>
      <c r="W82" s="625"/>
      <c r="X82" s="665" t="str">
        <f t="shared" si="46"/>
        <v/>
      </c>
      <c r="Y82" s="623"/>
      <c r="Z82" s="112" t="str" cm="1">
        <f t="array" ref="Z82">IF((_xlfn.IFS(TRIM(SUBSTITUTE(Y82,CHAR(160),""))="Devis 1",IFERROR(VALUE(TRIM(SUBSTITUTE(L82,CHAR(160),""))),0),TRIM(SUBSTITUTE(Y82,CHAR(160),""))="Devis 2",IFERROR(VALUE(TRIM(SUBSTITUTE(Q82,CHAR(160),""))),0),TRIM(SUBSTITUTE(Y82,CHAR(160),""))="Devis 3",IFERROR(VALUE(TRIM(SUBSTITUTE(V82,CHAR(160),""))),0),TRUE,0)*IFERROR(VALUE(TRIM(SUBSTITUTE(C82,CHAR(160),""))),0))=0,"",_xlfn.IFS(TRIM(SUBSTITUTE(Y82,CHAR(160),""))="Devis 1",IFERROR(VALUE(TRIM(SUBSTITUTE(L82,CHAR(160),""))),0),TRIM(SUBSTITUTE(Y82,CHAR(160),""))="Devis 2",IFERROR(VALUE(TRIM(SUBSTITUTE(Q82,CHAR(160),""))),0),TRIM(SUBSTITUTE(Y82,CHAR(160),""))="Devis 3",IFERROR(VALUE(TRIM(SUBSTITUTE(V82,CHAR(160),""))),0),TRUE,0)*IFERROR(VALUE(TRIM(SUBSTITUTE(C82,CHAR(160),""))),0))</f>
        <v/>
      </c>
      <c r="AA82" s="89" t="str" cm="1">
        <f t="array" ref="AA82">IF(ROUND((_xlfn.IFS(TRIM(SUBSTITUTE(Y82,CHAR(160),""))="Devis 1",IFERROR(VALUE(TRIM(SUBSTITUTE(M82,CHAR(160),""))),0),TRIM(SUBSTITUTE(Y82,CHAR(160),""))="Devis 2",IFERROR(VALUE(TRIM(SUBSTITUTE(R82,CHAR(160),""))),0),TRIM(SUBSTITUTE(Y82,CHAR(160),""))="Devis 3",IFERROR(VALUE(TRIM(SUBSTITUTE(W82,CHAR(160),""))),0),TRUE,0)*IFERROR(VALUE(TRIM(SUBSTITUTE(C82,CHAR(160),""))),0)),2)=0,IF(Z82&lt;&gt;"",0,""),ROUND((_xlfn.IFS(TRIM(SUBSTITUTE(Y82,CHAR(160),""))="Devis 1",IFERROR(VALUE(TRIM(SUBSTITUTE(M82,CHAR(160),""))),0),TRIM(SUBSTITUTE(Y82,CHAR(160),""))="Devis 2",IFERROR(VALUE(TRIM(SUBSTITUTE(R82,CHAR(160),""))),0),TRIM(SUBSTITUTE(Y82,CHAR(160),""))="Devis 3",IFERROR(VALUE(TRIM(SUBSTITUTE(W82,CHAR(160),""))),0),TRUE,0)*IFERROR(VALUE(TRIM(SUBSTITUTE(C82,CHAR(160),""))),0)),2))</f>
        <v/>
      </c>
      <c r="AB82" s="113" t="str">
        <f t="shared" si="71"/>
        <v/>
      </c>
      <c r="AC82" s="798"/>
      <c r="AD82" s="817" t="str">
        <f t="shared" si="68"/>
        <v/>
      </c>
      <c r="AE82" s="579" t="str">
        <f t="shared" si="72"/>
        <v/>
      </c>
      <c r="AF82" s="539" t="str">
        <f t="shared" si="73"/>
        <v/>
      </c>
      <c r="AG82" s="539" t="str">
        <f t="shared" si="74"/>
        <v/>
      </c>
      <c r="AH82" s="539" t="str">
        <f t="shared" si="75"/>
        <v/>
      </c>
      <c r="AI82" s="539" t="str">
        <f t="shared" si="76"/>
        <v/>
      </c>
      <c r="AJ82" s="539" t="str">
        <f t="shared" si="77"/>
        <v/>
      </c>
      <c r="AK82" s="553" t="str">
        <f t="shared" si="78"/>
        <v/>
      </c>
      <c r="AL82" s="548" t="str">
        <f t="shared" si="44"/>
        <v/>
      </c>
      <c r="AM82" s="539" t="str">
        <f t="shared" si="44"/>
        <v/>
      </c>
      <c r="AN82" s="578" t="str">
        <f t="shared" si="79"/>
        <v/>
      </c>
      <c r="AO82" s="578" t="str">
        <f t="shared" si="80"/>
        <v/>
      </c>
      <c r="AP82" s="644" t="str">
        <f t="shared" si="81"/>
        <v/>
      </c>
      <c r="AQ82" s="655" t="str">
        <f t="shared" si="82"/>
        <v/>
      </c>
      <c r="AR82" s="577" t="str">
        <f t="shared" si="82"/>
        <v/>
      </c>
      <c r="AS82" s="578" t="str">
        <f t="shared" si="83"/>
        <v/>
      </c>
      <c r="AT82" s="578" t="str">
        <f t="shared" si="84"/>
        <v/>
      </c>
      <c r="AU82" s="644" t="str">
        <f t="shared" si="85"/>
        <v/>
      </c>
      <c r="AV82" s="677" t="str">
        <f t="shared" si="45"/>
        <v/>
      </c>
      <c r="AW82" s="577" t="str">
        <f t="shared" si="45"/>
        <v/>
      </c>
      <c r="AX82" s="578" t="str">
        <f t="shared" si="86"/>
        <v/>
      </c>
      <c r="AY82" s="578" t="str">
        <f t="shared" si="87"/>
        <v/>
      </c>
      <c r="AZ82" s="678" t="str">
        <f t="shared" si="88"/>
        <v/>
      </c>
      <c r="BA82" s="671" t="str">
        <f t="shared" si="69"/>
        <v/>
      </c>
      <c r="BB82" s="583"/>
      <c r="BC82" s="605" t="str">
        <f t="shared" si="89"/>
        <v/>
      </c>
      <c r="BD82" s="605" t="str">
        <f t="shared" si="90"/>
        <v/>
      </c>
      <c r="BE82" s="605" t="str">
        <f t="shared" si="91"/>
        <v/>
      </c>
      <c r="BF82" s="606" t="str" cm="1">
        <f t="array" ref="BF82">IF($AE82="","",
_xlfn.IFS(
$BA82="Devis 1",
IF(ISBLANK(AN82),"",IFERROR(VALUE(TRIM(SUBSTITUTE(AN82,CHAR(160),""))),0)*IFERROR(VALUE(TRIM(SUBSTITUTE($AE82,CHAR(160),""))),0)),
$BA82="Devis 2",
IF(ISBLANK(AS82),"",IFERROR(VALUE(TRIM(SUBSTITUTE(AS82,CHAR(160),""))),0)*IFERROR(VALUE(TRIM(SUBSTITUTE($AE82,CHAR(160),""))),0)),
$BA82="Devis 3",
IF(ISBLANK(AX82),"",IFERROR(VALUE(TRIM(SUBSTITUTE(AX82,CHAR(160),""))),0)*IFERROR(VALUE(TRIM(SUBSTITUTE($AE82,CHAR(160),""))),0)),
TRUE,0
)
)</f>
        <v/>
      </c>
      <c r="BG82" s="606" t="str" cm="1">
        <f t="array" ref="BG82">IF($AE82="","",
_xlfn.IFS(
$BA82="Devis 1",
IF(ISBLANK(AO82),"",IFERROR(VALUE(TRIM(SUBSTITUTE(AO82,CHAR(160),""))),0)*IFERROR(VALUE(TRIM(SUBSTITUTE($AE82,CHAR(160),""))),0)),
$BA82="Devis 2",
IF(ISBLANK(AT82),"",IFERROR(VALUE(TRIM(SUBSTITUTE(AT82,CHAR(160),""))),0)*IFERROR(VALUE(TRIM(SUBSTITUTE($AE82,CHAR(160),""))),0)),
$BA82="Devis 3",
IF(ISBLANK(AY82),"",IFERROR(VALUE(TRIM(SUBSTITUTE(AY82,CHAR(160),""))),0)*IFERROR(VALUE(TRIM(SUBSTITUTE($AE82,CHAR(160),""))),0)),
TRUE,0
)
)</f>
        <v/>
      </c>
      <c r="BH82" s="605" t="str">
        <f t="shared" si="92"/>
        <v/>
      </c>
      <c r="BI82" s="585"/>
      <c r="BJ82" s="586" t="str" cm="1">
        <f t="array" ref="BJ82">IF(OR(BH82="",BE82="",BF82="",BC82="",BG82="",BD82=""),"",_xlfn.IFS(
ROUND(IFERROR(VALUE(TRIM(SUBSTITUTE(BH82,CHAR(160),""))),0),2)&gt;
ROUND(IFERROR(VALUE(TRIM(SUBSTITUTE(BE82,CHAR(160),""))),0),2),
"KO : Le montant retenu TTC est supérieur au montant raisonnable TTC. Merci de revoir la ligne de dépense ou plafonner son montant.",
ROUND(IFERROR(VALUE(TRIM(SUBSTITUTE(BF82,CHAR(160),""))),0),2)&gt;
ROUND(IFERROR(VALUE(TRIM(SUBSTITUTE(BC82,CHAR(160),""))),0),2),
"Attention : Le montant retenu HT est supérieur au montant HT raisonnable. Merci de revoir la ligne de dépense, plafonner son montant, ou justifier la reventillation HT / TVA.",
ROUND(IFERROR(VALUE(TRIM(SUBSTITUTE(BG82,CHAR(160),""))),0),2)&gt;
ROUND(IFERROR(VALUE(TRIM(SUBSTITUTE(BD82,CHAR(160),""))),0),2),
"Attention : Le montant TVA retenu est supérieur au montant TVA raisonnable. Merci de revoir la ligne de dépense, plafonner son montant, ou justifier la reventillation HT / TVA.",
ROUND(IFERROR(VALUE(TRIM(SUBSTITUTE(BH82,CHAR(160),""))),0),2)&gt;
ROUND(IFERROR(VALUE(TRIM(SUBSTITUTE(MIN(P83,S83,V83),CHAR(160),""))),0),2),
"Attention : Le devis retenu n'est pas le moins cher. Une justification de la part du porteur est nécessaire.",
ROUND(IFERROR(VALUE(TRIM(SUBSTITUTE(BH82,CHAR(160),""))),0),2)=0,
"Attention : montant présenté entièrement écarté",
ROUND(IFERROR(VALUE(TRIM(SUBSTITUTE(BE82,CHAR(160),""))),0),2)=
ROUND(IFERROR(VALUE(TRIM(SUBSTITUTE(BH82,CHAR(160),""))),0),2),
"OK",
ROUND(IFERROR(VALUE(TRIM(SUBSTITUTE(BE82,CHAR(160),""))),0),2)&gt;
ROUND(IFERROR(VALUE(TRIM(SUBSTITUTE(BH82,CHAR(160),""))),0),2),
" OK : Montant instruit inférieur au montant raisonnable.",
TRUE,""
))</f>
        <v/>
      </c>
      <c r="BK82" s="586" t="str" cm="1">
        <f t="array" ref="BK82">IF(OR(BH82="",AB82="",BF82="",Z82="",BG82="",AA82=""),"",_xlfn.IFS(
ROUND(IFERROR(VALUE(TRIM(SUBSTITUTE(BH82,CHAR(160),""))),0),2)&gt;
ROUND(IFERROR(VALUE(TRIM(SUBSTITUTE(AB82,CHAR(160),""))),0),2),
"KO : Le montant retenu TTC est supérieur au montant présenté TTC. Merci de revoir la ligne de dépense ou plafonner son montant.",
ROUND(IFERROR(VALUE(TRIM(SUBSTITUTE(BF82,CHAR(160),""))),0),2)&gt;
ROUND(IFERROR(VALUE(TRIM(SUBSTITUTE(Z82,CHAR(160),""))),0),2),
"Attention : Le montant retenu HT est supérieur au montant HT présenté. Merci de revoir la ligne de dépense, plafonner son montant, ou justifier la reventillation HT / TVA.",
ROUND(IFERROR(VALUE(TRIM(SUBSTITUTE(BG82,CHAR(160),""))),0),2)&gt;
ROUND(IFERROR(VALUE(TRIM(SUBSTITUTE(AA82,CHAR(160),""))),0),2),
"Attention : Le montant TVA retenu est supérieur au montant TVA présenté. Merci de revoir la ligne de dépense, plafonner son montant, ou justifier la reventillation HT / TVA.",
ROUND(IFERROR(VALUE(TRIM(SUBSTITUTE(AB82,CHAR(160),""))),0),2)=0,
"",
ROUND(IFERROR(VALUE(TRIM(SUBSTITUTE(BH82,CHAR(160),""))),0),2)=
ROUND(IFERROR(VALUE(TRIM(SUBSTITUTE(AB82,CHAR(160),""))),0),2),
"OK",
ROUND(IFERROR(VALUE(TRIM(SUBSTITUTE(BH82,CHAR(160),""))),0),2)=0,
"Attention : Montant présenté entièrement rejeté.",
ROUND(IFERROR(VALUE(TRIM(SUBSTITUTE(BH82,CHAR(160),""))),0),2)&lt;
ROUND(IFERROR(VALUE(TRIM(SUBSTITUTE(AB82,CHAR(160),""))),0),2),
"Attention : Montant présenté partiellement rejeté.",
TRUE,""
))</f>
        <v/>
      </c>
      <c r="BL82" s="584" t="str">
        <f t="shared" si="65"/>
        <v/>
      </c>
      <c r="BM82" s="584" t="str">
        <f t="shared" si="66"/>
        <v/>
      </c>
      <c r="BN82" s="818" t="str">
        <f t="shared" si="67"/>
        <v/>
      </c>
    </row>
    <row r="83" spans="1:66">
      <c r="A83" s="797">
        <v>75</v>
      </c>
      <c r="B83" s="83"/>
      <c r="C83" s="108"/>
      <c r="D83" s="83"/>
      <c r="E83" s="109"/>
      <c r="F83" s="110"/>
      <c r="G83" s="111"/>
      <c r="H83" s="132"/>
      <c r="I83" s="626"/>
      <c r="J83" s="627"/>
      <c r="K83" s="538"/>
      <c r="L83" s="624"/>
      <c r="M83" s="625"/>
      <c r="N83" s="644" t="str">
        <f t="shared" ref="N83:N108" si="93">IF(OR(L83="", M83=""), "", IFERROR(VALUE(TRIM(SUBSTITUTE(L83,CHAR(160),""))),0) + IFERROR(VALUE(TRIM(SUBSTITUTE(M83,CHAR(160),""))),0))</f>
        <v/>
      </c>
      <c r="O83" s="647"/>
      <c r="P83" s="538"/>
      <c r="Q83" s="625"/>
      <c r="R83" s="625"/>
      <c r="S83" s="644" t="str">
        <f t="shared" si="70"/>
        <v/>
      </c>
      <c r="T83" s="664"/>
      <c r="U83" s="538"/>
      <c r="V83" s="625"/>
      <c r="W83" s="625"/>
      <c r="X83" s="665" t="str">
        <f t="shared" si="46"/>
        <v/>
      </c>
      <c r="Y83" s="623"/>
      <c r="Z83" s="112" t="str" cm="1">
        <f t="array" ref="Z83">IF((_xlfn.IFS(TRIM(SUBSTITUTE(Y83,CHAR(160),""))="Devis 1",IFERROR(VALUE(TRIM(SUBSTITUTE(L83,CHAR(160),""))),0),TRIM(SUBSTITUTE(Y83,CHAR(160),""))="Devis 2",IFERROR(VALUE(TRIM(SUBSTITUTE(Q83,CHAR(160),""))),0),TRIM(SUBSTITUTE(Y83,CHAR(160),""))="Devis 3",IFERROR(VALUE(TRIM(SUBSTITUTE(V83,CHAR(160),""))),0),TRUE,0)*IFERROR(VALUE(TRIM(SUBSTITUTE(C83,CHAR(160),""))),0))=0,"",_xlfn.IFS(TRIM(SUBSTITUTE(Y83,CHAR(160),""))="Devis 1",IFERROR(VALUE(TRIM(SUBSTITUTE(L83,CHAR(160),""))),0),TRIM(SUBSTITUTE(Y83,CHAR(160),""))="Devis 2",IFERROR(VALUE(TRIM(SUBSTITUTE(Q83,CHAR(160),""))),0),TRIM(SUBSTITUTE(Y83,CHAR(160),""))="Devis 3",IFERROR(VALUE(TRIM(SUBSTITUTE(V83,CHAR(160),""))),0),TRUE,0)*IFERROR(VALUE(TRIM(SUBSTITUTE(C83,CHAR(160),""))),0))</f>
        <v/>
      </c>
      <c r="AA83" s="89" t="str" cm="1">
        <f t="array" ref="AA83">IF(ROUND((_xlfn.IFS(TRIM(SUBSTITUTE(Y83,CHAR(160),""))="Devis 1",IFERROR(VALUE(TRIM(SUBSTITUTE(M83,CHAR(160),""))),0),TRIM(SUBSTITUTE(Y83,CHAR(160),""))="Devis 2",IFERROR(VALUE(TRIM(SUBSTITUTE(R83,CHAR(160),""))),0),TRIM(SUBSTITUTE(Y83,CHAR(160),""))="Devis 3",IFERROR(VALUE(TRIM(SUBSTITUTE(W83,CHAR(160),""))),0),TRUE,0)*IFERROR(VALUE(TRIM(SUBSTITUTE(C83,CHAR(160),""))),0)),2)=0,IF(Z83&lt;&gt;"",0,""),ROUND((_xlfn.IFS(TRIM(SUBSTITUTE(Y83,CHAR(160),""))="Devis 1",IFERROR(VALUE(TRIM(SUBSTITUTE(M83,CHAR(160),""))),0),TRIM(SUBSTITUTE(Y83,CHAR(160),""))="Devis 2",IFERROR(VALUE(TRIM(SUBSTITUTE(R83,CHAR(160),""))),0),TRIM(SUBSTITUTE(Y83,CHAR(160),""))="Devis 3",IFERROR(VALUE(TRIM(SUBSTITUTE(W83,CHAR(160),""))),0),TRUE,0)*IFERROR(VALUE(TRIM(SUBSTITUTE(C83,CHAR(160),""))),0)),2))</f>
        <v/>
      </c>
      <c r="AB83" s="113" t="str">
        <f t="shared" si="71"/>
        <v/>
      </c>
      <c r="AC83" s="798"/>
      <c r="AD83" s="817" t="str">
        <f t="shared" si="68"/>
        <v/>
      </c>
      <c r="AE83" s="579" t="str">
        <f t="shared" si="72"/>
        <v/>
      </c>
      <c r="AF83" s="539" t="str">
        <f t="shared" si="73"/>
        <v/>
      </c>
      <c r="AG83" s="539" t="str">
        <f t="shared" si="74"/>
        <v/>
      </c>
      <c r="AH83" s="539" t="str">
        <f t="shared" si="75"/>
        <v/>
      </c>
      <c r="AI83" s="539" t="str">
        <f t="shared" si="76"/>
        <v/>
      </c>
      <c r="AJ83" s="539" t="str">
        <f t="shared" si="77"/>
        <v/>
      </c>
      <c r="AK83" s="553" t="str">
        <f t="shared" si="78"/>
        <v/>
      </c>
      <c r="AL83" s="548" t="str">
        <f t="shared" si="44"/>
        <v/>
      </c>
      <c r="AM83" s="539" t="str">
        <f t="shared" si="44"/>
        <v/>
      </c>
      <c r="AN83" s="578" t="str">
        <f t="shared" si="79"/>
        <v/>
      </c>
      <c r="AO83" s="578" t="str">
        <f t="shared" si="80"/>
        <v/>
      </c>
      <c r="AP83" s="644" t="str">
        <f t="shared" si="81"/>
        <v/>
      </c>
      <c r="AQ83" s="655" t="str">
        <f t="shared" si="82"/>
        <v/>
      </c>
      <c r="AR83" s="577" t="str">
        <f t="shared" si="82"/>
        <v/>
      </c>
      <c r="AS83" s="578" t="str">
        <f t="shared" si="83"/>
        <v/>
      </c>
      <c r="AT83" s="578" t="str">
        <f t="shared" si="84"/>
        <v/>
      </c>
      <c r="AU83" s="644" t="str">
        <f t="shared" si="85"/>
        <v/>
      </c>
      <c r="AV83" s="677" t="str">
        <f t="shared" si="45"/>
        <v/>
      </c>
      <c r="AW83" s="577" t="str">
        <f t="shared" si="45"/>
        <v/>
      </c>
      <c r="AX83" s="578" t="str">
        <f t="shared" si="86"/>
        <v/>
      </c>
      <c r="AY83" s="578" t="str">
        <f t="shared" si="87"/>
        <v/>
      </c>
      <c r="AZ83" s="678" t="str">
        <f t="shared" si="88"/>
        <v/>
      </c>
      <c r="BA83" s="671" t="str">
        <f t="shared" si="69"/>
        <v/>
      </c>
      <c r="BB83" s="583"/>
      <c r="BC83" s="605" t="str">
        <f t="shared" si="89"/>
        <v/>
      </c>
      <c r="BD83" s="605" t="str">
        <f t="shared" si="90"/>
        <v/>
      </c>
      <c r="BE83" s="605" t="str">
        <f t="shared" si="91"/>
        <v/>
      </c>
      <c r="BF83" s="606" t="str" cm="1">
        <f t="array" ref="BF83">IF($AE83="","",
_xlfn.IFS(
$BA83="Devis 1",
IF(ISBLANK(AN83),"",IFERROR(VALUE(TRIM(SUBSTITUTE(AN83,CHAR(160),""))),0)*IFERROR(VALUE(TRIM(SUBSTITUTE($AE83,CHAR(160),""))),0)),
$BA83="Devis 2",
IF(ISBLANK(AS83),"",IFERROR(VALUE(TRIM(SUBSTITUTE(AS83,CHAR(160),""))),0)*IFERROR(VALUE(TRIM(SUBSTITUTE($AE83,CHAR(160),""))),0)),
$BA83="Devis 3",
IF(ISBLANK(AX83),"",IFERROR(VALUE(TRIM(SUBSTITUTE(AX83,CHAR(160),""))),0)*IFERROR(VALUE(TRIM(SUBSTITUTE($AE83,CHAR(160),""))),0)),
TRUE,0
)
)</f>
        <v/>
      </c>
      <c r="BG83" s="606" t="str" cm="1">
        <f t="array" ref="BG83">IF($AE83="","",
_xlfn.IFS(
$BA83="Devis 1",
IF(ISBLANK(AO83),"",IFERROR(VALUE(TRIM(SUBSTITUTE(AO83,CHAR(160),""))),0)*IFERROR(VALUE(TRIM(SUBSTITUTE($AE83,CHAR(160),""))),0)),
$BA83="Devis 2",
IF(ISBLANK(AT83),"",IFERROR(VALUE(TRIM(SUBSTITUTE(AT83,CHAR(160),""))),0)*IFERROR(VALUE(TRIM(SUBSTITUTE($AE83,CHAR(160),""))),0)),
$BA83="Devis 3",
IF(ISBLANK(AY83),"",IFERROR(VALUE(TRIM(SUBSTITUTE(AY83,CHAR(160),""))),0)*IFERROR(VALUE(TRIM(SUBSTITUTE($AE83,CHAR(160),""))),0)),
TRUE,0
)
)</f>
        <v/>
      </c>
      <c r="BH83" s="605" t="str">
        <f t="shared" si="92"/>
        <v/>
      </c>
      <c r="BI83" s="585"/>
      <c r="BJ83" s="586" t="str" cm="1">
        <f t="array" ref="BJ83">IF(OR(BH83="",BE83="",BF83="",BC83="",BG83="",BD83=""),"",_xlfn.IFS(
ROUND(IFERROR(VALUE(TRIM(SUBSTITUTE(BH83,CHAR(160),""))),0),2)&gt;
ROUND(IFERROR(VALUE(TRIM(SUBSTITUTE(BE83,CHAR(160),""))),0),2),
"KO : Le montant retenu TTC est supérieur au montant raisonnable TTC. Merci de revoir la ligne de dépense ou plafonner son montant.",
ROUND(IFERROR(VALUE(TRIM(SUBSTITUTE(BF83,CHAR(160),""))),0),2)&gt;
ROUND(IFERROR(VALUE(TRIM(SUBSTITUTE(BC83,CHAR(160),""))),0),2),
"Attention : Le montant retenu HT est supérieur au montant HT raisonnable. Merci de revoir la ligne de dépense, plafonner son montant, ou justifier la reventillation HT / TVA.",
ROUND(IFERROR(VALUE(TRIM(SUBSTITUTE(BG83,CHAR(160),""))),0),2)&gt;
ROUND(IFERROR(VALUE(TRIM(SUBSTITUTE(BD83,CHAR(160),""))),0),2),
"Attention : Le montant TVA retenu est supérieur au montant TVA raisonnable. Merci de revoir la ligne de dépense, plafonner son montant, ou justifier la reventillation HT / TVA.",
ROUND(IFERROR(VALUE(TRIM(SUBSTITUTE(BH83,CHAR(160),""))),0),2)&gt;
ROUND(IFERROR(VALUE(TRIM(SUBSTITUTE(MIN(P84,S84,V84),CHAR(160),""))),0),2),
"Attention : Le devis retenu n'est pas le moins cher. Une justification de la part du porteur est nécessaire.",
ROUND(IFERROR(VALUE(TRIM(SUBSTITUTE(BH83,CHAR(160),""))),0),2)=0,
"Attention : montant présenté entièrement écarté",
ROUND(IFERROR(VALUE(TRIM(SUBSTITUTE(BE83,CHAR(160),""))),0),2)=
ROUND(IFERROR(VALUE(TRIM(SUBSTITUTE(BH83,CHAR(160),""))),0),2),
"OK",
ROUND(IFERROR(VALUE(TRIM(SUBSTITUTE(BE83,CHAR(160),""))),0),2)&gt;
ROUND(IFERROR(VALUE(TRIM(SUBSTITUTE(BH83,CHAR(160),""))),0),2),
" OK : Montant instruit inférieur au montant raisonnable.",
TRUE,""
))</f>
        <v/>
      </c>
      <c r="BK83" s="586" t="str" cm="1">
        <f t="array" ref="BK83">IF(OR(BH83="",AB83="",BF83="",Z83="",BG83="",AA83=""),"",_xlfn.IFS(
ROUND(IFERROR(VALUE(TRIM(SUBSTITUTE(BH83,CHAR(160),""))),0),2)&gt;
ROUND(IFERROR(VALUE(TRIM(SUBSTITUTE(AB83,CHAR(160),""))),0),2),
"KO : Le montant retenu TTC est supérieur au montant présenté TTC. Merci de revoir la ligne de dépense ou plafonner son montant.",
ROUND(IFERROR(VALUE(TRIM(SUBSTITUTE(BF83,CHAR(160),""))),0),2)&gt;
ROUND(IFERROR(VALUE(TRIM(SUBSTITUTE(Z83,CHAR(160),""))),0),2),
"Attention : Le montant retenu HT est supérieur au montant HT présenté. Merci de revoir la ligne de dépense, plafonner son montant, ou justifier la reventillation HT / TVA.",
ROUND(IFERROR(VALUE(TRIM(SUBSTITUTE(BG83,CHAR(160),""))),0),2)&gt;
ROUND(IFERROR(VALUE(TRIM(SUBSTITUTE(AA83,CHAR(160),""))),0),2),
"Attention : Le montant TVA retenu est supérieur au montant TVA présenté. Merci de revoir la ligne de dépense, plafonner son montant, ou justifier la reventillation HT / TVA.",
ROUND(IFERROR(VALUE(TRIM(SUBSTITUTE(AB83,CHAR(160),""))),0),2)=0,
"",
ROUND(IFERROR(VALUE(TRIM(SUBSTITUTE(BH83,CHAR(160),""))),0),2)=
ROUND(IFERROR(VALUE(TRIM(SUBSTITUTE(AB83,CHAR(160),""))),0),2),
"OK",
ROUND(IFERROR(VALUE(TRIM(SUBSTITUTE(BH83,CHAR(160),""))),0),2)=0,
"Attention : Montant présenté entièrement rejeté.",
ROUND(IFERROR(VALUE(TRIM(SUBSTITUTE(BH83,CHAR(160),""))),0),2)&lt;
ROUND(IFERROR(VALUE(TRIM(SUBSTITUTE(AB83,CHAR(160),""))),0),2),
"Attention : Montant présenté partiellement rejeté.",
TRUE,""
))</f>
        <v/>
      </c>
      <c r="BL83" s="584" t="str">
        <f t="shared" si="65"/>
        <v/>
      </c>
      <c r="BM83" s="584" t="str">
        <f t="shared" si="66"/>
        <v/>
      </c>
      <c r="BN83" s="818" t="str">
        <f t="shared" si="67"/>
        <v/>
      </c>
    </row>
    <row r="84" spans="1:66">
      <c r="A84" s="797">
        <v>76</v>
      </c>
      <c r="B84" s="83"/>
      <c r="C84" s="108"/>
      <c r="D84" s="83"/>
      <c r="E84" s="109"/>
      <c r="F84" s="110"/>
      <c r="G84" s="111"/>
      <c r="H84" s="132"/>
      <c r="I84" s="626"/>
      <c r="J84" s="627"/>
      <c r="K84" s="538"/>
      <c r="L84" s="624"/>
      <c r="M84" s="625"/>
      <c r="N84" s="644" t="str">
        <f t="shared" si="93"/>
        <v/>
      </c>
      <c r="O84" s="647"/>
      <c r="P84" s="538"/>
      <c r="Q84" s="625"/>
      <c r="R84" s="625"/>
      <c r="S84" s="644" t="str">
        <f t="shared" si="70"/>
        <v/>
      </c>
      <c r="T84" s="664"/>
      <c r="U84" s="538"/>
      <c r="V84" s="625"/>
      <c r="W84" s="625"/>
      <c r="X84" s="665" t="str">
        <f t="shared" si="46"/>
        <v/>
      </c>
      <c r="Y84" s="623"/>
      <c r="Z84" s="112" t="str" cm="1">
        <f t="array" ref="Z84">IF((_xlfn.IFS(TRIM(SUBSTITUTE(Y84,CHAR(160),""))="Devis 1",IFERROR(VALUE(TRIM(SUBSTITUTE(L84,CHAR(160),""))),0),TRIM(SUBSTITUTE(Y84,CHAR(160),""))="Devis 2",IFERROR(VALUE(TRIM(SUBSTITUTE(Q84,CHAR(160),""))),0),TRIM(SUBSTITUTE(Y84,CHAR(160),""))="Devis 3",IFERROR(VALUE(TRIM(SUBSTITUTE(V84,CHAR(160),""))),0),TRUE,0)*IFERROR(VALUE(TRIM(SUBSTITUTE(C84,CHAR(160),""))),0))=0,"",_xlfn.IFS(TRIM(SUBSTITUTE(Y84,CHAR(160),""))="Devis 1",IFERROR(VALUE(TRIM(SUBSTITUTE(L84,CHAR(160),""))),0),TRIM(SUBSTITUTE(Y84,CHAR(160),""))="Devis 2",IFERROR(VALUE(TRIM(SUBSTITUTE(Q84,CHAR(160),""))),0),TRIM(SUBSTITUTE(Y84,CHAR(160),""))="Devis 3",IFERROR(VALUE(TRIM(SUBSTITUTE(V84,CHAR(160),""))),0),TRUE,0)*IFERROR(VALUE(TRIM(SUBSTITUTE(C84,CHAR(160),""))),0))</f>
        <v/>
      </c>
      <c r="AA84" s="89" t="str" cm="1">
        <f t="array" ref="AA84">IF(ROUND((_xlfn.IFS(TRIM(SUBSTITUTE(Y84,CHAR(160),""))="Devis 1",IFERROR(VALUE(TRIM(SUBSTITUTE(M84,CHAR(160),""))),0),TRIM(SUBSTITUTE(Y84,CHAR(160),""))="Devis 2",IFERROR(VALUE(TRIM(SUBSTITUTE(R84,CHAR(160),""))),0),TRIM(SUBSTITUTE(Y84,CHAR(160),""))="Devis 3",IFERROR(VALUE(TRIM(SUBSTITUTE(W84,CHAR(160),""))),0),TRUE,0)*IFERROR(VALUE(TRIM(SUBSTITUTE(C84,CHAR(160),""))),0)),2)=0,IF(Z84&lt;&gt;"",0,""),ROUND((_xlfn.IFS(TRIM(SUBSTITUTE(Y84,CHAR(160),""))="Devis 1",IFERROR(VALUE(TRIM(SUBSTITUTE(M84,CHAR(160),""))),0),TRIM(SUBSTITUTE(Y84,CHAR(160),""))="Devis 2",IFERROR(VALUE(TRIM(SUBSTITUTE(R84,CHAR(160),""))),0),TRIM(SUBSTITUTE(Y84,CHAR(160),""))="Devis 3",IFERROR(VALUE(TRIM(SUBSTITUTE(W84,CHAR(160),""))),0),TRUE,0)*IFERROR(VALUE(TRIM(SUBSTITUTE(C84,CHAR(160),""))),0)),2))</f>
        <v/>
      </c>
      <c r="AB84" s="113" t="str">
        <f t="shared" si="71"/>
        <v/>
      </c>
      <c r="AC84" s="798"/>
      <c r="AD84" s="817" t="str">
        <f t="shared" si="68"/>
        <v/>
      </c>
      <c r="AE84" s="579" t="str">
        <f t="shared" si="72"/>
        <v/>
      </c>
      <c r="AF84" s="539" t="str">
        <f t="shared" si="73"/>
        <v/>
      </c>
      <c r="AG84" s="539" t="str">
        <f t="shared" si="74"/>
        <v/>
      </c>
      <c r="AH84" s="539" t="str">
        <f t="shared" si="75"/>
        <v/>
      </c>
      <c r="AI84" s="539" t="str">
        <f t="shared" si="76"/>
        <v/>
      </c>
      <c r="AJ84" s="539" t="str">
        <f t="shared" si="77"/>
        <v/>
      </c>
      <c r="AK84" s="553" t="str">
        <f t="shared" si="78"/>
        <v/>
      </c>
      <c r="AL84" s="548" t="str">
        <f t="shared" si="44"/>
        <v/>
      </c>
      <c r="AM84" s="539" t="str">
        <f t="shared" si="44"/>
        <v/>
      </c>
      <c r="AN84" s="578" t="str">
        <f t="shared" si="79"/>
        <v/>
      </c>
      <c r="AO84" s="578" t="str">
        <f t="shared" si="80"/>
        <v/>
      </c>
      <c r="AP84" s="644" t="str">
        <f t="shared" si="81"/>
        <v/>
      </c>
      <c r="AQ84" s="655" t="str">
        <f t="shared" si="82"/>
        <v/>
      </c>
      <c r="AR84" s="577" t="str">
        <f t="shared" si="82"/>
        <v/>
      </c>
      <c r="AS84" s="578" t="str">
        <f t="shared" si="83"/>
        <v/>
      </c>
      <c r="AT84" s="578" t="str">
        <f t="shared" si="84"/>
        <v/>
      </c>
      <c r="AU84" s="644" t="str">
        <f t="shared" si="85"/>
        <v/>
      </c>
      <c r="AV84" s="677" t="str">
        <f t="shared" si="45"/>
        <v/>
      </c>
      <c r="AW84" s="577" t="str">
        <f t="shared" si="45"/>
        <v/>
      </c>
      <c r="AX84" s="578" t="str">
        <f t="shared" si="86"/>
        <v/>
      </c>
      <c r="AY84" s="578" t="str">
        <f t="shared" si="87"/>
        <v/>
      </c>
      <c r="AZ84" s="678" t="str">
        <f t="shared" si="88"/>
        <v/>
      </c>
      <c r="BA84" s="671" t="str">
        <f t="shared" si="69"/>
        <v/>
      </c>
      <c r="BB84" s="583"/>
      <c r="BC84" s="605" t="str">
        <f t="shared" si="89"/>
        <v/>
      </c>
      <c r="BD84" s="605" t="str">
        <f t="shared" si="90"/>
        <v/>
      </c>
      <c r="BE84" s="605" t="str">
        <f t="shared" si="91"/>
        <v/>
      </c>
      <c r="BF84" s="606" t="str" cm="1">
        <f t="array" ref="BF84">IF($AE84="","",
_xlfn.IFS(
$BA84="Devis 1",
IF(ISBLANK(AN84),"",IFERROR(VALUE(TRIM(SUBSTITUTE(AN84,CHAR(160),""))),0)*IFERROR(VALUE(TRIM(SUBSTITUTE($AE84,CHAR(160),""))),0)),
$BA84="Devis 2",
IF(ISBLANK(AS84),"",IFERROR(VALUE(TRIM(SUBSTITUTE(AS84,CHAR(160),""))),0)*IFERROR(VALUE(TRIM(SUBSTITUTE($AE84,CHAR(160),""))),0)),
$BA84="Devis 3",
IF(ISBLANK(AX84),"",IFERROR(VALUE(TRIM(SUBSTITUTE(AX84,CHAR(160),""))),0)*IFERROR(VALUE(TRIM(SUBSTITUTE($AE84,CHAR(160),""))),0)),
TRUE,0
)
)</f>
        <v/>
      </c>
      <c r="BG84" s="606" t="str" cm="1">
        <f t="array" ref="BG84">IF($AE84="","",
_xlfn.IFS(
$BA84="Devis 1",
IF(ISBLANK(AO84),"",IFERROR(VALUE(TRIM(SUBSTITUTE(AO84,CHAR(160),""))),0)*IFERROR(VALUE(TRIM(SUBSTITUTE($AE84,CHAR(160),""))),0)),
$BA84="Devis 2",
IF(ISBLANK(AT84),"",IFERROR(VALUE(TRIM(SUBSTITUTE(AT84,CHAR(160),""))),0)*IFERROR(VALUE(TRIM(SUBSTITUTE($AE84,CHAR(160),""))),0)),
$BA84="Devis 3",
IF(ISBLANK(AY84),"",IFERROR(VALUE(TRIM(SUBSTITUTE(AY84,CHAR(160),""))),0)*IFERROR(VALUE(TRIM(SUBSTITUTE($AE84,CHAR(160),""))),0)),
TRUE,0
)
)</f>
        <v/>
      </c>
      <c r="BH84" s="605" t="str">
        <f t="shared" si="92"/>
        <v/>
      </c>
      <c r="BI84" s="585"/>
      <c r="BJ84" s="586" t="str" cm="1">
        <f t="array" ref="BJ84">IF(OR(BH84="",BE84="",BF84="",BC84="",BG84="",BD84=""),"",_xlfn.IFS(
ROUND(IFERROR(VALUE(TRIM(SUBSTITUTE(BH84,CHAR(160),""))),0),2)&gt;
ROUND(IFERROR(VALUE(TRIM(SUBSTITUTE(BE84,CHAR(160),""))),0),2),
"KO : Le montant retenu TTC est supérieur au montant raisonnable TTC. Merci de revoir la ligne de dépense ou plafonner son montant.",
ROUND(IFERROR(VALUE(TRIM(SUBSTITUTE(BF84,CHAR(160),""))),0),2)&gt;
ROUND(IFERROR(VALUE(TRIM(SUBSTITUTE(BC84,CHAR(160),""))),0),2),
"Attention : Le montant retenu HT est supérieur au montant HT raisonnable. Merci de revoir la ligne de dépense, plafonner son montant, ou justifier la reventillation HT / TVA.",
ROUND(IFERROR(VALUE(TRIM(SUBSTITUTE(BG84,CHAR(160),""))),0),2)&gt;
ROUND(IFERROR(VALUE(TRIM(SUBSTITUTE(BD84,CHAR(160),""))),0),2),
"Attention : Le montant TVA retenu est supérieur au montant TVA raisonnable. Merci de revoir la ligne de dépense, plafonner son montant, ou justifier la reventillation HT / TVA.",
ROUND(IFERROR(VALUE(TRIM(SUBSTITUTE(BH84,CHAR(160),""))),0),2)&gt;
ROUND(IFERROR(VALUE(TRIM(SUBSTITUTE(MIN(P85,S85,V85),CHAR(160),""))),0),2),
"Attention : Le devis retenu n'est pas le moins cher. Une justification de la part du porteur est nécessaire.",
ROUND(IFERROR(VALUE(TRIM(SUBSTITUTE(BH84,CHAR(160),""))),0),2)=0,
"Attention : montant présenté entièrement écarté",
ROUND(IFERROR(VALUE(TRIM(SUBSTITUTE(BE84,CHAR(160),""))),0),2)=
ROUND(IFERROR(VALUE(TRIM(SUBSTITUTE(BH84,CHAR(160),""))),0),2),
"OK",
ROUND(IFERROR(VALUE(TRIM(SUBSTITUTE(BE84,CHAR(160),""))),0),2)&gt;
ROUND(IFERROR(VALUE(TRIM(SUBSTITUTE(BH84,CHAR(160),""))),0),2),
" OK : Montant instruit inférieur au montant raisonnable.",
TRUE,""
))</f>
        <v/>
      </c>
      <c r="BK84" s="586" t="str" cm="1">
        <f t="array" ref="BK84">IF(OR(BH84="",AB84="",BF84="",Z84="",BG84="",AA84=""),"",_xlfn.IFS(
ROUND(IFERROR(VALUE(TRIM(SUBSTITUTE(BH84,CHAR(160),""))),0),2)&gt;
ROUND(IFERROR(VALUE(TRIM(SUBSTITUTE(AB84,CHAR(160),""))),0),2),
"KO : Le montant retenu TTC est supérieur au montant présenté TTC. Merci de revoir la ligne de dépense ou plafonner son montant.",
ROUND(IFERROR(VALUE(TRIM(SUBSTITUTE(BF84,CHAR(160),""))),0),2)&gt;
ROUND(IFERROR(VALUE(TRIM(SUBSTITUTE(Z84,CHAR(160),""))),0),2),
"Attention : Le montant retenu HT est supérieur au montant HT présenté. Merci de revoir la ligne de dépense, plafonner son montant, ou justifier la reventillation HT / TVA.",
ROUND(IFERROR(VALUE(TRIM(SUBSTITUTE(BG84,CHAR(160),""))),0),2)&gt;
ROUND(IFERROR(VALUE(TRIM(SUBSTITUTE(AA84,CHAR(160),""))),0),2),
"Attention : Le montant TVA retenu est supérieur au montant TVA présenté. Merci de revoir la ligne de dépense, plafonner son montant, ou justifier la reventillation HT / TVA.",
ROUND(IFERROR(VALUE(TRIM(SUBSTITUTE(AB84,CHAR(160),""))),0),2)=0,
"",
ROUND(IFERROR(VALUE(TRIM(SUBSTITUTE(BH84,CHAR(160),""))),0),2)=
ROUND(IFERROR(VALUE(TRIM(SUBSTITUTE(AB84,CHAR(160),""))),0),2),
"OK",
ROUND(IFERROR(VALUE(TRIM(SUBSTITUTE(BH84,CHAR(160),""))),0),2)=0,
"Attention : Montant présenté entièrement rejeté.",
ROUND(IFERROR(VALUE(TRIM(SUBSTITUTE(BH84,CHAR(160),""))),0),2)&lt;
ROUND(IFERROR(VALUE(TRIM(SUBSTITUTE(AB84,CHAR(160),""))),0),2),
"Attention : Montant présenté partiellement rejeté.",
TRUE,""
))</f>
        <v/>
      </c>
      <c r="BL84" s="584" t="str">
        <f t="shared" si="65"/>
        <v/>
      </c>
      <c r="BM84" s="584" t="str">
        <f t="shared" si="66"/>
        <v/>
      </c>
      <c r="BN84" s="818" t="str">
        <f t="shared" si="67"/>
        <v/>
      </c>
    </row>
    <row r="85" spans="1:66">
      <c r="A85" s="797">
        <v>77</v>
      </c>
      <c r="B85" s="83"/>
      <c r="C85" s="108"/>
      <c r="D85" s="83"/>
      <c r="E85" s="109"/>
      <c r="F85" s="110"/>
      <c r="G85" s="111"/>
      <c r="H85" s="132"/>
      <c r="I85" s="626"/>
      <c r="J85" s="627"/>
      <c r="K85" s="538"/>
      <c r="L85" s="624"/>
      <c r="M85" s="625"/>
      <c r="N85" s="644" t="str">
        <f t="shared" si="93"/>
        <v/>
      </c>
      <c r="O85" s="647"/>
      <c r="P85" s="538"/>
      <c r="Q85" s="625"/>
      <c r="R85" s="625"/>
      <c r="S85" s="644" t="str">
        <f t="shared" si="70"/>
        <v/>
      </c>
      <c r="T85" s="664"/>
      <c r="U85" s="538"/>
      <c r="V85" s="625"/>
      <c r="W85" s="625"/>
      <c r="X85" s="665" t="str">
        <f t="shared" si="46"/>
        <v/>
      </c>
      <c r="Y85" s="623"/>
      <c r="Z85" s="112" t="str" cm="1">
        <f t="array" ref="Z85">IF((_xlfn.IFS(TRIM(SUBSTITUTE(Y85,CHAR(160),""))="Devis 1",IFERROR(VALUE(TRIM(SUBSTITUTE(L85,CHAR(160),""))),0),TRIM(SUBSTITUTE(Y85,CHAR(160),""))="Devis 2",IFERROR(VALUE(TRIM(SUBSTITUTE(Q85,CHAR(160),""))),0),TRIM(SUBSTITUTE(Y85,CHAR(160),""))="Devis 3",IFERROR(VALUE(TRIM(SUBSTITUTE(V85,CHAR(160),""))),0),TRUE,0)*IFERROR(VALUE(TRIM(SUBSTITUTE(C85,CHAR(160),""))),0))=0,"",_xlfn.IFS(TRIM(SUBSTITUTE(Y85,CHAR(160),""))="Devis 1",IFERROR(VALUE(TRIM(SUBSTITUTE(L85,CHAR(160),""))),0),TRIM(SUBSTITUTE(Y85,CHAR(160),""))="Devis 2",IFERROR(VALUE(TRIM(SUBSTITUTE(Q85,CHAR(160),""))),0),TRIM(SUBSTITUTE(Y85,CHAR(160),""))="Devis 3",IFERROR(VALUE(TRIM(SUBSTITUTE(V85,CHAR(160),""))),0),TRUE,0)*IFERROR(VALUE(TRIM(SUBSTITUTE(C85,CHAR(160),""))),0))</f>
        <v/>
      </c>
      <c r="AA85" s="89" t="str" cm="1">
        <f t="array" ref="AA85">IF(ROUND((_xlfn.IFS(TRIM(SUBSTITUTE(Y85,CHAR(160),""))="Devis 1",IFERROR(VALUE(TRIM(SUBSTITUTE(M85,CHAR(160),""))),0),TRIM(SUBSTITUTE(Y85,CHAR(160),""))="Devis 2",IFERROR(VALUE(TRIM(SUBSTITUTE(R85,CHAR(160),""))),0),TRIM(SUBSTITUTE(Y85,CHAR(160),""))="Devis 3",IFERROR(VALUE(TRIM(SUBSTITUTE(W85,CHAR(160),""))),0),TRUE,0)*IFERROR(VALUE(TRIM(SUBSTITUTE(C85,CHAR(160),""))),0)),2)=0,IF(Z85&lt;&gt;"",0,""),ROUND((_xlfn.IFS(TRIM(SUBSTITUTE(Y85,CHAR(160),""))="Devis 1",IFERROR(VALUE(TRIM(SUBSTITUTE(M85,CHAR(160),""))),0),TRIM(SUBSTITUTE(Y85,CHAR(160),""))="Devis 2",IFERROR(VALUE(TRIM(SUBSTITUTE(R85,CHAR(160),""))),0),TRIM(SUBSTITUTE(Y85,CHAR(160),""))="Devis 3",IFERROR(VALUE(TRIM(SUBSTITUTE(W85,CHAR(160),""))),0),TRUE,0)*IFERROR(VALUE(TRIM(SUBSTITUTE(C85,CHAR(160),""))),0)),2))</f>
        <v/>
      </c>
      <c r="AB85" s="113" t="str">
        <f t="shared" si="71"/>
        <v/>
      </c>
      <c r="AC85" s="798"/>
      <c r="AD85" s="817" t="str">
        <f t="shared" si="68"/>
        <v/>
      </c>
      <c r="AE85" s="579" t="str">
        <f t="shared" si="72"/>
        <v/>
      </c>
      <c r="AF85" s="539" t="str">
        <f t="shared" si="73"/>
        <v/>
      </c>
      <c r="AG85" s="539" t="str">
        <f t="shared" si="74"/>
        <v/>
      </c>
      <c r="AH85" s="539" t="str">
        <f t="shared" si="75"/>
        <v/>
      </c>
      <c r="AI85" s="539" t="str">
        <f t="shared" si="76"/>
        <v/>
      </c>
      <c r="AJ85" s="539" t="str">
        <f t="shared" si="77"/>
        <v/>
      </c>
      <c r="AK85" s="553" t="str">
        <f t="shared" si="78"/>
        <v/>
      </c>
      <c r="AL85" s="548" t="str">
        <f t="shared" si="44"/>
        <v/>
      </c>
      <c r="AM85" s="539" t="str">
        <f t="shared" si="44"/>
        <v/>
      </c>
      <c r="AN85" s="578" t="str">
        <f t="shared" si="79"/>
        <v/>
      </c>
      <c r="AO85" s="578" t="str">
        <f t="shared" si="80"/>
        <v/>
      </c>
      <c r="AP85" s="644" t="str">
        <f t="shared" si="81"/>
        <v/>
      </c>
      <c r="AQ85" s="655" t="str">
        <f t="shared" si="82"/>
        <v/>
      </c>
      <c r="AR85" s="577" t="str">
        <f t="shared" si="82"/>
        <v/>
      </c>
      <c r="AS85" s="578" t="str">
        <f t="shared" si="83"/>
        <v/>
      </c>
      <c r="AT85" s="578" t="str">
        <f t="shared" si="84"/>
        <v/>
      </c>
      <c r="AU85" s="644" t="str">
        <f t="shared" si="85"/>
        <v/>
      </c>
      <c r="AV85" s="677" t="str">
        <f t="shared" si="45"/>
        <v/>
      </c>
      <c r="AW85" s="577" t="str">
        <f t="shared" si="45"/>
        <v/>
      </c>
      <c r="AX85" s="578" t="str">
        <f t="shared" si="86"/>
        <v/>
      </c>
      <c r="AY85" s="578" t="str">
        <f t="shared" si="87"/>
        <v/>
      </c>
      <c r="AZ85" s="678" t="str">
        <f t="shared" si="88"/>
        <v/>
      </c>
      <c r="BA85" s="671" t="str">
        <f t="shared" si="69"/>
        <v/>
      </c>
      <c r="BB85" s="583"/>
      <c r="BC85" s="605" t="str">
        <f t="shared" si="89"/>
        <v/>
      </c>
      <c r="BD85" s="605" t="str">
        <f t="shared" si="90"/>
        <v/>
      </c>
      <c r="BE85" s="605" t="str">
        <f t="shared" si="91"/>
        <v/>
      </c>
      <c r="BF85" s="606" t="str" cm="1">
        <f t="array" ref="BF85">IF($AE85="","",
_xlfn.IFS(
$BA85="Devis 1",
IF(ISBLANK(AN85),"",IFERROR(VALUE(TRIM(SUBSTITUTE(AN85,CHAR(160),""))),0)*IFERROR(VALUE(TRIM(SUBSTITUTE($AE85,CHAR(160),""))),0)),
$BA85="Devis 2",
IF(ISBLANK(AS85),"",IFERROR(VALUE(TRIM(SUBSTITUTE(AS85,CHAR(160),""))),0)*IFERROR(VALUE(TRIM(SUBSTITUTE($AE85,CHAR(160),""))),0)),
$BA85="Devis 3",
IF(ISBLANK(AX85),"",IFERROR(VALUE(TRIM(SUBSTITUTE(AX85,CHAR(160),""))),0)*IFERROR(VALUE(TRIM(SUBSTITUTE($AE85,CHAR(160),""))),0)),
TRUE,0
)
)</f>
        <v/>
      </c>
      <c r="BG85" s="606" t="str" cm="1">
        <f t="array" ref="BG85">IF($AE85="","",
_xlfn.IFS(
$BA85="Devis 1",
IF(ISBLANK(AO85),"",IFERROR(VALUE(TRIM(SUBSTITUTE(AO85,CHAR(160),""))),0)*IFERROR(VALUE(TRIM(SUBSTITUTE($AE85,CHAR(160),""))),0)),
$BA85="Devis 2",
IF(ISBLANK(AT85),"",IFERROR(VALUE(TRIM(SUBSTITUTE(AT85,CHAR(160),""))),0)*IFERROR(VALUE(TRIM(SUBSTITUTE($AE85,CHAR(160),""))),0)),
$BA85="Devis 3",
IF(ISBLANK(AY85),"",IFERROR(VALUE(TRIM(SUBSTITUTE(AY85,CHAR(160),""))),0)*IFERROR(VALUE(TRIM(SUBSTITUTE($AE85,CHAR(160),""))),0)),
TRUE,0
)
)</f>
        <v/>
      </c>
      <c r="BH85" s="605" t="str">
        <f t="shared" si="92"/>
        <v/>
      </c>
      <c r="BI85" s="585"/>
      <c r="BJ85" s="586" t="str" cm="1">
        <f t="array" ref="BJ85">IF(OR(BH85="",BE85="",BF85="",BC85="",BG85="",BD85=""),"",_xlfn.IFS(
ROUND(IFERROR(VALUE(TRIM(SUBSTITUTE(BH85,CHAR(160),""))),0),2)&gt;
ROUND(IFERROR(VALUE(TRIM(SUBSTITUTE(BE85,CHAR(160),""))),0),2),
"KO : Le montant retenu TTC est supérieur au montant raisonnable TTC. Merci de revoir la ligne de dépense ou plafonner son montant.",
ROUND(IFERROR(VALUE(TRIM(SUBSTITUTE(BF85,CHAR(160),""))),0),2)&gt;
ROUND(IFERROR(VALUE(TRIM(SUBSTITUTE(BC85,CHAR(160),""))),0),2),
"Attention : Le montant retenu HT est supérieur au montant HT raisonnable. Merci de revoir la ligne de dépense, plafonner son montant, ou justifier la reventillation HT / TVA.",
ROUND(IFERROR(VALUE(TRIM(SUBSTITUTE(BG85,CHAR(160),""))),0),2)&gt;
ROUND(IFERROR(VALUE(TRIM(SUBSTITUTE(BD85,CHAR(160),""))),0),2),
"Attention : Le montant TVA retenu est supérieur au montant TVA raisonnable. Merci de revoir la ligne de dépense, plafonner son montant, ou justifier la reventillation HT / TVA.",
ROUND(IFERROR(VALUE(TRIM(SUBSTITUTE(BH85,CHAR(160),""))),0),2)&gt;
ROUND(IFERROR(VALUE(TRIM(SUBSTITUTE(MIN(P86,S86,V86),CHAR(160),""))),0),2),
"Attention : Le devis retenu n'est pas le moins cher. Une justification de la part du porteur est nécessaire.",
ROUND(IFERROR(VALUE(TRIM(SUBSTITUTE(BH85,CHAR(160),""))),0),2)=0,
"Attention : montant présenté entièrement écarté",
ROUND(IFERROR(VALUE(TRIM(SUBSTITUTE(BE85,CHAR(160),""))),0),2)=
ROUND(IFERROR(VALUE(TRIM(SUBSTITUTE(BH85,CHAR(160),""))),0),2),
"OK",
ROUND(IFERROR(VALUE(TRIM(SUBSTITUTE(BE85,CHAR(160),""))),0),2)&gt;
ROUND(IFERROR(VALUE(TRIM(SUBSTITUTE(BH85,CHAR(160),""))),0),2),
" OK : Montant instruit inférieur au montant raisonnable.",
TRUE,""
))</f>
        <v/>
      </c>
      <c r="BK85" s="586" t="str" cm="1">
        <f t="array" ref="BK85">IF(OR(BH85="",AB85="",BF85="",Z85="",BG85="",AA85=""),"",_xlfn.IFS(
ROUND(IFERROR(VALUE(TRIM(SUBSTITUTE(BH85,CHAR(160),""))),0),2)&gt;
ROUND(IFERROR(VALUE(TRIM(SUBSTITUTE(AB85,CHAR(160),""))),0),2),
"KO : Le montant retenu TTC est supérieur au montant présenté TTC. Merci de revoir la ligne de dépense ou plafonner son montant.",
ROUND(IFERROR(VALUE(TRIM(SUBSTITUTE(BF85,CHAR(160),""))),0),2)&gt;
ROUND(IFERROR(VALUE(TRIM(SUBSTITUTE(Z85,CHAR(160),""))),0),2),
"Attention : Le montant retenu HT est supérieur au montant HT présenté. Merci de revoir la ligne de dépense, plafonner son montant, ou justifier la reventillation HT / TVA.",
ROUND(IFERROR(VALUE(TRIM(SUBSTITUTE(BG85,CHAR(160),""))),0),2)&gt;
ROUND(IFERROR(VALUE(TRIM(SUBSTITUTE(AA85,CHAR(160),""))),0),2),
"Attention : Le montant TVA retenu est supérieur au montant TVA présenté. Merci de revoir la ligne de dépense, plafonner son montant, ou justifier la reventillation HT / TVA.",
ROUND(IFERROR(VALUE(TRIM(SUBSTITUTE(AB85,CHAR(160),""))),0),2)=0,
"",
ROUND(IFERROR(VALUE(TRIM(SUBSTITUTE(BH85,CHAR(160),""))),0),2)=
ROUND(IFERROR(VALUE(TRIM(SUBSTITUTE(AB85,CHAR(160),""))),0),2),
"OK",
ROUND(IFERROR(VALUE(TRIM(SUBSTITUTE(BH85,CHAR(160),""))),0),2)=0,
"Attention : Montant présenté entièrement rejeté.",
ROUND(IFERROR(VALUE(TRIM(SUBSTITUTE(BH85,CHAR(160),""))),0),2)&lt;
ROUND(IFERROR(VALUE(TRIM(SUBSTITUTE(AB85,CHAR(160),""))),0),2),
"Attention : Montant présenté partiellement rejeté.",
TRUE,""
))</f>
        <v/>
      </c>
      <c r="BL85" s="584" t="str">
        <f t="shared" si="65"/>
        <v/>
      </c>
      <c r="BM85" s="584" t="str">
        <f t="shared" si="66"/>
        <v/>
      </c>
      <c r="BN85" s="818" t="str">
        <f t="shared" si="67"/>
        <v/>
      </c>
    </row>
    <row r="86" spans="1:66">
      <c r="A86" s="797">
        <v>78</v>
      </c>
      <c r="B86" s="83"/>
      <c r="C86" s="108"/>
      <c r="D86" s="83"/>
      <c r="E86" s="109"/>
      <c r="F86" s="110"/>
      <c r="G86" s="111"/>
      <c r="H86" s="132"/>
      <c r="I86" s="626"/>
      <c r="J86" s="627"/>
      <c r="K86" s="538"/>
      <c r="L86" s="624"/>
      <c r="M86" s="625"/>
      <c r="N86" s="644" t="str">
        <f t="shared" si="93"/>
        <v/>
      </c>
      <c r="O86" s="647"/>
      <c r="P86" s="538"/>
      <c r="Q86" s="625"/>
      <c r="R86" s="625"/>
      <c r="S86" s="644" t="str">
        <f t="shared" si="70"/>
        <v/>
      </c>
      <c r="T86" s="664"/>
      <c r="U86" s="538"/>
      <c r="V86" s="625"/>
      <c r="W86" s="625"/>
      <c r="X86" s="665" t="str">
        <f t="shared" si="46"/>
        <v/>
      </c>
      <c r="Y86" s="623"/>
      <c r="Z86" s="112" t="str" cm="1">
        <f t="array" ref="Z86">IF((_xlfn.IFS(TRIM(SUBSTITUTE(Y86,CHAR(160),""))="Devis 1",IFERROR(VALUE(TRIM(SUBSTITUTE(L86,CHAR(160),""))),0),TRIM(SUBSTITUTE(Y86,CHAR(160),""))="Devis 2",IFERROR(VALUE(TRIM(SUBSTITUTE(Q86,CHAR(160),""))),0),TRIM(SUBSTITUTE(Y86,CHAR(160),""))="Devis 3",IFERROR(VALUE(TRIM(SUBSTITUTE(V86,CHAR(160),""))),0),TRUE,0)*IFERROR(VALUE(TRIM(SUBSTITUTE(C86,CHAR(160),""))),0))=0,"",_xlfn.IFS(TRIM(SUBSTITUTE(Y86,CHAR(160),""))="Devis 1",IFERROR(VALUE(TRIM(SUBSTITUTE(L86,CHAR(160),""))),0),TRIM(SUBSTITUTE(Y86,CHAR(160),""))="Devis 2",IFERROR(VALUE(TRIM(SUBSTITUTE(Q86,CHAR(160),""))),0),TRIM(SUBSTITUTE(Y86,CHAR(160),""))="Devis 3",IFERROR(VALUE(TRIM(SUBSTITUTE(V86,CHAR(160),""))),0),TRUE,0)*IFERROR(VALUE(TRIM(SUBSTITUTE(C86,CHAR(160),""))),0))</f>
        <v/>
      </c>
      <c r="AA86" s="89" t="str" cm="1">
        <f t="array" ref="AA86">IF(ROUND((_xlfn.IFS(TRIM(SUBSTITUTE(Y86,CHAR(160),""))="Devis 1",IFERROR(VALUE(TRIM(SUBSTITUTE(M86,CHAR(160),""))),0),TRIM(SUBSTITUTE(Y86,CHAR(160),""))="Devis 2",IFERROR(VALUE(TRIM(SUBSTITUTE(R86,CHAR(160),""))),0),TRIM(SUBSTITUTE(Y86,CHAR(160),""))="Devis 3",IFERROR(VALUE(TRIM(SUBSTITUTE(W86,CHAR(160),""))),0),TRUE,0)*IFERROR(VALUE(TRIM(SUBSTITUTE(C86,CHAR(160),""))),0)),2)=0,IF(Z86&lt;&gt;"",0,""),ROUND((_xlfn.IFS(TRIM(SUBSTITUTE(Y86,CHAR(160),""))="Devis 1",IFERROR(VALUE(TRIM(SUBSTITUTE(M86,CHAR(160),""))),0),TRIM(SUBSTITUTE(Y86,CHAR(160),""))="Devis 2",IFERROR(VALUE(TRIM(SUBSTITUTE(R86,CHAR(160),""))),0),TRIM(SUBSTITUTE(Y86,CHAR(160),""))="Devis 3",IFERROR(VALUE(TRIM(SUBSTITUTE(W86,CHAR(160),""))),0),TRUE,0)*IFERROR(VALUE(TRIM(SUBSTITUTE(C86,CHAR(160),""))),0)),2))</f>
        <v/>
      </c>
      <c r="AB86" s="113" t="str">
        <f t="shared" si="71"/>
        <v/>
      </c>
      <c r="AC86" s="798"/>
      <c r="AD86" s="817" t="str">
        <f t="shared" si="68"/>
        <v/>
      </c>
      <c r="AE86" s="579" t="str">
        <f t="shared" si="72"/>
        <v/>
      </c>
      <c r="AF86" s="539" t="str">
        <f t="shared" si="73"/>
        <v/>
      </c>
      <c r="AG86" s="539" t="str">
        <f t="shared" si="74"/>
        <v/>
      </c>
      <c r="AH86" s="539" t="str">
        <f t="shared" si="75"/>
        <v/>
      </c>
      <c r="AI86" s="539" t="str">
        <f t="shared" si="76"/>
        <v/>
      </c>
      <c r="AJ86" s="539" t="str">
        <f t="shared" si="77"/>
        <v/>
      </c>
      <c r="AK86" s="553" t="str">
        <f t="shared" si="78"/>
        <v/>
      </c>
      <c r="AL86" s="548" t="str">
        <f t="shared" si="44"/>
        <v/>
      </c>
      <c r="AM86" s="539" t="str">
        <f t="shared" si="44"/>
        <v/>
      </c>
      <c r="AN86" s="578" t="str">
        <f t="shared" si="79"/>
        <v/>
      </c>
      <c r="AO86" s="578" t="str">
        <f t="shared" si="80"/>
        <v/>
      </c>
      <c r="AP86" s="644" t="str">
        <f t="shared" si="81"/>
        <v/>
      </c>
      <c r="AQ86" s="655" t="str">
        <f t="shared" si="82"/>
        <v/>
      </c>
      <c r="AR86" s="577" t="str">
        <f t="shared" si="82"/>
        <v/>
      </c>
      <c r="AS86" s="578" t="str">
        <f t="shared" si="83"/>
        <v/>
      </c>
      <c r="AT86" s="578" t="str">
        <f t="shared" si="84"/>
        <v/>
      </c>
      <c r="AU86" s="644" t="str">
        <f t="shared" si="85"/>
        <v/>
      </c>
      <c r="AV86" s="677" t="str">
        <f t="shared" si="45"/>
        <v/>
      </c>
      <c r="AW86" s="577" t="str">
        <f t="shared" si="45"/>
        <v/>
      </c>
      <c r="AX86" s="578" t="str">
        <f t="shared" si="86"/>
        <v/>
      </c>
      <c r="AY86" s="578" t="str">
        <f t="shared" si="87"/>
        <v/>
      </c>
      <c r="AZ86" s="678" t="str">
        <f t="shared" si="88"/>
        <v/>
      </c>
      <c r="BA86" s="671" t="str">
        <f t="shared" si="69"/>
        <v/>
      </c>
      <c r="BB86" s="583"/>
      <c r="BC86" s="605" t="str">
        <f t="shared" si="89"/>
        <v/>
      </c>
      <c r="BD86" s="605" t="str">
        <f t="shared" si="90"/>
        <v/>
      </c>
      <c r="BE86" s="605" t="str">
        <f t="shared" si="91"/>
        <v/>
      </c>
      <c r="BF86" s="606" t="str" cm="1">
        <f t="array" ref="BF86">IF($AE86="","",
_xlfn.IFS(
$BA86="Devis 1",
IF(ISBLANK(AN86),"",IFERROR(VALUE(TRIM(SUBSTITUTE(AN86,CHAR(160),""))),0)*IFERROR(VALUE(TRIM(SUBSTITUTE($AE86,CHAR(160),""))),0)),
$BA86="Devis 2",
IF(ISBLANK(AS86),"",IFERROR(VALUE(TRIM(SUBSTITUTE(AS86,CHAR(160),""))),0)*IFERROR(VALUE(TRIM(SUBSTITUTE($AE86,CHAR(160),""))),0)),
$BA86="Devis 3",
IF(ISBLANK(AX86),"",IFERROR(VALUE(TRIM(SUBSTITUTE(AX86,CHAR(160),""))),0)*IFERROR(VALUE(TRIM(SUBSTITUTE($AE86,CHAR(160),""))),0)),
TRUE,0
)
)</f>
        <v/>
      </c>
      <c r="BG86" s="606" t="str" cm="1">
        <f t="array" ref="BG86">IF($AE86="","",
_xlfn.IFS(
$BA86="Devis 1",
IF(ISBLANK(AO86),"",IFERROR(VALUE(TRIM(SUBSTITUTE(AO86,CHAR(160),""))),0)*IFERROR(VALUE(TRIM(SUBSTITUTE($AE86,CHAR(160),""))),0)),
$BA86="Devis 2",
IF(ISBLANK(AT86),"",IFERROR(VALUE(TRIM(SUBSTITUTE(AT86,CHAR(160),""))),0)*IFERROR(VALUE(TRIM(SUBSTITUTE($AE86,CHAR(160),""))),0)),
$BA86="Devis 3",
IF(ISBLANK(AY86),"",IFERROR(VALUE(TRIM(SUBSTITUTE(AY86,CHAR(160),""))),0)*IFERROR(VALUE(TRIM(SUBSTITUTE($AE86,CHAR(160),""))),0)),
TRUE,0
)
)</f>
        <v/>
      </c>
      <c r="BH86" s="605" t="str">
        <f t="shared" si="92"/>
        <v/>
      </c>
      <c r="BI86" s="585"/>
      <c r="BJ86" s="586" t="str" cm="1">
        <f t="array" ref="BJ86">IF(OR(BH86="",BE86="",BF86="",BC86="",BG86="",BD86=""),"",_xlfn.IFS(
ROUND(IFERROR(VALUE(TRIM(SUBSTITUTE(BH86,CHAR(160),""))),0),2)&gt;
ROUND(IFERROR(VALUE(TRIM(SUBSTITUTE(BE86,CHAR(160),""))),0),2),
"KO : Le montant retenu TTC est supérieur au montant raisonnable TTC. Merci de revoir la ligne de dépense ou plafonner son montant.",
ROUND(IFERROR(VALUE(TRIM(SUBSTITUTE(BF86,CHAR(160),""))),0),2)&gt;
ROUND(IFERROR(VALUE(TRIM(SUBSTITUTE(BC86,CHAR(160),""))),0),2),
"Attention : Le montant retenu HT est supérieur au montant HT raisonnable. Merci de revoir la ligne de dépense, plafonner son montant, ou justifier la reventillation HT / TVA.",
ROUND(IFERROR(VALUE(TRIM(SUBSTITUTE(BG86,CHAR(160),""))),0),2)&gt;
ROUND(IFERROR(VALUE(TRIM(SUBSTITUTE(BD86,CHAR(160),""))),0),2),
"Attention : Le montant TVA retenu est supérieur au montant TVA raisonnable. Merci de revoir la ligne de dépense, plafonner son montant, ou justifier la reventillation HT / TVA.",
ROUND(IFERROR(VALUE(TRIM(SUBSTITUTE(BH86,CHAR(160),""))),0),2)&gt;
ROUND(IFERROR(VALUE(TRIM(SUBSTITUTE(MIN(P87,S87,V87),CHAR(160),""))),0),2),
"Attention : Le devis retenu n'est pas le moins cher. Une justification de la part du porteur est nécessaire.",
ROUND(IFERROR(VALUE(TRIM(SUBSTITUTE(BH86,CHAR(160),""))),0),2)=0,
"Attention : montant présenté entièrement écarté",
ROUND(IFERROR(VALUE(TRIM(SUBSTITUTE(BE86,CHAR(160),""))),0),2)=
ROUND(IFERROR(VALUE(TRIM(SUBSTITUTE(BH86,CHAR(160),""))),0),2),
"OK",
ROUND(IFERROR(VALUE(TRIM(SUBSTITUTE(BE86,CHAR(160),""))),0),2)&gt;
ROUND(IFERROR(VALUE(TRIM(SUBSTITUTE(BH86,CHAR(160),""))),0),2),
" OK : Montant instruit inférieur au montant raisonnable.",
TRUE,""
))</f>
        <v/>
      </c>
      <c r="BK86" s="586" t="str" cm="1">
        <f t="array" ref="BK86">IF(OR(BH86="",AB86="",BF86="",Z86="",BG86="",AA86=""),"",_xlfn.IFS(
ROUND(IFERROR(VALUE(TRIM(SUBSTITUTE(BH86,CHAR(160),""))),0),2)&gt;
ROUND(IFERROR(VALUE(TRIM(SUBSTITUTE(AB86,CHAR(160),""))),0),2),
"KO : Le montant retenu TTC est supérieur au montant présenté TTC. Merci de revoir la ligne de dépense ou plafonner son montant.",
ROUND(IFERROR(VALUE(TRIM(SUBSTITUTE(BF86,CHAR(160),""))),0),2)&gt;
ROUND(IFERROR(VALUE(TRIM(SUBSTITUTE(Z86,CHAR(160),""))),0),2),
"Attention : Le montant retenu HT est supérieur au montant HT présenté. Merci de revoir la ligne de dépense, plafonner son montant, ou justifier la reventillation HT / TVA.",
ROUND(IFERROR(VALUE(TRIM(SUBSTITUTE(BG86,CHAR(160),""))),0),2)&gt;
ROUND(IFERROR(VALUE(TRIM(SUBSTITUTE(AA86,CHAR(160),""))),0),2),
"Attention : Le montant TVA retenu est supérieur au montant TVA présenté. Merci de revoir la ligne de dépense, plafonner son montant, ou justifier la reventillation HT / TVA.",
ROUND(IFERROR(VALUE(TRIM(SUBSTITUTE(AB86,CHAR(160),""))),0),2)=0,
"",
ROUND(IFERROR(VALUE(TRIM(SUBSTITUTE(BH86,CHAR(160),""))),0),2)=
ROUND(IFERROR(VALUE(TRIM(SUBSTITUTE(AB86,CHAR(160),""))),0),2),
"OK",
ROUND(IFERROR(VALUE(TRIM(SUBSTITUTE(BH86,CHAR(160),""))),0),2)=0,
"Attention : Montant présenté entièrement rejeté.",
ROUND(IFERROR(VALUE(TRIM(SUBSTITUTE(BH86,CHAR(160),""))),0),2)&lt;
ROUND(IFERROR(VALUE(TRIM(SUBSTITUTE(AB86,CHAR(160),""))),0),2),
"Attention : Montant présenté partiellement rejeté.",
TRUE,""
))</f>
        <v/>
      </c>
      <c r="BL86" s="584" t="str">
        <f t="shared" si="65"/>
        <v/>
      </c>
      <c r="BM86" s="584" t="str">
        <f t="shared" si="66"/>
        <v/>
      </c>
      <c r="BN86" s="818" t="str">
        <f t="shared" si="67"/>
        <v/>
      </c>
    </row>
    <row r="87" spans="1:66">
      <c r="A87" s="797">
        <v>79</v>
      </c>
      <c r="B87" s="83"/>
      <c r="C87" s="108"/>
      <c r="D87" s="83"/>
      <c r="E87" s="109"/>
      <c r="F87" s="110"/>
      <c r="G87" s="111"/>
      <c r="H87" s="132"/>
      <c r="I87" s="626"/>
      <c r="J87" s="627"/>
      <c r="K87" s="538"/>
      <c r="L87" s="624"/>
      <c r="M87" s="625"/>
      <c r="N87" s="644" t="str">
        <f t="shared" si="93"/>
        <v/>
      </c>
      <c r="O87" s="647"/>
      <c r="P87" s="538"/>
      <c r="Q87" s="625"/>
      <c r="R87" s="625"/>
      <c r="S87" s="644" t="str">
        <f t="shared" si="70"/>
        <v/>
      </c>
      <c r="T87" s="664"/>
      <c r="U87" s="538"/>
      <c r="V87" s="625"/>
      <c r="W87" s="625"/>
      <c r="X87" s="665" t="str">
        <f t="shared" si="46"/>
        <v/>
      </c>
      <c r="Y87" s="623"/>
      <c r="Z87" s="112" t="str" cm="1">
        <f t="array" ref="Z87">IF((_xlfn.IFS(TRIM(SUBSTITUTE(Y87,CHAR(160),""))="Devis 1",IFERROR(VALUE(TRIM(SUBSTITUTE(L87,CHAR(160),""))),0),TRIM(SUBSTITUTE(Y87,CHAR(160),""))="Devis 2",IFERROR(VALUE(TRIM(SUBSTITUTE(Q87,CHAR(160),""))),0),TRIM(SUBSTITUTE(Y87,CHAR(160),""))="Devis 3",IFERROR(VALUE(TRIM(SUBSTITUTE(V87,CHAR(160),""))),0),TRUE,0)*IFERROR(VALUE(TRIM(SUBSTITUTE(C87,CHAR(160),""))),0))=0,"",_xlfn.IFS(TRIM(SUBSTITUTE(Y87,CHAR(160),""))="Devis 1",IFERROR(VALUE(TRIM(SUBSTITUTE(L87,CHAR(160),""))),0),TRIM(SUBSTITUTE(Y87,CHAR(160),""))="Devis 2",IFERROR(VALUE(TRIM(SUBSTITUTE(Q87,CHAR(160),""))),0),TRIM(SUBSTITUTE(Y87,CHAR(160),""))="Devis 3",IFERROR(VALUE(TRIM(SUBSTITUTE(V87,CHAR(160),""))),0),TRUE,0)*IFERROR(VALUE(TRIM(SUBSTITUTE(C87,CHAR(160),""))),0))</f>
        <v/>
      </c>
      <c r="AA87" s="89" t="str" cm="1">
        <f t="array" ref="AA87">IF(ROUND((_xlfn.IFS(TRIM(SUBSTITUTE(Y87,CHAR(160),""))="Devis 1",IFERROR(VALUE(TRIM(SUBSTITUTE(M87,CHAR(160),""))),0),TRIM(SUBSTITUTE(Y87,CHAR(160),""))="Devis 2",IFERROR(VALUE(TRIM(SUBSTITUTE(R87,CHAR(160),""))),0),TRIM(SUBSTITUTE(Y87,CHAR(160),""))="Devis 3",IFERROR(VALUE(TRIM(SUBSTITUTE(W87,CHAR(160),""))),0),TRUE,0)*IFERROR(VALUE(TRIM(SUBSTITUTE(C87,CHAR(160),""))),0)),2)=0,IF(Z87&lt;&gt;"",0,""),ROUND((_xlfn.IFS(TRIM(SUBSTITUTE(Y87,CHAR(160),""))="Devis 1",IFERROR(VALUE(TRIM(SUBSTITUTE(M87,CHAR(160),""))),0),TRIM(SUBSTITUTE(Y87,CHAR(160),""))="Devis 2",IFERROR(VALUE(TRIM(SUBSTITUTE(R87,CHAR(160),""))),0),TRIM(SUBSTITUTE(Y87,CHAR(160),""))="Devis 3",IFERROR(VALUE(TRIM(SUBSTITUTE(W87,CHAR(160),""))),0),TRUE,0)*IFERROR(VALUE(TRIM(SUBSTITUTE(C87,CHAR(160),""))),0)),2))</f>
        <v/>
      </c>
      <c r="AB87" s="113" t="str">
        <f t="shared" si="71"/>
        <v/>
      </c>
      <c r="AC87" s="798"/>
      <c r="AD87" s="817" t="str">
        <f t="shared" si="68"/>
        <v/>
      </c>
      <c r="AE87" s="579" t="str">
        <f t="shared" si="72"/>
        <v/>
      </c>
      <c r="AF87" s="539" t="str">
        <f t="shared" si="73"/>
        <v/>
      </c>
      <c r="AG87" s="539" t="str">
        <f t="shared" si="74"/>
        <v/>
      </c>
      <c r="AH87" s="539" t="str">
        <f t="shared" si="75"/>
        <v/>
      </c>
      <c r="AI87" s="539" t="str">
        <f t="shared" si="76"/>
        <v/>
      </c>
      <c r="AJ87" s="539" t="str">
        <f t="shared" si="77"/>
        <v/>
      </c>
      <c r="AK87" s="553" t="str">
        <f t="shared" si="78"/>
        <v/>
      </c>
      <c r="AL87" s="548" t="str">
        <f t="shared" si="44"/>
        <v/>
      </c>
      <c r="AM87" s="539" t="str">
        <f t="shared" si="44"/>
        <v/>
      </c>
      <c r="AN87" s="578" t="str">
        <f t="shared" si="79"/>
        <v/>
      </c>
      <c r="AO87" s="578" t="str">
        <f t="shared" si="80"/>
        <v/>
      </c>
      <c r="AP87" s="644" t="str">
        <f t="shared" si="81"/>
        <v/>
      </c>
      <c r="AQ87" s="655" t="str">
        <f t="shared" si="82"/>
        <v/>
      </c>
      <c r="AR87" s="577" t="str">
        <f t="shared" si="82"/>
        <v/>
      </c>
      <c r="AS87" s="578" t="str">
        <f t="shared" si="83"/>
        <v/>
      </c>
      <c r="AT87" s="578" t="str">
        <f t="shared" si="84"/>
        <v/>
      </c>
      <c r="AU87" s="644" t="str">
        <f t="shared" si="85"/>
        <v/>
      </c>
      <c r="AV87" s="677" t="str">
        <f t="shared" si="45"/>
        <v/>
      </c>
      <c r="AW87" s="577" t="str">
        <f t="shared" si="45"/>
        <v/>
      </c>
      <c r="AX87" s="578" t="str">
        <f t="shared" si="86"/>
        <v/>
      </c>
      <c r="AY87" s="578" t="str">
        <f t="shared" si="87"/>
        <v/>
      </c>
      <c r="AZ87" s="678" t="str">
        <f t="shared" si="88"/>
        <v/>
      </c>
      <c r="BA87" s="671" t="str">
        <f t="shared" si="69"/>
        <v/>
      </c>
      <c r="BB87" s="583"/>
      <c r="BC87" s="605" t="str">
        <f t="shared" si="89"/>
        <v/>
      </c>
      <c r="BD87" s="605" t="str">
        <f t="shared" si="90"/>
        <v/>
      </c>
      <c r="BE87" s="605" t="str">
        <f t="shared" si="91"/>
        <v/>
      </c>
      <c r="BF87" s="606" t="str" cm="1">
        <f t="array" ref="BF87">IF($AE87="","",
_xlfn.IFS(
$BA87="Devis 1",
IF(ISBLANK(AN87),"",IFERROR(VALUE(TRIM(SUBSTITUTE(AN87,CHAR(160),""))),0)*IFERROR(VALUE(TRIM(SUBSTITUTE($AE87,CHAR(160),""))),0)),
$BA87="Devis 2",
IF(ISBLANK(AS87),"",IFERROR(VALUE(TRIM(SUBSTITUTE(AS87,CHAR(160),""))),0)*IFERROR(VALUE(TRIM(SUBSTITUTE($AE87,CHAR(160),""))),0)),
$BA87="Devis 3",
IF(ISBLANK(AX87),"",IFERROR(VALUE(TRIM(SUBSTITUTE(AX87,CHAR(160),""))),0)*IFERROR(VALUE(TRIM(SUBSTITUTE($AE87,CHAR(160),""))),0)),
TRUE,0
)
)</f>
        <v/>
      </c>
      <c r="BG87" s="606" t="str" cm="1">
        <f t="array" ref="BG87">IF($AE87="","",
_xlfn.IFS(
$BA87="Devis 1",
IF(ISBLANK(AO87),"",IFERROR(VALUE(TRIM(SUBSTITUTE(AO87,CHAR(160),""))),0)*IFERROR(VALUE(TRIM(SUBSTITUTE($AE87,CHAR(160),""))),0)),
$BA87="Devis 2",
IF(ISBLANK(AT87),"",IFERROR(VALUE(TRIM(SUBSTITUTE(AT87,CHAR(160),""))),0)*IFERROR(VALUE(TRIM(SUBSTITUTE($AE87,CHAR(160),""))),0)),
$BA87="Devis 3",
IF(ISBLANK(AY87),"",IFERROR(VALUE(TRIM(SUBSTITUTE(AY87,CHAR(160),""))),0)*IFERROR(VALUE(TRIM(SUBSTITUTE($AE87,CHAR(160),""))),0)),
TRUE,0
)
)</f>
        <v/>
      </c>
      <c r="BH87" s="605" t="str">
        <f t="shared" si="92"/>
        <v/>
      </c>
      <c r="BI87" s="585"/>
      <c r="BJ87" s="586" t="str" cm="1">
        <f t="array" ref="BJ87">IF(OR(BH87="",BE87="",BF87="",BC87="",BG87="",BD87=""),"",_xlfn.IFS(
ROUND(IFERROR(VALUE(TRIM(SUBSTITUTE(BH87,CHAR(160),""))),0),2)&gt;
ROUND(IFERROR(VALUE(TRIM(SUBSTITUTE(BE87,CHAR(160),""))),0),2),
"KO : Le montant retenu TTC est supérieur au montant raisonnable TTC. Merci de revoir la ligne de dépense ou plafonner son montant.",
ROUND(IFERROR(VALUE(TRIM(SUBSTITUTE(BF87,CHAR(160),""))),0),2)&gt;
ROUND(IFERROR(VALUE(TRIM(SUBSTITUTE(BC87,CHAR(160),""))),0),2),
"Attention : Le montant retenu HT est supérieur au montant HT raisonnable. Merci de revoir la ligne de dépense, plafonner son montant, ou justifier la reventillation HT / TVA.",
ROUND(IFERROR(VALUE(TRIM(SUBSTITUTE(BG87,CHAR(160),""))),0),2)&gt;
ROUND(IFERROR(VALUE(TRIM(SUBSTITUTE(BD87,CHAR(160),""))),0),2),
"Attention : Le montant TVA retenu est supérieur au montant TVA raisonnable. Merci de revoir la ligne de dépense, plafonner son montant, ou justifier la reventillation HT / TVA.",
ROUND(IFERROR(VALUE(TRIM(SUBSTITUTE(BH87,CHAR(160),""))),0),2)&gt;
ROUND(IFERROR(VALUE(TRIM(SUBSTITUTE(MIN(P88,S88,V88),CHAR(160),""))),0),2),
"Attention : Le devis retenu n'est pas le moins cher. Une justification de la part du porteur est nécessaire.",
ROUND(IFERROR(VALUE(TRIM(SUBSTITUTE(BH87,CHAR(160),""))),0),2)=0,
"Attention : montant présenté entièrement écarté",
ROUND(IFERROR(VALUE(TRIM(SUBSTITUTE(BE87,CHAR(160),""))),0),2)=
ROUND(IFERROR(VALUE(TRIM(SUBSTITUTE(BH87,CHAR(160),""))),0),2),
"OK",
ROUND(IFERROR(VALUE(TRIM(SUBSTITUTE(BE87,CHAR(160),""))),0),2)&gt;
ROUND(IFERROR(VALUE(TRIM(SUBSTITUTE(BH87,CHAR(160),""))),0),2),
" OK : Montant instruit inférieur au montant raisonnable.",
TRUE,""
))</f>
        <v/>
      </c>
      <c r="BK87" s="586" t="str" cm="1">
        <f t="array" ref="BK87">IF(OR(BH87="",AB87="",BF87="",Z87="",BG87="",AA87=""),"",_xlfn.IFS(
ROUND(IFERROR(VALUE(TRIM(SUBSTITUTE(BH87,CHAR(160),""))),0),2)&gt;
ROUND(IFERROR(VALUE(TRIM(SUBSTITUTE(AB87,CHAR(160),""))),0),2),
"KO : Le montant retenu TTC est supérieur au montant présenté TTC. Merci de revoir la ligne de dépense ou plafonner son montant.",
ROUND(IFERROR(VALUE(TRIM(SUBSTITUTE(BF87,CHAR(160),""))),0),2)&gt;
ROUND(IFERROR(VALUE(TRIM(SUBSTITUTE(Z87,CHAR(160),""))),0),2),
"Attention : Le montant retenu HT est supérieur au montant HT présenté. Merci de revoir la ligne de dépense, plafonner son montant, ou justifier la reventillation HT / TVA.",
ROUND(IFERROR(VALUE(TRIM(SUBSTITUTE(BG87,CHAR(160),""))),0),2)&gt;
ROUND(IFERROR(VALUE(TRIM(SUBSTITUTE(AA87,CHAR(160),""))),0),2),
"Attention : Le montant TVA retenu est supérieur au montant TVA présenté. Merci de revoir la ligne de dépense, plafonner son montant, ou justifier la reventillation HT / TVA.",
ROUND(IFERROR(VALUE(TRIM(SUBSTITUTE(AB87,CHAR(160),""))),0),2)=0,
"",
ROUND(IFERROR(VALUE(TRIM(SUBSTITUTE(BH87,CHAR(160),""))),0),2)=
ROUND(IFERROR(VALUE(TRIM(SUBSTITUTE(AB87,CHAR(160),""))),0),2),
"OK",
ROUND(IFERROR(VALUE(TRIM(SUBSTITUTE(BH87,CHAR(160),""))),0),2)=0,
"Attention : Montant présenté entièrement rejeté.",
ROUND(IFERROR(VALUE(TRIM(SUBSTITUTE(BH87,CHAR(160),""))),0),2)&lt;
ROUND(IFERROR(VALUE(TRIM(SUBSTITUTE(AB87,CHAR(160),""))),0),2),
"Attention : Montant présenté partiellement rejeté.",
TRUE,""
))</f>
        <v/>
      </c>
      <c r="BL87" s="584" t="str">
        <f t="shared" si="65"/>
        <v/>
      </c>
      <c r="BM87" s="584" t="str">
        <f t="shared" si="66"/>
        <v/>
      </c>
      <c r="BN87" s="818" t="str">
        <f t="shared" si="67"/>
        <v/>
      </c>
    </row>
    <row r="88" spans="1:66">
      <c r="A88" s="797">
        <v>80</v>
      </c>
      <c r="B88" s="83"/>
      <c r="C88" s="108"/>
      <c r="D88" s="83"/>
      <c r="E88" s="109"/>
      <c r="F88" s="110"/>
      <c r="G88" s="111"/>
      <c r="H88" s="132"/>
      <c r="I88" s="626"/>
      <c r="J88" s="627"/>
      <c r="K88" s="538"/>
      <c r="L88" s="624"/>
      <c r="M88" s="625"/>
      <c r="N88" s="644" t="str">
        <f t="shared" si="93"/>
        <v/>
      </c>
      <c r="O88" s="647"/>
      <c r="P88" s="538"/>
      <c r="Q88" s="625"/>
      <c r="R88" s="625"/>
      <c r="S88" s="644" t="str">
        <f t="shared" si="70"/>
        <v/>
      </c>
      <c r="T88" s="664"/>
      <c r="U88" s="538"/>
      <c r="V88" s="625"/>
      <c r="W88" s="625"/>
      <c r="X88" s="665" t="str">
        <f t="shared" si="46"/>
        <v/>
      </c>
      <c r="Y88" s="623"/>
      <c r="Z88" s="112" t="str" cm="1">
        <f t="array" ref="Z88">IF((_xlfn.IFS(TRIM(SUBSTITUTE(Y88,CHAR(160),""))="Devis 1",IFERROR(VALUE(TRIM(SUBSTITUTE(L88,CHAR(160),""))),0),TRIM(SUBSTITUTE(Y88,CHAR(160),""))="Devis 2",IFERROR(VALUE(TRIM(SUBSTITUTE(Q88,CHAR(160),""))),0),TRIM(SUBSTITUTE(Y88,CHAR(160),""))="Devis 3",IFERROR(VALUE(TRIM(SUBSTITUTE(V88,CHAR(160),""))),0),TRUE,0)*IFERROR(VALUE(TRIM(SUBSTITUTE(C88,CHAR(160),""))),0))=0,"",_xlfn.IFS(TRIM(SUBSTITUTE(Y88,CHAR(160),""))="Devis 1",IFERROR(VALUE(TRIM(SUBSTITUTE(L88,CHAR(160),""))),0),TRIM(SUBSTITUTE(Y88,CHAR(160),""))="Devis 2",IFERROR(VALUE(TRIM(SUBSTITUTE(Q88,CHAR(160),""))),0),TRIM(SUBSTITUTE(Y88,CHAR(160),""))="Devis 3",IFERROR(VALUE(TRIM(SUBSTITUTE(V88,CHAR(160),""))),0),TRUE,0)*IFERROR(VALUE(TRIM(SUBSTITUTE(C88,CHAR(160),""))),0))</f>
        <v/>
      </c>
      <c r="AA88" s="89" t="str" cm="1">
        <f t="array" ref="AA88">IF(ROUND((_xlfn.IFS(TRIM(SUBSTITUTE(Y88,CHAR(160),""))="Devis 1",IFERROR(VALUE(TRIM(SUBSTITUTE(M88,CHAR(160),""))),0),TRIM(SUBSTITUTE(Y88,CHAR(160),""))="Devis 2",IFERROR(VALUE(TRIM(SUBSTITUTE(R88,CHAR(160),""))),0),TRIM(SUBSTITUTE(Y88,CHAR(160),""))="Devis 3",IFERROR(VALUE(TRIM(SUBSTITUTE(W88,CHAR(160),""))),0),TRUE,0)*IFERROR(VALUE(TRIM(SUBSTITUTE(C88,CHAR(160),""))),0)),2)=0,IF(Z88&lt;&gt;"",0,""),ROUND((_xlfn.IFS(TRIM(SUBSTITUTE(Y88,CHAR(160),""))="Devis 1",IFERROR(VALUE(TRIM(SUBSTITUTE(M88,CHAR(160),""))),0),TRIM(SUBSTITUTE(Y88,CHAR(160),""))="Devis 2",IFERROR(VALUE(TRIM(SUBSTITUTE(R88,CHAR(160),""))),0),TRIM(SUBSTITUTE(Y88,CHAR(160),""))="Devis 3",IFERROR(VALUE(TRIM(SUBSTITUTE(W88,CHAR(160),""))),0),TRUE,0)*IFERROR(VALUE(TRIM(SUBSTITUTE(C88,CHAR(160),""))),0)),2))</f>
        <v/>
      </c>
      <c r="AB88" s="113" t="str">
        <f t="shared" si="71"/>
        <v/>
      </c>
      <c r="AC88" s="798"/>
      <c r="AD88" s="817" t="str">
        <f t="shared" si="68"/>
        <v/>
      </c>
      <c r="AE88" s="579" t="str">
        <f t="shared" si="72"/>
        <v/>
      </c>
      <c r="AF88" s="539" t="str">
        <f t="shared" si="73"/>
        <v/>
      </c>
      <c r="AG88" s="539" t="str">
        <f t="shared" si="74"/>
        <v/>
      </c>
      <c r="AH88" s="539" t="str">
        <f t="shared" si="75"/>
        <v/>
      </c>
      <c r="AI88" s="539" t="str">
        <f t="shared" si="76"/>
        <v/>
      </c>
      <c r="AJ88" s="539" t="str">
        <f t="shared" si="77"/>
        <v/>
      </c>
      <c r="AK88" s="553" t="str">
        <f t="shared" si="78"/>
        <v/>
      </c>
      <c r="AL88" s="548" t="str">
        <f t="shared" si="44"/>
        <v/>
      </c>
      <c r="AM88" s="539" t="str">
        <f t="shared" si="44"/>
        <v/>
      </c>
      <c r="AN88" s="578" t="str">
        <f t="shared" si="79"/>
        <v/>
      </c>
      <c r="AO88" s="578" t="str">
        <f t="shared" si="80"/>
        <v/>
      </c>
      <c r="AP88" s="644" t="str">
        <f t="shared" si="81"/>
        <v/>
      </c>
      <c r="AQ88" s="655" t="str">
        <f t="shared" si="82"/>
        <v/>
      </c>
      <c r="AR88" s="577" t="str">
        <f t="shared" si="82"/>
        <v/>
      </c>
      <c r="AS88" s="578" t="str">
        <f t="shared" si="83"/>
        <v/>
      </c>
      <c r="AT88" s="578" t="str">
        <f t="shared" si="84"/>
        <v/>
      </c>
      <c r="AU88" s="644" t="str">
        <f t="shared" si="85"/>
        <v/>
      </c>
      <c r="AV88" s="677" t="str">
        <f t="shared" si="45"/>
        <v/>
      </c>
      <c r="AW88" s="577" t="str">
        <f t="shared" si="45"/>
        <v/>
      </c>
      <c r="AX88" s="578" t="str">
        <f t="shared" si="86"/>
        <v/>
      </c>
      <c r="AY88" s="578" t="str">
        <f t="shared" si="87"/>
        <v/>
      </c>
      <c r="AZ88" s="678" t="str">
        <f t="shared" si="88"/>
        <v/>
      </c>
      <c r="BA88" s="671" t="str">
        <f t="shared" si="69"/>
        <v/>
      </c>
      <c r="BB88" s="583"/>
      <c r="BC88" s="605" t="str">
        <f t="shared" si="89"/>
        <v/>
      </c>
      <c r="BD88" s="605" t="str">
        <f t="shared" si="90"/>
        <v/>
      </c>
      <c r="BE88" s="605" t="str">
        <f t="shared" si="91"/>
        <v/>
      </c>
      <c r="BF88" s="606" t="str" cm="1">
        <f t="array" ref="BF88">IF($AE88="","",
_xlfn.IFS(
$BA88="Devis 1",
IF(ISBLANK(AN88),"",IFERROR(VALUE(TRIM(SUBSTITUTE(AN88,CHAR(160),""))),0)*IFERROR(VALUE(TRIM(SUBSTITUTE($AE88,CHAR(160),""))),0)),
$BA88="Devis 2",
IF(ISBLANK(AS88),"",IFERROR(VALUE(TRIM(SUBSTITUTE(AS88,CHAR(160),""))),0)*IFERROR(VALUE(TRIM(SUBSTITUTE($AE88,CHAR(160),""))),0)),
$BA88="Devis 3",
IF(ISBLANK(AX88),"",IFERROR(VALUE(TRIM(SUBSTITUTE(AX88,CHAR(160),""))),0)*IFERROR(VALUE(TRIM(SUBSTITUTE($AE88,CHAR(160),""))),0)),
TRUE,0
)
)</f>
        <v/>
      </c>
      <c r="BG88" s="606" t="str" cm="1">
        <f t="array" ref="BG88">IF($AE88="","",
_xlfn.IFS(
$BA88="Devis 1",
IF(ISBLANK(AO88),"",IFERROR(VALUE(TRIM(SUBSTITUTE(AO88,CHAR(160),""))),0)*IFERROR(VALUE(TRIM(SUBSTITUTE($AE88,CHAR(160),""))),0)),
$BA88="Devis 2",
IF(ISBLANK(AT88),"",IFERROR(VALUE(TRIM(SUBSTITUTE(AT88,CHAR(160),""))),0)*IFERROR(VALUE(TRIM(SUBSTITUTE($AE88,CHAR(160),""))),0)),
$BA88="Devis 3",
IF(ISBLANK(AY88),"",IFERROR(VALUE(TRIM(SUBSTITUTE(AY88,CHAR(160),""))),0)*IFERROR(VALUE(TRIM(SUBSTITUTE($AE88,CHAR(160),""))),0)),
TRUE,0
)
)</f>
        <v/>
      </c>
      <c r="BH88" s="605" t="str">
        <f t="shared" si="92"/>
        <v/>
      </c>
      <c r="BI88" s="585"/>
      <c r="BJ88" s="586" t="str" cm="1">
        <f t="array" ref="BJ88">IF(OR(BH88="",BE88="",BF88="",BC88="",BG88="",BD88=""),"",_xlfn.IFS(
ROUND(IFERROR(VALUE(TRIM(SUBSTITUTE(BH88,CHAR(160),""))),0),2)&gt;
ROUND(IFERROR(VALUE(TRIM(SUBSTITUTE(BE88,CHAR(160),""))),0),2),
"KO : Le montant retenu TTC est supérieur au montant raisonnable TTC. Merci de revoir la ligne de dépense ou plafonner son montant.",
ROUND(IFERROR(VALUE(TRIM(SUBSTITUTE(BF88,CHAR(160),""))),0),2)&gt;
ROUND(IFERROR(VALUE(TRIM(SUBSTITUTE(BC88,CHAR(160),""))),0),2),
"Attention : Le montant retenu HT est supérieur au montant HT raisonnable. Merci de revoir la ligne de dépense, plafonner son montant, ou justifier la reventillation HT / TVA.",
ROUND(IFERROR(VALUE(TRIM(SUBSTITUTE(BG88,CHAR(160),""))),0),2)&gt;
ROUND(IFERROR(VALUE(TRIM(SUBSTITUTE(BD88,CHAR(160),""))),0),2),
"Attention : Le montant TVA retenu est supérieur au montant TVA raisonnable. Merci de revoir la ligne de dépense, plafonner son montant, ou justifier la reventillation HT / TVA.",
ROUND(IFERROR(VALUE(TRIM(SUBSTITUTE(BH88,CHAR(160),""))),0),2)&gt;
ROUND(IFERROR(VALUE(TRIM(SUBSTITUTE(MIN(P89,S89,V89),CHAR(160),""))),0),2),
"Attention : Le devis retenu n'est pas le moins cher. Une justification de la part du porteur est nécessaire.",
ROUND(IFERROR(VALUE(TRIM(SUBSTITUTE(BH88,CHAR(160),""))),0),2)=0,
"Attention : montant présenté entièrement écarté",
ROUND(IFERROR(VALUE(TRIM(SUBSTITUTE(BE88,CHAR(160),""))),0),2)=
ROUND(IFERROR(VALUE(TRIM(SUBSTITUTE(BH88,CHAR(160),""))),0),2),
"OK",
ROUND(IFERROR(VALUE(TRIM(SUBSTITUTE(BE88,CHAR(160),""))),0),2)&gt;
ROUND(IFERROR(VALUE(TRIM(SUBSTITUTE(BH88,CHAR(160),""))),0),2),
" OK : Montant instruit inférieur au montant raisonnable.",
TRUE,""
))</f>
        <v/>
      </c>
      <c r="BK88" s="586" t="str" cm="1">
        <f t="array" ref="BK88">IF(OR(BH88="",AB88="",BF88="",Z88="",BG88="",AA88=""),"",_xlfn.IFS(
ROUND(IFERROR(VALUE(TRIM(SUBSTITUTE(BH88,CHAR(160),""))),0),2)&gt;
ROUND(IFERROR(VALUE(TRIM(SUBSTITUTE(AB88,CHAR(160),""))),0),2),
"KO : Le montant retenu TTC est supérieur au montant présenté TTC. Merci de revoir la ligne de dépense ou plafonner son montant.",
ROUND(IFERROR(VALUE(TRIM(SUBSTITUTE(BF88,CHAR(160),""))),0),2)&gt;
ROUND(IFERROR(VALUE(TRIM(SUBSTITUTE(Z88,CHAR(160),""))),0),2),
"Attention : Le montant retenu HT est supérieur au montant HT présenté. Merci de revoir la ligne de dépense, plafonner son montant, ou justifier la reventillation HT / TVA.",
ROUND(IFERROR(VALUE(TRIM(SUBSTITUTE(BG88,CHAR(160),""))),0),2)&gt;
ROUND(IFERROR(VALUE(TRIM(SUBSTITUTE(AA88,CHAR(160),""))),0),2),
"Attention : Le montant TVA retenu est supérieur au montant TVA présenté. Merci de revoir la ligne de dépense, plafonner son montant, ou justifier la reventillation HT / TVA.",
ROUND(IFERROR(VALUE(TRIM(SUBSTITUTE(AB88,CHAR(160),""))),0),2)=0,
"",
ROUND(IFERROR(VALUE(TRIM(SUBSTITUTE(BH88,CHAR(160),""))),0),2)=
ROUND(IFERROR(VALUE(TRIM(SUBSTITUTE(AB88,CHAR(160),""))),0),2),
"OK",
ROUND(IFERROR(VALUE(TRIM(SUBSTITUTE(BH88,CHAR(160),""))),0),2)=0,
"Attention : Montant présenté entièrement rejeté.",
ROUND(IFERROR(VALUE(TRIM(SUBSTITUTE(BH88,CHAR(160),""))),0),2)&lt;
ROUND(IFERROR(VALUE(TRIM(SUBSTITUTE(AB88,CHAR(160),""))),0),2),
"Attention : Montant présenté partiellement rejeté.",
TRUE,""
))</f>
        <v/>
      </c>
      <c r="BL88" s="584" t="str">
        <f t="shared" si="65"/>
        <v/>
      </c>
      <c r="BM88" s="584" t="str">
        <f t="shared" si="66"/>
        <v/>
      </c>
      <c r="BN88" s="818" t="str">
        <f t="shared" si="67"/>
        <v/>
      </c>
    </row>
    <row r="89" spans="1:66">
      <c r="A89" s="797">
        <v>81</v>
      </c>
      <c r="B89" s="83"/>
      <c r="C89" s="108"/>
      <c r="D89" s="83"/>
      <c r="E89" s="109"/>
      <c r="F89" s="110"/>
      <c r="G89" s="111"/>
      <c r="H89" s="132"/>
      <c r="I89" s="626"/>
      <c r="J89" s="627"/>
      <c r="K89" s="538"/>
      <c r="L89" s="624"/>
      <c r="M89" s="625"/>
      <c r="N89" s="644" t="str">
        <f t="shared" si="93"/>
        <v/>
      </c>
      <c r="O89" s="647"/>
      <c r="P89" s="538"/>
      <c r="Q89" s="625"/>
      <c r="R89" s="625"/>
      <c r="S89" s="644" t="str">
        <f t="shared" si="70"/>
        <v/>
      </c>
      <c r="T89" s="664"/>
      <c r="U89" s="538"/>
      <c r="V89" s="625"/>
      <c r="W89" s="625"/>
      <c r="X89" s="665" t="str">
        <f t="shared" si="46"/>
        <v/>
      </c>
      <c r="Y89" s="623"/>
      <c r="Z89" s="112" t="str" cm="1">
        <f t="array" ref="Z89">IF((_xlfn.IFS(TRIM(SUBSTITUTE(Y89,CHAR(160),""))="Devis 1",IFERROR(VALUE(TRIM(SUBSTITUTE(L89,CHAR(160),""))),0),TRIM(SUBSTITUTE(Y89,CHAR(160),""))="Devis 2",IFERROR(VALUE(TRIM(SUBSTITUTE(Q89,CHAR(160),""))),0),TRIM(SUBSTITUTE(Y89,CHAR(160),""))="Devis 3",IFERROR(VALUE(TRIM(SUBSTITUTE(V89,CHAR(160),""))),0),TRUE,0)*IFERROR(VALUE(TRIM(SUBSTITUTE(C89,CHAR(160),""))),0))=0,"",_xlfn.IFS(TRIM(SUBSTITUTE(Y89,CHAR(160),""))="Devis 1",IFERROR(VALUE(TRIM(SUBSTITUTE(L89,CHAR(160),""))),0),TRIM(SUBSTITUTE(Y89,CHAR(160),""))="Devis 2",IFERROR(VALUE(TRIM(SUBSTITUTE(Q89,CHAR(160),""))),0),TRIM(SUBSTITUTE(Y89,CHAR(160),""))="Devis 3",IFERROR(VALUE(TRIM(SUBSTITUTE(V89,CHAR(160),""))),0),TRUE,0)*IFERROR(VALUE(TRIM(SUBSTITUTE(C89,CHAR(160),""))),0))</f>
        <v/>
      </c>
      <c r="AA89" s="89" t="str" cm="1">
        <f t="array" ref="AA89">IF(ROUND((_xlfn.IFS(TRIM(SUBSTITUTE(Y89,CHAR(160),""))="Devis 1",IFERROR(VALUE(TRIM(SUBSTITUTE(M89,CHAR(160),""))),0),TRIM(SUBSTITUTE(Y89,CHAR(160),""))="Devis 2",IFERROR(VALUE(TRIM(SUBSTITUTE(R89,CHAR(160),""))),0),TRIM(SUBSTITUTE(Y89,CHAR(160),""))="Devis 3",IFERROR(VALUE(TRIM(SUBSTITUTE(W89,CHAR(160),""))),0),TRUE,0)*IFERROR(VALUE(TRIM(SUBSTITUTE(C89,CHAR(160),""))),0)),2)=0,IF(Z89&lt;&gt;"",0,""),ROUND((_xlfn.IFS(TRIM(SUBSTITUTE(Y89,CHAR(160),""))="Devis 1",IFERROR(VALUE(TRIM(SUBSTITUTE(M89,CHAR(160),""))),0),TRIM(SUBSTITUTE(Y89,CHAR(160),""))="Devis 2",IFERROR(VALUE(TRIM(SUBSTITUTE(R89,CHAR(160),""))),0),TRIM(SUBSTITUTE(Y89,CHAR(160),""))="Devis 3",IFERROR(VALUE(TRIM(SUBSTITUTE(W89,CHAR(160),""))),0),TRUE,0)*IFERROR(VALUE(TRIM(SUBSTITUTE(C89,CHAR(160),""))),0)),2))</f>
        <v/>
      </c>
      <c r="AB89" s="113" t="str">
        <f t="shared" si="71"/>
        <v/>
      </c>
      <c r="AC89" s="798"/>
      <c r="AD89" s="817" t="str">
        <f t="shared" si="68"/>
        <v/>
      </c>
      <c r="AE89" s="579" t="str">
        <f t="shared" si="72"/>
        <v/>
      </c>
      <c r="AF89" s="539" t="str">
        <f t="shared" si="73"/>
        <v/>
      </c>
      <c r="AG89" s="539" t="str">
        <f t="shared" si="74"/>
        <v/>
      </c>
      <c r="AH89" s="539" t="str">
        <f t="shared" si="75"/>
        <v/>
      </c>
      <c r="AI89" s="539" t="str">
        <f t="shared" si="76"/>
        <v/>
      </c>
      <c r="AJ89" s="539" t="str">
        <f t="shared" si="77"/>
        <v/>
      </c>
      <c r="AK89" s="553" t="str">
        <f t="shared" si="78"/>
        <v/>
      </c>
      <c r="AL89" s="548" t="str">
        <f t="shared" ref="AL89:AM108" si="94">IF(H89="","",H89)</f>
        <v/>
      </c>
      <c r="AM89" s="539" t="str">
        <f t="shared" si="94"/>
        <v/>
      </c>
      <c r="AN89" s="578" t="str">
        <f t="shared" si="79"/>
        <v/>
      </c>
      <c r="AO89" s="578" t="str">
        <f t="shared" si="80"/>
        <v/>
      </c>
      <c r="AP89" s="644" t="str">
        <f t="shared" si="81"/>
        <v/>
      </c>
      <c r="AQ89" s="655" t="str">
        <f t="shared" si="82"/>
        <v/>
      </c>
      <c r="AR89" s="577" t="str">
        <f t="shared" si="82"/>
        <v/>
      </c>
      <c r="AS89" s="578" t="str">
        <f t="shared" si="83"/>
        <v/>
      </c>
      <c r="AT89" s="578" t="str">
        <f t="shared" si="84"/>
        <v/>
      </c>
      <c r="AU89" s="644" t="str">
        <f t="shared" si="85"/>
        <v/>
      </c>
      <c r="AV89" s="677" t="str">
        <f t="shared" ref="AV89:AW108" si="95">IF(R89="","",R89)</f>
        <v/>
      </c>
      <c r="AW89" s="577" t="str">
        <f t="shared" si="95"/>
        <v/>
      </c>
      <c r="AX89" s="578" t="str">
        <f t="shared" si="86"/>
        <v/>
      </c>
      <c r="AY89" s="578" t="str">
        <f t="shared" si="87"/>
        <v/>
      </c>
      <c r="AZ89" s="678" t="str">
        <f t="shared" si="88"/>
        <v/>
      </c>
      <c r="BA89" s="671" t="str">
        <f t="shared" si="69"/>
        <v/>
      </c>
      <c r="BB89" s="583"/>
      <c r="BC89" s="605" t="str">
        <f t="shared" si="89"/>
        <v/>
      </c>
      <c r="BD89" s="605" t="str">
        <f t="shared" si="90"/>
        <v/>
      </c>
      <c r="BE89" s="605" t="str">
        <f t="shared" si="91"/>
        <v/>
      </c>
      <c r="BF89" s="606" t="str" cm="1">
        <f t="array" ref="BF89">IF($AE89="","",
_xlfn.IFS(
$BA89="Devis 1",
IF(ISBLANK(AN89),"",IFERROR(VALUE(TRIM(SUBSTITUTE(AN89,CHAR(160),""))),0)*IFERROR(VALUE(TRIM(SUBSTITUTE($AE89,CHAR(160),""))),0)),
$BA89="Devis 2",
IF(ISBLANK(AS89),"",IFERROR(VALUE(TRIM(SUBSTITUTE(AS89,CHAR(160),""))),0)*IFERROR(VALUE(TRIM(SUBSTITUTE($AE89,CHAR(160),""))),0)),
$BA89="Devis 3",
IF(ISBLANK(AX89),"",IFERROR(VALUE(TRIM(SUBSTITUTE(AX89,CHAR(160),""))),0)*IFERROR(VALUE(TRIM(SUBSTITUTE($AE89,CHAR(160),""))),0)),
TRUE,0
)
)</f>
        <v/>
      </c>
      <c r="BG89" s="606" t="str" cm="1">
        <f t="array" ref="BG89">IF($AE89="","",
_xlfn.IFS(
$BA89="Devis 1",
IF(ISBLANK(AO89),"",IFERROR(VALUE(TRIM(SUBSTITUTE(AO89,CHAR(160),""))),0)*IFERROR(VALUE(TRIM(SUBSTITUTE($AE89,CHAR(160),""))),0)),
$BA89="Devis 2",
IF(ISBLANK(AT89),"",IFERROR(VALUE(TRIM(SUBSTITUTE(AT89,CHAR(160),""))),0)*IFERROR(VALUE(TRIM(SUBSTITUTE($AE89,CHAR(160),""))),0)),
$BA89="Devis 3",
IF(ISBLANK(AY89),"",IFERROR(VALUE(TRIM(SUBSTITUTE(AY89,CHAR(160),""))),0)*IFERROR(VALUE(TRIM(SUBSTITUTE($AE89,CHAR(160),""))),0)),
TRUE,0
)
)</f>
        <v/>
      </c>
      <c r="BH89" s="605" t="str">
        <f t="shared" si="92"/>
        <v/>
      </c>
      <c r="BI89" s="585"/>
      <c r="BJ89" s="586" t="str" cm="1">
        <f t="array" ref="BJ89">IF(OR(BH89="",BE89="",BF89="",BC89="",BG89="",BD89=""),"",_xlfn.IFS(
ROUND(IFERROR(VALUE(TRIM(SUBSTITUTE(BH89,CHAR(160),""))),0),2)&gt;
ROUND(IFERROR(VALUE(TRIM(SUBSTITUTE(BE89,CHAR(160),""))),0),2),
"KO : Le montant retenu TTC est supérieur au montant raisonnable TTC. Merci de revoir la ligne de dépense ou plafonner son montant.",
ROUND(IFERROR(VALUE(TRIM(SUBSTITUTE(BF89,CHAR(160),""))),0),2)&gt;
ROUND(IFERROR(VALUE(TRIM(SUBSTITUTE(BC89,CHAR(160),""))),0),2),
"Attention : Le montant retenu HT est supérieur au montant HT raisonnable. Merci de revoir la ligne de dépense, plafonner son montant, ou justifier la reventillation HT / TVA.",
ROUND(IFERROR(VALUE(TRIM(SUBSTITUTE(BG89,CHAR(160),""))),0),2)&gt;
ROUND(IFERROR(VALUE(TRIM(SUBSTITUTE(BD89,CHAR(160),""))),0),2),
"Attention : Le montant TVA retenu est supérieur au montant TVA raisonnable. Merci de revoir la ligne de dépense, plafonner son montant, ou justifier la reventillation HT / TVA.",
ROUND(IFERROR(VALUE(TRIM(SUBSTITUTE(BH89,CHAR(160),""))),0),2)&gt;
ROUND(IFERROR(VALUE(TRIM(SUBSTITUTE(MIN(P90,S90,V90),CHAR(160),""))),0),2),
"Attention : Le devis retenu n'est pas le moins cher. Une justification de la part du porteur est nécessaire.",
ROUND(IFERROR(VALUE(TRIM(SUBSTITUTE(BH89,CHAR(160),""))),0),2)=0,
"Attention : montant présenté entièrement écarté",
ROUND(IFERROR(VALUE(TRIM(SUBSTITUTE(BE89,CHAR(160),""))),0),2)=
ROUND(IFERROR(VALUE(TRIM(SUBSTITUTE(BH89,CHAR(160),""))),0),2),
"OK",
ROUND(IFERROR(VALUE(TRIM(SUBSTITUTE(BE89,CHAR(160),""))),0),2)&gt;
ROUND(IFERROR(VALUE(TRIM(SUBSTITUTE(BH89,CHAR(160),""))),0),2),
" OK : Montant instruit inférieur au montant raisonnable.",
TRUE,""
))</f>
        <v/>
      </c>
      <c r="BK89" s="586" t="str" cm="1">
        <f t="array" ref="BK89">IF(OR(BH89="",AB89="",BF89="",Z89="",BG89="",AA89=""),"",_xlfn.IFS(
ROUND(IFERROR(VALUE(TRIM(SUBSTITUTE(BH89,CHAR(160),""))),0),2)&gt;
ROUND(IFERROR(VALUE(TRIM(SUBSTITUTE(AB89,CHAR(160),""))),0),2),
"KO : Le montant retenu TTC est supérieur au montant présenté TTC. Merci de revoir la ligne de dépense ou plafonner son montant.",
ROUND(IFERROR(VALUE(TRIM(SUBSTITUTE(BF89,CHAR(160),""))),0),2)&gt;
ROUND(IFERROR(VALUE(TRIM(SUBSTITUTE(Z89,CHAR(160),""))),0),2),
"Attention : Le montant retenu HT est supérieur au montant HT présenté. Merci de revoir la ligne de dépense, plafonner son montant, ou justifier la reventillation HT / TVA.",
ROUND(IFERROR(VALUE(TRIM(SUBSTITUTE(BG89,CHAR(160),""))),0),2)&gt;
ROUND(IFERROR(VALUE(TRIM(SUBSTITUTE(AA89,CHAR(160),""))),0),2),
"Attention : Le montant TVA retenu est supérieur au montant TVA présenté. Merci de revoir la ligne de dépense, plafonner son montant, ou justifier la reventillation HT / TVA.",
ROUND(IFERROR(VALUE(TRIM(SUBSTITUTE(AB89,CHAR(160),""))),0),2)=0,
"",
ROUND(IFERROR(VALUE(TRIM(SUBSTITUTE(BH89,CHAR(160),""))),0),2)=
ROUND(IFERROR(VALUE(TRIM(SUBSTITUTE(AB89,CHAR(160),""))),0),2),
"OK",
ROUND(IFERROR(VALUE(TRIM(SUBSTITUTE(BH89,CHAR(160),""))),0),2)=0,
"Attention : Montant présenté entièrement rejeté.",
ROUND(IFERROR(VALUE(TRIM(SUBSTITUTE(BH89,CHAR(160),""))),0),2)&lt;
ROUND(IFERROR(VALUE(TRIM(SUBSTITUTE(AB89,CHAR(160),""))),0),2),
"Attention : Montant présenté partiellement rejeté.",
TRUE,""
))</f>
        <v/>
      </c>
      <c r="BL89" s="584" t="str">
        <f t="shared" si="65"/>
        <v/>
      </c>
      <c r="BM89" s="584" t="str">
        <f t="shared" si="66"/>
        <v/>
      </c>
      <c r="BN89" s="818" t="str">
        <f t="shared" si="67"/>
        <v/>
      </c>
    </row>
    <row r="90" spans="1:66">
      <c r="A90" s="797">
        <v>82</v>
      </c>
      <c r="B90" s="83"/>
      <c r="C90" s="108"/>
      <c r="D90" s="83"/>
      <c r="E90" s="109"/>
      <c r="F90" s="110"/>
      <c r="G90" s="111"/>
      <c r="H90" s="132"/>
      <c r="I90" s="626"/>
      <c r="J90" s="627"/>
      <c r="K90" s="538"/>
      <c r="L90" s="624"/>
      <c r="M90" s="625"/>
      <c r="N90" s="644" t="str">
        <f t="shared" si="93"/>
        <v/>
      </c>
      <c r="O90" s="647"/>
      <c r="P90" s="538"/>
      <c r="Q90" s="625"/>
      <c r="R90" s="625"/>
      <c r="S90" s="644" t="str">
        <f t="shared" si="70"/>
        <v/>
      </c>
      <c r="T90" s="664"/>
      <c r="U90" s="538"/>
      <c r="V90" s="625"/>
      <c r="W90" s="625"/>
      <c r="X90" s="665" t="str">
        <f t="shared" si="46"/>
        <v/>
      </c>
      <c r="Y90" s="623"/>
      <c r="Z90" s="112" t="str" cm="1">
        <f t="array" ref="Z90">IF((_xlfn.IFS(TRIM(SUBSTITUTE(Y90,CHAR(160),""))="Devis 1",IFERROR(VALUE(TRIM(SUBSTITUTE(L90,CHAR(160),""))),0),TRIM(SUBSTITUTE(Y90,CHAR(160),""))="Devis 2",IFERROR(VALUE(TRIM(SUBSTITUTE(Q90,CHAR(160),""))),0),TRIM(SUBSTITUTE(Y90,CHAR(160),""))="Devis 3",IFERROR(VALUE(TRIM(SUBSTITUTE(V90,CHAR(160),""))),0),TRUE,0)*IFERROR(VALUE(TRIM(SUBSTITUTE(C90,CHAR(160),""))),0))=0,"",_xlfn.IFS(TRIM(SUBSTITUTE(Y90,CHAR(160),""))="Devis 1",IFERROR(VALUE(TRIM(SUBSTITUTE(L90,CHAR(160),""))),0),TRIM(SUBSTITUTE(Y90,CHAR(160),""))="Devis 2",IFERROR(VALUE(TRIM(SUBSTITUTE(Q90,CHAR(160),""))),0),TRIM(SUBSTITUTE(Y90,CHAR(160),""))="Devis 3",IFERROR(VALUE(TRIM(SUBSTITUTE(V90,CHAR(160),""))),0),TRUE,0)*IFERROR(VALUE(TRIM(SUBSTITUTE(C90,CHAR(160),""))),0))</f>
        <v/>
      </c>
      <c r="AA90" s="89" t="str" cm="1">
        <f t="array" ref="AA90">IF(ROUND((_xlfn.IFS(TRIM(SUBSTITUTE(Y90,CHAR(160),""))="Devis 1",IFERROR(VALUE(TRIM(SUBSTITUTE(M90,CHAR(160),""))),0),TRIM(SUBSTITUTE(Y90,CHAR(160),""))="Devis 2",IFERROR(VALUE(TRIM(SUBSTITUTE(R90,CHAR(160),""))),0),TRIM(SUBSTITUTE(Y90,CHAR(160),""))="Devis 3",IFERROR(VALUE(TRIM(SUBSTITUTE(W90,CHAR(160),""))),0),TRUE,0)*IFERROR(VALUE(TRIM(SUBSTITUTE(C90,CHAR(160),""))),0)),2)=0,IF(Z90&lt;&gt;"",0,""),ROUND((_xlfn.IFS(TRIM(SUBSTITUTE(Y90,CHAR(160),""))="Devis 1",IFERROR(VALUE(TRIM(SUBSTITUTE(M90,CHAR(160),""))),0),TRIM(SUBSTITUTE(Y90,CHAR(160),""))="Devis 2",IFERROR(VALUE(TRIM(SUBSTITUTE(R90,CHAR(160),""))),0),TRIM(SUBSTITUTE(Y90,CHAR(160),""))="Devis 3",IFERROR(VALUE(TRIM(SUBSTITUTE(W90,CHAR(160),""))),0),TRUE,0)*IFERROR(VALUE(TRIM(SUBSTITUTE(C90,CHAR(160),""))),0)),2))</f>
        <v/>
      </c>
      <c r="AB90" s="113" t="str">
        <f t="shared" si="71"/>
        <v/>
      </c>
      <c r="AC90" s="798"/>
      <c r="AD90" s="817" t="str">
        <f t="shared" si="68"/>
        <v/>
      </c>
      <c r="AE90" s="579" t="str">
        <f t="shared" si="72"/>
        <v/>
      </c>
      <c r="AF90" s="539" t="str">
        <f t="shared" si="73"/>
        <v/>
      </c>
      <c r="AG90" s="539" t="str">
        <f t="shared" si="74"/>
        <v/>
      </c>
      <c r="AH90" s="539" t="str">
        <f t="shared" si="75"/>
        <v/>
      </c>
      <c r="AI90" s="539" t="str">
        <f t="shared" si="76"/>
        <v/>
      </c>
      <c r="AJ90" s="539" t="str">
        <f t="shared" si="77"/>
        <v/>
      </c>
      <c r="AK90" s="553" t="str">
        <f t="shared" si="78"/>
        <v/>
      </c>
      <c r="AL90" s="548" t="str">
        <f t="shared" si="94"/>
        <v/>
      </c>
      <c r="AM90" s="539" t="str">
        <f t="shared" si="94"/>
        <v/>
      </c>
      <c r="AN90" s="578" t="str">
        <f t="shared" si="79"/>
        <v/>
      </c>
      <c r="AO90" s="578" t="str">
        <f t="shared" si="80"/>
        <v/>
      </c>
      <c r="AP90" s="644" t="str">
        <f t="shared" si="81"/>
        <v/>
      </c>
      <c r="AQ90" s="655" t="str">
        <f t="shared" si="82"/>
        <v/>
      </c>
      <c r="AR90" s="577" t="str">
        <f t="shared" si="82"/>
        <v/>
      </c>
      <c r="AS90" s="578" t="str">
        <f t="shared" si="83"/>
        <v/>
      </c>
      <c r="AT90" s="578" t="str">
        <f t="shared" si="84"/>
        <v/>
      </c>
      <c r="AU90" s="644" t="str">
        <f t="shared" si="85"/>
        <v/>
      </c>
      <c r="AV90" s="677" t="str">
        <f t="shared" si="95"/>
        <v/>
      </c>
      <c r="AW90" s="577" t="str">
        <f t="shared" si="95"/>
        <v/>
      </c>
      <c r="AX90" s="578" t="str">
        <f t="shared" si="86"/>
        <v/>
      </c>
      <c r="AY90" s="578" t="str">
        <f t="shared" si="87"/>
        <v/>
      </c>
      <c r="AZ90" s="678" t="str">
        <f t="shared" si="88"/>
        <v/>
      </c>
      <c r="BA90" s="671" t="str">
        <f t="shared" si="69"/>
        <v/>
      </c>
      <c r="BB90" s="583"/>
      <c r="BC90" s="605" t="str">
        <f t="shared" si="89"/>
        <v/>
      </c>
      <c r="BD90" s="605" t="str">
        <f t="shared" si="90"/>
        <v/>
      </c>
      <c r="BE90" s="605" t="str">
        <f t="shared" si="91"/>
        <v/>
      </c>
      <c r="BF90" s="606" t="str" cm="1">
        <f t="array" ref="BF90">IF($AE90="","",
_xlfn.IFS(
$BA90="Devis 1",
IF(ISBLANK(AN90),"",IFERROR(VALUE(TRIM(SUBSTITUTE(AN90,CHAR(160),""))),0)*IFERROR(VALUE(TRIM(SUBSTITUTE($AE90,CHAR(160),""))),0)),
$BA90="Devis 2",
IF(ISBLANK(AS90),"",IFERROR(VALUE(TRIM(SUBSTITUTE(AS90,CHAR(160),""))),0)*IFERROR(VALUE(TRIM(SUBSTITUTE($AE90,CHAR(160),""))),0)),
$BA90="Devis 3",
IF(ISBLANK(AX90),"",IFERROR(VALUE(TRIM(SUBSTITUTE(AX90,CHAR(160),""))),0)*IFERROR(VALUE(TRIM(SUBSTITUTE($AE90,CHAR(160),""))),0)),
TRUE,0
)
)</f>
        <v/>
      </c>
      <c r="BG90" s="606" t="str" cm="1">
        <f t="array" ref="BG90">IF($AE90="","",
_xlfn.IFS(
$BA90="Devis 1",
IF(ISBLANK(AO90),"",IFERROR(VALUE(TRIM(SUBSTITUTE(AO90,CHAR(160),""))),0)*IFERROR(VALUE(TRIM(SUBSTITUTE($AE90,CHAR(160),""))),0)),
$BA90="Devis 2",
IF(ISBLANK(AT90),"",IFERROR(VALUE(TRIM(SUBSTITUTE(AT90,CHAR(160),""))),0)*IFERROR(VALUE(TRIM(SUBSTITUTE($AE90,CHAR(160),""))),0)),
$BA90="Devis 3",
IF(ISBLANK(AY90),"",IFERROR(VALUE(TRIM(SUBSTITUTE(AY90,CHAR(160),""))),0)*IFERROR(VALUE(TRIM(SUBSTITUTE($AE90,CHAR(160),""))),0)),
TRUE,0
)
)</f>
        <v/>
      </c>
      <c r="BH90" s="605" t="str">
        <f t="shared" si="92"/>
        <v/>
      </c>
      <c r="BI90" s="585"/>
      <c r="BJ90" s="586" t="str" cm="1">
        <f t="array" ref="BJ90">IF(OR(BH90="",BE90="",BF90="",BC90="",BG90="",BD90=""),"",_xlfn.IFS(
ROUND(IFERROR(VALUE(TRIM(SUBSTITUTE(BH90,CHAR(160),""))),0),2)&gt;
ROUND(IFERROR(VALUE(TRIM(SUBSTITUTE(BE90,CHAR(160),""))),0),2),
"KO : Le montant retenu TTC est supérieur au montant raisonnable TTC. Merci de revoir la ligne de dépense ou plafonner son montant.",
ROUND(IFERROR(VALUE(TRIM(SUBSTITUTE(BF90,CHAR(160),""))),0),2)&gt;
ROUND(IFERROR(VALUE(TRIM(SUBSTITUTE(BC90,CHAR(160),""))),0),2),
"Attention : Le montant retenu HT est supérieur au montant HT raisonnable. Merci de revoir la ligne de dépense, plafonner son montant, ou justifier la reventillation HT / TVA.",
ROUND(IFERROR(VALUE(TRIM(SUBSTITUTE(BG90,CHAR(160),""))),0),2)&gt;
ROUND(IFERROR(VALUE(TRIM(SUBSTITUTE(BD90,CHAR(160),""))),0),2),
"Attention : Le montant TVA retenu est supérieur au montant TVA raisonnable. Merci de revoir la ligne de dépense, plafonner son montant, ou justifier la reventillation HT / TVA.",
ROUND(IFERROR(VALUE(TRIM(SUBSTITUTE(BH90,CHAR(160),""))),0),2)&gt;
ROUND(IFERROR(VALUE(TRIM(SUBSTITUTE(MIN(P91,S91,V91),CHAR(160),""))),0),2),
"Attention : Le devis retenu n'est pas le moins cher. Une justification de la part du porteur est nécessaire.",
ROUND(IFERROR(VALUE(TRIM(SUBSTITUTE(BH90,CHAR(160),""))),0),2)=0,
"Attention : montant présenté entièrement écarté",
ROUND(IFERROR(VALUE(TRIM(SUBSTITUTE(BE90,CHAR(160),""))),0),2)=
ROUND(IFERROR(VALUE(TRIM(SUBSTITUTE(BH90,CHAR(160),""))),0),2),
"OK",
ROUND(IFERROR(VALUE(TRIM(SUBSTITUTE(BE90,CHAR(160),""))),0),2)&gt;
ROUND(IFERROR(VALUE(TRIM(SUBSTITUTE(BH90,CHAR(160),""))),0),2),
" OK : Montant instruit inférieur au montant raisonnable.",
TRUE,""
))</f>
        <v/>
      </c>
      <c r="BK90" s="586" t="str" cm="1">
        <f t="array" ref="BK90">IF(OR(BH90="",AB90="",BF90="",Z90="",BG90="",AA90=""),"",_xlfn.IFS(
ROUND(IFERROR(VALUE(TRIM(SUBSTITUTE(BH90,CHAR(160),""))),0),2)&gt;
ROUND(IFERROR(VALUE(TRIM(SUBSTITUTE(AB90,CHAR(160),""))),0),2),
"KO : Le montant retenu TTC est supérieur au montant présenté TTC. Merci de revoir la ligne de dépense ou plafonner son montant.",
ROUND(IFERROR(VALUE(TRIM(SUBSTITUTE(BF90,CHAR(160),""))),0),2)&gt;
ROUND(IFERROR(VALUE(TRIM(SUBSTITUTE(Z90,CHAR(160),""))),0),2),
"Attention : Le montant retenu HT est supérieur au montant HT présenté. Merci de revoir la ligne de dépense, plafonner son montant, ou justifier la reventillation HT / TVA.",
ROUND(IFERROR(VALUE(TRIM(SUBSTITUTE(BG90,CHAR(160),""))),0),2)&gt;
ROUND(IFERROR(VALUE(TRIM(SUBSTITUTE(AA90,CHAR(160),""))),0),2),
"Attention : Le montant TVA retenu est supérieur au montant TVA présenté. Merci de revoir la ligne de dépense, plafonner son montant, ou justifier la reventillation HT / TVA.",
ROUND(IFERROR(VALUE(TRIM(SUBSTITUTE(AB90,CHAR(160),""))),0),2)=0,
"",
ROUND(IFERROR(VALUE(TRIM(SUBSTITUTE(BH90,CHAR(160),""))),0),2)=
ROUND(IFERROR(VALUE(TRIM(SUBSTITUTE(AB90,CHAR(160),""))),0),2),
"OK",
ROUND(IFERROR(VALUE(TRIM(SUBSTITUTE(BH90,CHAR(160),""))),0),2)=0,
"Attention : Montant présenté entièrement rejeté.",
ROUND(IFERROR(VALUE(TRIM(SUBSTITUTE(BH90,CHAR(160),""))),0),2)&lt;
ROUND(IFERROR(VALUE(TRIM(SUBSTITUTE(AB90,CHAR(160),""))),0),2),
"Attention : Montant présenté partiellement rejeté.",
TRUE,""
))</f>
        <v/>
      </c>
      <c r="BL90" s="584" t="str">
        <f t="shared" si="65"/>
        <v/>
      </c>
      <c r="BM90" s="584" t="str">
        <f t="shared" si="66"/>
        <v/>
      </c>
      <c r="BN90" s="818" t="str">
        <f t="shared" si="67"/>
        <v/>
      </c>
    </row>
    <row r="91" spans="1:66">
      <c r="A91" s="797">
        <v>83</v>
      </c>
      <c r="B91" s="83"/>
      <c r="C91" s="108"/>
      <c r="D91" s="83"/>
      <c r="E91" s="109"/>
      <c r="F91" s="110"/>
      <c r="G91" s="111"/>
      <c r="H91" s="132"/>
      <c r="I91" s="626"/>
      <c r="J91" s="627"/>
      <c r="K91" s="538"/>
      <c r="L91" s="624"/>
      <c r="M91" s="625"/>
      <c r="N91" s="644" t="str">
        <f t="shared" si="93"/>
        <v/>
      </c>
      <c r="O91" s="647"/>
      <c r="P91" s="538"/>
      <c r="Q91" s="625"/>
      <c r="R91" s="625"/>
      <c r="S91" s="644" t="str">
        <f t="shared" si="70"/>
        <v/>
      </c>
      <c r="T91" s="664"/>
      <c r="U91" s="538"/>
      <c r="V91" s="625"/>
      <c r="W91" s="625"/>
      <c r="X91" s="665" t="str">
        <f t="shared" si="46"/>
        <v/>
      </c>
      <c r="Y91" s="623"/>
      <c r="Z91" s="112" t="str" cm="1">
        <f t="array" ref="Z91">IF((_xlfn.IFS(TRIM(SUBSTITUTE(Y91,CHAR(160),""))="Devis 1",IFERROR(VALUE(TRIM(SUBSTITUTE(L91,CHAR(160),""))),0),TRIM(SUBSTITUTE(Y91,CHAR(160),""))="Devis 2",IFERROR(VALUE(TRIM(SUBSTITUTE(Q91,CHAR(160),""))),0),TRIM(SUBSTITUTE(Y91,CHAR(160),""))="Devis 3",IFERROR(VALUE(TRIM(SUBSTITUTE(V91,CHAR(160),""))),0),TRUE,0)*IFERROR(VALUE(TRIM(SUBSTITUTE(C91,CHAR(160),""))),0))=0,"",_xlfn.IFS(TRIM(SUBSTITUTE(Y91,CHAR(160),""))="Devis 1",IFERROR(VALUE(TRIM(SUBSTITUTE(L91,CHAR(160),""))),0),TRIM(SUBSTITUTE(Y91,CHAR(160),""))="Devis 2",IFERROR(VALUE(TRIM(SUBSTITUTE(Q91,CHAR(160),""))),0),TRIM(SUBSTITUTE(Y91,CHAR(160),""))="Devis 3",IFERROR(VALUE(TRIM(SUBSTITUTE(V91,CHAR(160),""))),0),TRUE,0)*IFERROR(VALUE(TRIM(SUBSTITUTE(C91,CHAR(160),""))),0))</f>
        <v/>
      </c>
      <c r="AA91" s="89" t="str" cm="1">
        <f t="array" ref="AA91">IF(ROUND((_xlfn.IFS(TRIM(SUBSTITUTE(Y91,CHAR(160),""))="Devis 1",IFERROR(VALUE(TRIM(SUBSTITUTE(M91,CHAR(160),""))),0),TRIM(SUBSTITUTE(Y91,CHAR(160),""))="Devis 2",IFERROR(VALUE(TRIM(SUBSTITUTE(R91,CHAR(160),""))),0),TRIM(SUBSTITUTE(Y91,CHAR(160),""))="Devis 3",IFERROR(VALUE(TRIM(SUBSTITUTE(W91,CHAR(160),""))),0),TRUE,0)*IFERROR(VALUE(TRIM(SUBSTITUTE(C91,CHAR(160),""))),0)),2)=0,IF(Z91&lt;&gt;"",0,""),ROUND((_xlfn.IFS(TRIM(SUBSTITUTE(Y91,CHAR(160),""))="Devis 1",IFERROR(VALUE(TRIM(SUBSTITUTE(M91,CHAR(160),""))),0),TRIM(SUBSTITUTE(Y91,CHAR(160),""))="Devis 2",IFERROR(VALUE(TRIM(SUBSTITUTE(R91,CHAR(160),""))),0),TRIM(SUBSTITUTE(Y91,CHAR(160),""))="Devis 3",IFERROR(VALUE(TRIM(SUBSTITUTE(W91,CHAR(160),""))),0),TRUE,0)*IFERROR(VALUE(TRIM(SUBSTITUTE(C91,CHAR(160),""))),0)),2))</f>
        <v/>
      </c>
      <c r="AB91" s="113" t="str">
        <f t="shared" si="71"/>
        <v/>
      </c>
      <c r="AC91" s="798"/>
      <c r="AD91" s="817" t="str">
        <f t="shared" si="68"/>
        <v/>
      </c>
      <c r="AE91" s="579" t="str">
        <f t="shared" si="72"/>
        <v/>
      </c>
      <c r="AF91" s="539" t="str">
        <f t="shared" si="73"/>
        <v/>
      </c>
      <c r="AG91" s="539" t="str">
        <f t="shared" si="74"/>
        <v/>
      </c>
      <c r="AH91" s="539" t="str">
        <f t="shared" si="75"/>
        <v/>
      </c>
      <c r="AI91" s="539" t="str">
        <f t="shared" si="76"/>
        <v/>
      </c>
      <c r="AJ91" s="539" t="str">
        <f t="shared" si="77"/>
        <v/>
      </c>
      <c r="AK91" s="553" t="str">
        <f t="shared" si="78"/>
        <v/>
      </c>
      <c r="AL91" s="548" t="str">
        <f t="shared" si="94"/>
        <v/>
      </c>
      <c r="AM91" s="539" t="str">
        <f t="shared" si="94"/>
        <v/>
      </c>
      <c r="AN91" s="578" t="str">
        <f t="shared" si="79"/>
        <v/>
      </c>
      <c r="AO91" s="578" t="str">
        <f t="shared" si="80"/>
        <v/>
      </c>
      <c r="AP91" s="644" t="str">
        <f t="shared" si="81"/>
        <v/>
      </c>
      <c r="AQ91" s="655" t="str">
        <f t="shared" si="82"/>
        <v/>
      </c>
      <c r="AR91" s="577" t="str">
        <f t="shared" si="82"/>
        <v/>
      </c>
      <c r="AS91" s="578" t="str">
        <f t="shared" si="83"/>
        <v/>
      </c>
      <c r="AT91" s="578" t="str">
        <f t="shared" si="84"/>
        <v/>
      </c>
      <c r="AU91" s="644" t="str">
        <f t="shared" si="85"/>
        <v/>
      </c>
      <c r="AV91" s="677" t="str">
        <f t="shared" si="95"/>
        <v/>
      </c>
      <c r="AW91" s="577" t="str">
        <f t="shared" si="95"/>
        <v/>
      </c>
      <c r="AX91" s="578" t="str">
        <f t="shared" si="86"/>
        <v/>
      </c>
      <c r="AY91" s="578" t="str">
        <f t="shared" si="87"/>
        <v/>
      </c>
      <c r="AZ91" s="678" t="str">
        <f t="shared" si="88"/>
        <v/>
      </c>
      <c r="BA91" s="671" t="str">
        <f t="shared" si="69"/>
        <v/>
      </c>
      <c r="BB91" s="583"/>
      <c r="BC91" s="605" t="str">
        <f t="shared" si="89"/>
        <v/>
      </c>
      <c r="BD91" s="605" t="str">
        <f t="shared" si="90"/>
        <v/>
      </c>
      <c r="BE91" s="605" t="str">
        <f t="shared" si="91"/>
        <v/>
      </c>
      <c r="BF91" s="606" t="str" cm="1">
        <f t="array" ref="BF91">IF($AE91="","",
_xlfn.IFS(
$BA91="Devis 1",
IF(ISBLANK(AN91),"",IFERROR(VALUE(TRIM(SUBSTITUTE(AN91,CHAR(160),""))),0)*IFERROR(VALUE(TRIM(SUBSTITUTE($AE91,CHAR(160),""))),0)),
$BA91="Devis 2",
IF(ISBLANK(AS91),"",IFERROR(VALUE(TRIM(SUBSTITUTE(AS91,CHAR(160),""))),0)*IFERROR(VALUE(TRIM(SUBSTITUTE($AE91,CHAR(160),""))),0)),
$BA91="Devis 3",
IF(ISBLANK(AX91),"",IFERROR(VALUE(TRIM(SUBSTITUTE(AX91,CHAR(160),""))),0)*IFERROR(VALUE(TRIM(SUBSTITUTE($AE91,CHAR(160),""))),0)),
TRUE,0
)
)</f>
        <v/>
      </c>
      <c r="BG91" s="606" t="str" cm="1">
        <f t="array" ref="BG91">IF($AE91="","",
_xlfn.IFS(
$BA91="Devis 1",
IF(ISBLANK(AO91),"",IFERROR(VALUE(TRIM(SUBSTITUTE(AO91,CHAR(160),""))),0)*IFERROR(VALUE(TRIM(SUBSTITUTE($AE91,CHAR(160),""))),0)),
$BA91="Devis 2",
IF(ISBLANK(AT91),"",IFERROR(VALUE(TRIM(SUBSTITUTE(AT91,CHAR(160),""))),0)*IFERROR(VALUE(TRIM(SUBSTITUTE($AE91,CHAR(160),""))),0)),
$BA91="Devis 3",
IF(ISBLANK(AY91),"",IFERROR(VALUE(TRIM(SUBSTITUTE(AY91,CHAR(160),""))),0)*IFERROR(VALUE(TRIM(SUBSTITUTE($AE91,CHAR(160),""))),0)),
TRUE,0
)
)</f>
        <v/>
      </c>
      <c r="BH91" s="605" t="str">
        <f t="shared" si="92"/>
        <v/>
      </c>
      <c r="BI91" s="585"/>
      <c r="BJ91" s="586" t="str" cm="1">
        <f t="array" ref="BJ91">IF(OR(BH91="",BE91="",BF91="",BC91="",BG91="",BD91=""),"",_xlfn.IFS(
ROUND(IFERROR(VALUE(TRIM(SUBSTITUTE(BH91,CHAR(160),""))),0),2)&gt;
ROUND(IFERROR(VALUE(TRIM(SUBSTITUTE(BE91,CHAR(160),""))),0),2),
"KO : Le montant retenu TTC est supérieur au montant raisonnable TTC. Merci de revoir la ligne de dépense ou plafonner son montant.",
ROUND(IFERROR(VALUE(TRIM(SUBSTITUTE(BF91,CHAR(160),""))),0),2)&gt;
ROUND(IFERROR(VALUE(TRIM(SUBSTITUTE(BC91,CHAR(160),""))),0),2),
"Attention : Le montant retenu HT est supérieur au montant HT raisonnable. Merci de revoir la ligne de dépense, plafonner son montant, ou justifier la reventillation HT / TVA.",
ROUND(IFERROR(VALUE(TRIM(SUBSTITUTE(BG91,CHAR(160),""))),0),2)&gt;
ROUND(IFERROR(VALUE(TRIM(SUBSTITUTE(BD91,CHAR(160),""))),0),2),
"Attention : Le montant TVA retenu est supérieur au montant TVA raisonnable. Merci de revoir la ligne de dépense, plafonner son montant, ou justifier la reventillation HT / TVA.",
ROUND(IFERROR(VALUE(TRIM(SUBSTITUTE(BH91,CHAR(160),""))),0),2)&gt;
ROUND(IFERROR(VALUE(TRIM(SUBSTITUTE(MIN(P92,S92,V92),CHAR(160),""))),0),2),
"Attention : Le devis retenu n'est pas le moins cher. Une justification de la part du porteur est nécessaire.",
ROUND(IFERROR(VALUE(TRIM(SUBSTITUTE(BH91,CHAR(160),""))),0),2)=0,
"Attention : montant présenté entièrement écarté",
ROUND(IFERROR(VALUE(TRIM(SUBSTITUTE(BE91,CHAR(160),""))),0),2)=
ROUND(IFERROR(VALUE(TRIM(SUBSTITUTE(BH91,CHAR(160),""))),0),2),
"OK",
ROUND(IFERROR(VALUE(TRIM(SUBSTITUTE(BE91,CHAR(160),""))),0),2)&gt;
ROUND(IFERROR(VALUE(TRIM(SUBSTITUTE(BH91,CHAR(160),""))),0),2),
" OK : Montant instruit inférieur au montant raisonnable.",
TRUE,""
))</f>
        <v/>
      </c>
      <c r="BK91" s="586" t="str" cm="1">
        <f t="array" ref="BK91">IF(OR(BH91="",AB91="",BF91="",Z91="",BG91="",AA91=""),"",_xlfn.IFS(
ROUND(IFERROR(VALUE(TRIM(SUBSTITUTE(BH91,CHAR(160),""))),0),2)&gt;
ROUND(IFERROR(VALUE(TRIM(SUBSTITUTE(AB91,CHAR(160),""))),0),2),
"KO : Le montant retenu TTC est supérieur au montant présenté TTC. Merci de revoir la ligne de dépense ou plafonner son montant.",
ROUND(IFERROR(VALUE(TRIM(SUBSTITUTE(BF91,CHAR(160),""))),0),2)&gt;
ROUND(IFERROR(VALUE(TRIM(SUBSTITUTE(Z91,CHAR(160),""))),0),2),
"Attention : Le montant retenu HT est supérieur au montant HT présenté. Merci de revoir la ligne de dépense, plafonner son montant, ou justifier la reventillation HT / TVA.",
ROUND(IFERROR(VALUE(TRIM(SUBSTITUTE(BG91,CHAR(160),""))),0),2)&gt;
ROUND(IFERROR(VALUE(TRIM(SUBSTITUTE(AA91,CHAR(160),""))),0),2),
"Attention : Le montant TVA retenu est supérieur au montant TVA présenté. Merci de revoir la ligne de dépense, plafonner son montant, ou justifier la reventillation HT / TVA.",
ROUND(IFERROR(VALUE(TRIM(SUBSTITUTE(AB91,CHAR(160),""))),0),2)=0,
"",
ROUND(IFERROR(VALUE(TRIM(SUBSTITUTE(BH91,CHAR(160),""))),0),2)=
ROUND(IFERROR(VALUE(TRIM(SUBSTITUTE(AB91,CHAR(160),""))),0),2),
"OK",
ROUND(IFERROR(VALUE(TRIM(SUBSTITUTE(BH91,CHAR(160),""))),0),2)=0,
"Attention : Montant présenté entièrement rejeté.",
ROUND(IFERROR(VALUE(TRIM(SUBSTITUTE(BH91,CHAR(160),""))),0),2)&lt;
ROUND(IFERROR(VALUE(TRIM(SUBSTITUTE(AB91,CHAR(160),""))),0),2),
"Attention : Montant présenté partiellement rejeté.",
TRUE,""
))</f>
        <v/>
      </c>
      <c r="BL91" s="584" t="str">
        <f t="shared" si="65"/>
        <v/>
      </c>
      <c r="BM91" s="584" t="str">
        <f t="shared" si="66"/>
        <v/>
      </c>
      <c r="BN91" s="818" t="str">
        <f t="shared" si="67"/>
        <v/>
      </c>
    </row>
    <row r="92" spans="1:66">
      <c r="A92" s="797">
        <v>84</v>
      </c>
      <c r="B92" s="83"/>
      <c r="C92" s="108"/>
      <c r="D92" s="83"/>
      <c r="E92" s="109"/>
      <c r="F92" s="110"/>
      <c r="G92" s="111"/>
      <c r="H92" s="132"/>
      <c r="I92" s="626"/>
      <c r="J92" s="627"/>
      <c r="K92" s="538"/>
      <c r="L92" s="624"/>
      <c r="M92" s="625"/>
      <c r="N92" s="644" t="str">
        <f t="shared" si="93"/>
        <v/>
      </c>
      <c r="O92" s="647"/>
      <c r="P92" s="538"/>
      <c r="Q92" s="625"/>
      <c r="R92" s="625"/>
      <c r="S92" s="644" t="str">
        <f t="shared" si="70"/>
        <v/>
      </c>
      <c r="T92" s="664"/>
      <c r="U92" s="538"/>
      <c r="V92" s="625"/>
      <c r="W92" s="625"/>
      <c r="X92" s="665" t="str">
        <f t="shared" si="46"/>
        <v/>
      </c>
      <c r="Y92" s="623"/>
      <c r="Z92" s="112" t="str" cm="1">
        <f t="array" ref="Z92">IF((_xlfn.IFS(TRIM(SUBSTITUTE(Y92,CHAR(160),""))="Devis 1",IFERROR(VALUE(TRIM(SUBSTITUTE(L92,CHAR(160),""))),0),TRIM(SUBSTITUTE(Y92,CHAR(160),""))="Devis 2",IFERROR(VALUE(TRIM(SUBSTITUTE(Q92,CHAR(160),""))),0),TRIM(SUBSTITUTE(Y92,CHAR(160),""))="Devis 3",IFERROR(VALUE(TRIM(SUBSTITUTE(V92,CHAR(160),""))),0),TRUE,0)*IFERROR(VALUE(TRIM(SUBSTITUTE(C92,CHAR(160),""))),0))=0,"",_xlfn.IFS(TRIM(SUBSTITUTE(Y92,CHAR(160),""))="Devis 1",IFERROR(VALUE(TRIM(SUBSTITUTE(L92,CHAR(160),""))),0),TRIM(SUBSTITUTE(Y92,CHAR(160),""))="Devis 2",IFERROR(VALUE(TRIM(SUBSTITUTE(Q92,CHAR(160),""))),0),TRIM(SUBSTITUTE(Y92,CHAR(160),""))="Devis 3",IFERROR(VALUE(TRIM(SUBSTITUTE(V92,CHAR(160),""))),0),TRUE,0)*IFERROR(VALUE(TRIM(SUBSTITUTE(C92,CHAR(160),""))),0))</f>
        <v/>
      </c>
      <c r="AA92" s="89" t="str" cm="1">
        <f t="array" ref="AA92">IF(ROUND((_xlfn.IFS(TRIM(SUBSTITUTE(Y92,CHAR(160),""))="Devis 1",IFERROR(VALUE(TRIM(SUBSTITUTE(M92,CHAR(160),""))),0),TRIM(SUBSTITUTE(Y92,CHAR(160),""))="Devis 2",IFERROR(VALUE(TRIM(SUBSTITUTE(R92,CHAR(160),""))),0),TRIM(SUBSTITUTE(Y92,CHAR(160),""))="Devis 3",IFERROR(VALUE(TRIM(SUBSTITUTE(W92,CHAR(160),""))),0),TRUE,0)*IFERROR(VALUE(TRIM(SUBSTITUTE(C92,CHAR(160),""))),0)),2)=0,IF(Z92&lt;&gt;"",0,""),ROUND((_xlfn.IFS(TRIM(SUBSTITUTE(Y92,CHAR(160),""))="Devis 1",IFERROR(VALUE(TRIM(SUBSTITUTE(M92,CHAR(160),""))),0),TRIM(SUBSTITUTE(Y92,CHAR(160),""))="Devis 2",IFERROR(VALUE(TRIM(SUBSTITUTE(R92,CHAR(160),""))),0),TRIM(SUBSTITUTE(Y92,CHAR(160),""))="Devis 3",IFERROR(VALUE(TRIM(SUBSTITUTE(W92,CHAR(160),""))),0),TRUE,0)*IFERROR(VALUE(TRIM(SUBSTITUTE(C92,CHAR(160),""))),0)),2))</f>
        <v/>
      </c>
      <c r="AB92" s="113" t="str">
        <f t="shared" si="71"/>
        <v/>
      </c>
      <c r="AC92" s="798"/>
      <c r="AD92" s="817" t="str">
        <f t="shared" si="68"/>
        <v/>
      </c>
      <c r="AE92" s="579" t="str">
        <f t="shared" si="72"/>
        <v/>
      </c>
      <c r="AF92" s="539" t="str">
        <f t="shared" si="73"/>
        <v/>
      </c>
      <c r="AG92" s="539" t="str">
        <f t="shared" si="74"/>
        <v/>
      </c>
      <c r="AH92" s="539" t="str">
        <f t="shared" si="75"/>
        <v/>
      </c>
      <c r="AI92" s="539" t="str">
        <f t="shared" si="76"/>
        <v/>
      </c>
      <c r="AJ92" s="539" t="str">
        <f t="shared" si="77"/>
        <v/>
      </c>
      <c r="AK92" s="553" t="str">
        <f t="shared" si="78"/>
        <v/>
      </c>
      <c r="AL92" s="548" t="str">
        <f t="shared" si="94"/>
        <v/>
      </c>
      <c r="AM92" s="539" t="str">
        <f t="shared" si="94"/>
        <v/>
      </c>
      <c r="AN92" s="578" t="str">
        <f t="shared" si="79"/>
        <v/>
      </c>
      <c r="AO92" s="578" t="str">
        <f t="shared" si="80"/>
        <v/>
      </c>
      <c r="AP92" s="644" t="str">
        <f t="shared" si="81"/>
        <v/>
      </c>
      <c r="AQ92" s="655" t="str">
        <f t="shared" si="82"/>
        <v/>
      </c>
      <c r="AR92" s="577" t="str">
        <f t="shared" si="82"/>
        <v/>
      </c>
      <c r="AS92" s="578" t="str">
        <f t="shared" si="83"/>
        <v/>
      </c>
      <c r="AT92" s="578" t="str">
        <f t="shared" si="84"/>
        <v/>
      </c>
      <c r="AU92" s="644" t="str">
        <f t="shared" si="85"/>
        <v/>
      </c>
      <c r="AV92" s="677" t="str">
        <f t="shared" si="95"/>
        <v/>
      </c>
      <c r="AW92" s="577" t="str">
        <f t="shared" si="95"/>
        <v/>
      </c>
      <c r="AX92" s="578" t="str">
        <f t="shared" si="86"/>
        <v/>
      </c>
      <c r="AY92" s="578" t="str">
        <f t="shared" si="87"/>
        <v/>
      </c>
      <c r="AZ92" s="678" t="str">
        <f t="shared" si="88"/>
        <v/>
      </c>
      <c r="BA92" s="671" t="str">
        <f t="shared" si="69"/>
        <v/>
      </c>
      <c r="BB92" s="583"/>
      <c r="BC92" s="605" t="str">
        <f t="shared" si="89"/>
        <v/>
      </c>
      <c r="BD92" s="605" t="str">
        <f t="shared" si="90"/>
        <v/>
      </c>
      <c r="BE92" s="605" t="str">
        <f t="shared" si="91"/>
        <v/>
      </c>
      <c r="BF92" s="606" t="str" cm="1">
        <f t="array" ref="BF92">IF($AE92="","",
_xlfn.IFS(
$BA92="Devis 1",
IF(ISBLANK(AN92),"",IFERROR(VALUE(TRIM(SUBSTITUTE(AN92,CHAR(160),""))),0)*IFERROR(VALUE(TRIM(SUBSTITUTE($AE92,CHAR(160),""))),0)),
$BA92="Devis 2",
IF(ISBLANK(AS92),"",IFERROR(VALUE(TRIM(SUBSTITUTE(AS92,CHAR(160),""))),0)*IFERROR(VALUE(TRIM(SUBSTITUTE($AE92,CHAR(160),""))),0)),
$BA92="Devis 3",
IF(ISBLANK(AX92),"",IFERROR(VALUE(TRIM(SUBSTITUTE(AX92,CHAR(160),""))),0)*IFERROR(VALUE(TRIM(SUBSTITUTE($AE92,CHAR(160),""))),0)),
TRUE,0
)
)</f>
        <v/>
      </c>
      <c r="BG92" s="606" t="str" cm="1">
        <f t="array" ref="BG92">IF($AE92="","",
_xlfn.IFS(
$BA92="Devis 1",
IF(ISBLANK(AO92),"",IFERROR(VALUE(TRIM(SUBSTITUTE(AO92,CHAR(160),""))),0)*IFERROR(VALUE(TRIM(SUBSTITUTE($AE92,CHAR(160),""))),0)),
$BA92="Devis 2",
IF(ISBLANK(AT92),"",IFERROR(VALUE(TRIM(SUBSTITUTE(AT92,CHAR(160),""))),0)*IFERROR(VALUE(TRIM(SUBSTITUTE($AE92,CHAR(160),""))),0)),
$BA92="Devis 3",
IF(ISBLANK(AY92),"",IFERROR(VALUE(TRIM(SUBSTITUTE(AY92,CHAR(160),""))),0)*IFERROR(VALUE(TRIM(SUBSTITUTE($AE92,CHAR(160),""))),0)),
TRUE,0
)
)</f>
        <v/>
      </c>
      <c r="BH92" s="605" t="str">
        <f t="shared" si="92"/>
        <v/>
      </c>
      <c r="BI92" s="585"/>
      <c r="BJ92" s="586" t="str" cm="1">
        <f t="array" ref="BJ92">IF(OR(BH92="",BE92="",BF92="",BC92="",BG92="",BD92=""),"",_xlfn.IFS(
ROUND(IFERROR(VALUE(TRIM(SUBSTITUTE(BH92,CHAR(160),""))),0),2)&gt;
ROUND(IFERROR(VALUE(TRIM(SUBSTITUTE(BE92,CHAR(160),""))),0),2),
"KO : Le montant retenu TTC est supérieur au montant raisonnable TTC. Merci de revoir la ligne de dépense ou plafonner son montant.",
ROUND(IFERROR(VALUE(TRIM(SUBSTITUTE(BF92,CHAR(160),""))),0),2)&gt;
ROUND(IFERROR(VALUE(TRIM(SUBSTITUTE(BC92,CHAR(160),""))),0),2),
"Attention : Le montant retenu HT est supérieur au montant HT raisonnable. Merci de revoir la ligne de dépense, plafonner son montant, ou justifier la reventillation HT / TVA.",
ROUND(IFERROR(VALUE(TRIM(SUBSTITUTE(BG92,CHAR(160),""))),0),2)&gt;
ROUND(IFERROR(VALUE(TRIM(SUBSTITUTE(BD92,CHAR(160),""))),0),2),
"Attention : Le montant TVA retenu est supérieur au montant TVA raisonnable. Merci de revoir la ligne de dépense, plafonner son montant, ou justifier la reventillation HT / TVA.",
ROUND(IFERROR(VALUE(TRIM(SUBSTITUTE(BH92,CHAR(160),""))),0),2)&gt;
ROUND(IFERROR(VALUE(TRIM(SUBSTITUTE(MIN(P93,S93,V93),CHAR(160),""))),0),2),
"Attention : Le devis retenu n'est pas le moins cher. Une justification de la part du porteur est nécessaire.",
ROUND(IFERROR(VALUE(TRIM(SUBSTITUTE(BH92,CHAR(160),""))),0),2)=0,
"Attention : montant présenté entièrement écarté",
ROUND(IFERROR(VALUE(TRIM(SUBSTITUTE(BE92,CHAR(160),""))),0),2)=
ROUND(IFERROR(VALUE(TRIM(SUBSTITUTE(BH92,CHAR(160),""))),0),2),
"OK",
ROUND(IFERROR(VALUE(TRIM(SUBSTITUTE(BE92,CHAR(160),""))),0),2)&gt;
ROUND(IFERROR(VALUE(TRIM(SUBSTITUTE(BH92,CHAR(160),""))),0),2),
" OK : Montant instruit inférieur au montant raisonnable.",
TRUE,""
))</f>
        <v/>
      </c>
      <c r="BK92" s="586" t="str" cm="1">
        <f t="array" ref="BK92">IF(OR(BH92="",AB92="",BF92="",Z92="",BG92="",AA92=""),"",_xlfn.IFS(
ROUND(IFERROR(VALUE(TRIM(SUBSTITUTE(BH92,CHAR(160),""))),0),2)&gt;
ROUND(IFERROR(VALUE(TRIM(SUBSTITUTE(AB92,CHAR(160),""))),0),2),
"KO : Le montant retenu TTC est supérieur au montant présenté TTC. Merci de revoir la ligne de dépense ou plafonner son montant.",
ROUND(IFERROR(VALUE(TRIM(SUBSTITUTE(BF92,CHAR(160),""))),0),2)&gt;
ROUND(IFERROR(VALUE(TRIM(SUBSTITUTE(Z92,CHAR(160),""))),0),2),
"Attention : Le montant retenu HT est supérieur au montant HT présenté. Merci de revoir la ligne de dépense, plafonner son montant, ou justifier la reventillation HT / TVA.",
ROUND(IFERROR(VALUE(TRIM(SUBSTITUTE(BG92,CHAR(160),""))),0),2)&gt;
ROUND(IFERROR(VALUE(TRIM(SUBSTITUTE(AA92,CHAR(160),""))),0),2),
"Attention : Le montant TVA retenu est supérieur au montant TVA présenté. Merci de revoir la ligne de dépense, plafonner son montant, ou justifier la reventillation HT / TVA.",
ROUND(IFERROR(VALUE(TRIM(SUBSTITUTE(AB92,CHAR(160),""))),0),2)=0,
"",
ROUND(IFERROR(VALUE(TRIM(SUBSTITUTE(BH92,CHAR(160),""))),0),2)=
ROUND(IFERROR(VALUE(TRIM(SUBSTITUTE(AB92,CHAR(160),""))),0),2),
"OK",
ROUND(IFERROR(VALUE(TRIM(SUBSTITUTE(BH92,CHAR(160),""))),0),2)=0,
"Attention : Montant présenté entièrement rejeté.",
ROUND(IFERROR(VALUE(TRIM(SUBSTITUTE(BH92,CHAR(160),""))),0),2)&lt;
ROUND(IFERROR(VALUE(TRIM(SUBSTITUTE(AB92,CHAR(160),""))),0),2),
"Attention : Montant présenté partiellement rejeté.",
TRUE,""
))</f>
        <v/>
      </c>
      <c r="BL92" s="584" t="str">
        <f t="shared" si="65"/>
        <v/>
      </c>
      <c r="BM92" s="584" t="str">
        <f t="shared" si="66"/>
        <v/>
      </c>
      <c r="BN92" s="818" t="str">
        <f t="shared" si="67"/>
        <v/>
      </c>
    </row>
    <row r="93" spans="1:66">
      <c r="A93" s="797">
        <v>85</v>
      </c>
      <c r="B93" s="83"/>
      <c r="C93" s="108"/>
      <c r="D93" s="83"/>
      <c r="E93" s="109"/>
      <c r="F93" s="110"/>
      <c r="G93" s="111"/>
      <c r="H93" s="132"/>
      <c r="I93" s="626"/>
      <c r="J93" s="627"/>
      <c r="K93" s="538"/>
      <c r="L93" s="624"/>
      <c r="M93" s="625"/>
      <c r="N93" s="644" t="str">
        <f t="shared" si="93"/>
        <v/>
      </c>
      <c r="O93" s="647"/>
      <c r="P93" s="538"/>
      <c r="Q93" s="625"/>
      <c r="R93" s="625"/>
      <c r="S93" s="644" t="str">
        <f t="shared" si="70"/>
        <v/>
      </c>
      <c r="T93" s="664"/>
      <c r="U93" s="538"/>
      <c r="V93" s="625"/>
      <c r="W93" s="625"/>
      <c r="X93" s="665" t="str">
        <f t="shared" si="46"/>
        <v/>
      </c>
      <c r="Y93" s="623"/>
      <c r="Z93" s="112" t="str" cm="1">
        <f t="array" ref="Z93">IF((_xlfn.IFS(TRIM(SUBSTITUTE(Y93,CHAR(160),""))="Devis 1",IFERROR(VALUE(TRIM(SUBSTITUTE(L93,CHAR(160),""))),0),TRIM(SUBSTITUTE(Y93,CHAR(160),""))="Devis 2",IFERROR(VALUE(TRIM(SUBSTITUTE(Q93,CHAR(160),""))),0),TRIM(SUBSTITUTE(Y93,CHAR(160),""))="Devis 3",IFERROR(VALUE(TRIM(SUBSTITUTE(V93,CHAR(160),""))),0),TRUE,0)*IFERROR(VALUE(TRIM(SUBSTITUTE(C93,CHAR(160),""))),0))=0,"",_xlfn.IFS(TRIM(SUBSTITUTE(Y93,CHAR(160),""))="Devis 1",IFERROR(VALUE(TRIM(SUBSTITUTE(L93,CHAR(160),""))),0),TRIM(SUBSTITUTE(Y93,CHAR(160),""))="Devis 2",IFERROR(VALUE(TRIM(SUBSTITUTE(Q93,CHAR(160),""))),0),TRIM(SUBSTITUTE(Y93,CHAR(160),""))="Devis 3",IFERROR(VALUE(TRIM(SUBSTITUTE(V93,CHAR(160),""))),0),TRUE,0)*IFERROR(VALUE(TRIM(SUBSTITUTE(C93,CHAR(160),""))),0))</f>
        <v/>
      </c>
      <c r="AA93" s="89" t="str" cm="1">
        <f t="array" ref="AA93">IF(ROUND((_xlfn.IFS(TRIM(SUBSTITUTE(Y93,CHAR(160),""))="Devis 1",IFERROR(VALUE(TRIM(SUBSTITUTE(M93,CHAR(160),""))),0),TRIM(SUBSTITUTE(Y93,CHAR(160),""))="Devis 2",IFERROR(VALUE(TRIM(SUBSTITUTE(R93,CHAR(160),""))),0),TRIM(SUBSTITUTE(Y93,CHAR(160),""))="Devis 3",IFERROR(VALUE(TRIM(SUBSTITUTE(W93,CHAR(160),""))),0),TRUE,0)*IFERROR(VALUE(TRIM(SUBSTITUTE(C93,CHAR(160),""))),0)),2)=0,IF(Z93&lt;&gt;"",0,""),ROUND((_xlfn.IFS(TRIM(SUBSTITUTE(Y93,CHAR(160),""))="Devis 1",IFERROR(VALUE(TRIM(SUBSTITUTE(M93,CHAR(160),""))),0),TRIM(SUBSTITUTE(Y93,CHAR(160),""))="Devis 2",IFERROR(VALUE(TRIM(SUBSTITUTE(R93,CHAR(160),""))),0),TRIM(SUBSTITUTE(Y93,CHAR(160),""))="Devis 3",IFERROR(VALUE(TRIM(SUBSTITUTE(W93,CHAR(160),""))),0),TRUE,0)*IFERROR(VALUE(TRIM(SUBSTITUTE(C93,CHAR(160),""))),0)),2))</f>
        <v/>
      </c>
      <c r="AB93" s="113" t="str">
        <f t="shared" si="71"/>
        <v/>
      </c>
      <c r="AC93" s="798"/>
      <c r="AD93" s="817" t="str">
        <f t="shared" si="68"/>
        <v/>
      </c>
      <c r="AE93" s="579" t="str">
        <f t="shared" si="72"/>
        <v/>
      </c>
      <c r="AF93" s="539" t="str">
        <f t="shared" si="73"/>
        <v/>
      </c>
      <c r="AG93" s="539" t="str">
        <f t="shared" si="74"/>
        <v/>
      </c>
      <c r="AH93" s="539" t="str">
        <f t="shared" si="75"/>
        <v/>
      </c>
      <c r="AI93" s="539" t="str">
        <f t="shared" si="76"/>
        <v/>
      </c>
      <c r="AJ93" s="539" t="str">
        <f t="shared" si="77"/>
        <v/>
      </c>
      <c r="AK93" s="553" t="str">
        <f t="shared" si="78"/>
        <v/>
      </c>
      <c r="AL93" s="548" t="str">
        <f t="shared" si="94"/>
        <v/>
      </c>
      <c r="AM93" s="539" t="str">
        <f t="shared" si="94"/>
        <v/>
      </c>
      <c r="AN93" s="578" t="str">
        <f t="shared" si="79"/>
        <v/>
      </c>
      <c r="AO93" s="578" t="str">
        <f t="shared" si="80"/>
        <v/>
      </c>
      <c r="AP93" s="644" t="str">
        <f t="shared" si="81"/>
        <v/>
      </c>
      <c r="AQ93" s="655" t="str">
        <f t="shared" si="82"/>
        <v/>
      </c>
      <c r="AR93" s="577" t="str">
        <f t="shared" si="82"/>
        <v/>
      </c>
      <c r="AS93" s="578" t="str">
        <f t="shared" si="83"/>
        <v/>
      </c>
      <c r="AT93" s="578" t="str">
        <f t="shared" si="84"/>
        <v/>
      </c>
      <c r="AU93" s="644" t="str">
        <f t="shared" si="85"/>
        <v/>
      </c>
      <c r="AV93" s="677" t="str">
        <f t="shared" si="95"/>
        <v/>
      </c>
      <c r="AW93" s="577" t="str">
        <f t="shared" si="95"/>
        <v/>
      </c>
      <c r="AX93" s="578" t="str">
        <f t="shared" si="86"/>
        <v/>
      </c>
      <c r="AY93" s="578" t="str">
        <f t="shared" si="87"/>
        <v/>
      </c>
      <c r="AZ93" s="678" t="str">
        <f t="shared" si="88"/>
        <v/>
      </c>
      <c r="BA93" s="671" t="str">
        <f t="shared" si="69"/>
        <v/>
      </c>
      <c r="BB93" s="583"/>
      <c r="BC93" s="605" t="str">
        <f t="shared" si="89"/>
        <v/>
      </c>
      <c r="BD93" s="605" t="str">
        <f t="shared" si="90"/>
        <v/>
      </c>
      <c r="BE93" s="605" t="str">
        <f t="shared" si="91"/>
        <v/>
      </c>
      <c r="BF93" s="606" t="str" cm="1">
        <f t="array" ref="BF93">IF($AE93="","",
_xlfn.IFS(
$BA93="Devis 1",
IF(ISBLANK(AN93),"",IFERROR(VALUE(TRIM(SUBSTITUTE(AN93,CHAR(160),""))),0)*IFERROR(VALUE(TRIM(SUBSTITUTE($AE93,CHAR(160),""))),0)),
$BA93="Devis 2",
IF(ISBLANK(AS93),"",IFERROR(VALUE(TRIM(SUBSTITUTE(AS93,CHAR(160),""))),0)*IFERROR(VALUE(TRIM(SUBSTITUTE($AE93,CHAR(160),""))),0)),
$BA93="Devis 3",
IF(ISBLANK(AX93),"",IFERROR(VALUE(TRIM(SUBSTITUTE(AX93,CHAR(160),""))),0)*IFERROR(VALUE(TRIM(SUBSTITUTE($AE93,CHAR(160),""))),0)),
TRUE,0
)
)</f>
        <v/>
      </c>
      <c r="BG93" s="606" t="str" cm="1">
        <f t="array" ref="BG93">IF($AE93="","",
_xlfn.IFS(
$BA93="Devis 1",
IF(ISBLANK(AO93),"",IFERROR(VALUE(TRIM(SUBSTITUTE(AO93,CHAR(160),""))),0)*IFERROR(VALUE(TRIM(SUBSTITUTE($AE93,CHAR(160),""))),0)),
$BA93="Devis 2",
IF(ISBLANK(AT93),"",IFERROR(VALUE(TRIM(SUBSTITUTE(AT93,CHAR(160),""))),0)*IFERROR(VALUE(TRIM(SUBSTITUTE($AE93,CHAR(160),""))),0)),
$BA93="Devis 3",
IF(ISBLANK(AY93),"",IFERROR(VALUE(TRIM(SUBSTITUTE(AY93,CHAR(160),""))),0)*IFERROR(VALUE(TRIM(SUBSTITUTE($AE93,CHAR(160),""))),0)),
TRUE,0
)
)</f>
        <v/>
      </c>
      <c r="BH93" s="605" t="str">
        <f t="shared" si="92"/>
        <v/>
      </c>
      <c r="BI93" s="585"/>
      <c r="BJ93" s="586" t="str" cm="1">
        <f t="array" ref="BJ93">IF(OR(BH93="",BE93="",BF93="",BC93="",BG93="",BD93=""),"",_xlfn.IFS(
ROUND(IFERROR(VALUE(TRIM(SUBSTITUTE(BH93,CHAR(160),""))),0),2)&gt;
ROUND(IFERROR(VALUE(TRIM(SUBSTITUTE(BE93,CHAR(160),""))),0),2),
"KO : Le montant retenu TTC est supérieur au montant raisonnable TTC. Merci de revoir la ligne de dépense ou plafonner son montant.",
ROUND(IFERROR(VALUE(TRIM(SUBSTITUTE(BF93,CHAR(160),""))),0),2)&gt;
ROUND(IFERROR(VALUE(TRIM(SUBSTITUTE(BC93,CHAR(160),""))),0),2),
"Attention : Le montant retenu HT est supérieur au montant HT raisonnable. Merci de revoir la ligne de dépense, plafonner son montant, ou justifier la reventillation HT / TVA.",
ROUND(IFERROR(VALUE(TRIM(SUBSTITUTE(BG93,CHAR(160),""))),0),2)&gt;
ROUND(IFERROR(VALUE(TRIM(SUBSTITUTE(BD93,CHAR(160),""))),0),2),
"Attention : Le montant TVA retenu est supérieur au montant TVA raisonnable. Merci de revoir la ligne de dépense, plafonner son montant, ou justifier la reventillation HT / TVA.",
ROUND(IFERROR(VALUE(TRIM(SUBSTITUTE(BH93,CHAR(160),""))),0),2)&gt;
ROUND(IFERROR(VALUE(TRIM(SUBSTITUTE(MIN(P94,S94,V94),CHAR(160),""))),0),2),
"Attention : Le devis retenu n'est pas le moins cher. Une justification de la part du porteur est nécessaire.",
ROUND(IFERROR(VALUE(TRIM(SUBSTITUTE(BH93,CHAR(160),""))),0),2)=0,
"Attention : montant présenté entièrement écarté",
ROUND(IFERROR(VALUE(TRIM(SUBSTITUTE(BE93,CHAR(160),""))),0),2)=
ROUND(IFERROR(VALUE(TRIM(SUBSTITUTE(BH93,CHAR(160),""))),0),2),
"OK",
ROUND(IFERROR(VALUE(TRIM(SUBSTITUTE(BE93,CHAR(160),""))),0),2)&gt;
ROUND(IFERROR(VALUE(TRIM(SUBSTITUTE(BH93,CHAR(160),""))),0),2),
" OK : Montant instruit inférieur au montant raisonnable.",
TRUE,""
))</f>
        <v/>
      </c>
      <c r="BK93" s="586" t="str" cm="1">
        <f t="array" ref="BK93">IF(OR(BH93="",AB93="",BF93="",Z93="",BG93="",AA93=""),"",_xlfn.IFS(
ROUND(IFERROR(VALUE(TRIM(SUBSTITUTE(BH93,CHAR(160),""))),0),2)&gt;
ROUND(IFERROR(VALUE(TRIM(SUBSTITUTE(AB93,CHAR(160),""))),0),2),
"KO : Le montant retenu TTC est supérieur au montant présenté TTC. Merci de revoir la ligne de dépense ou plafonner son montant.",
ROUND(IFERROR(VALUE(TRIM(SUBSTITUTE(BF93,CHAR(160),""))),0),2)&gt;
ROUND(IFERROR(VALUE(TRIM(SUBSTITUTE(Z93,CHAR(160),""))),0),2),
"Attention : Le montant retenu HT est supérieur au montant HT présenté. Merci de revoir la ligne de dépense, plafonner son montant, ou justifier la reventillation HT / TVA.",
ROUND(IFERROR(VALUE(TRIM(SUBSTITUTE(BG93,CHAR(160),""))),0),2)&gt;
ROUND(IFERROR(VALUE(TRIM(SUBSTITUTE(AA93,CHAR(160),""))),0),2),
"Attention : Le montant TVA retenu est supérieur au montant TVA présenté. Merci de revoir la ligne de dépense, plafonner son montant, ou justifier la reventillation HT / TVA.",
ROUND(IFERROR(VALUE(TRIM(SUBSTITUTE(AB93,CHAR(160),""))),0),2)=0,
"",
ROUND(IFERROR(VALUE(TRIM(SUBSTITUTE(BH93,CHAR(160),""))),0),2)=
ROUND(IFERROR(VALUE(TRIM(SUBSTITUTE(AB93,CHAR(160),""))),0),2),
"OK",
ROUND(IFERROR(VALUE(TRIM(SUBSTITUTE(BH93,CHAR(160),""))),0),2)=0,
"Attention : Montant présenté entièrement rejeté.",
ROUND(IFERROR(VALUE(TRIM(SUBSTITUTE(BH93,CHAR(160),""))),0),2)&lt;
ROUND(IFERROR(VALUE(TRIM(SUBSTITUTE(AB93,CHAR(160),""))),0),2),
"Attention : Montant présenté partiellement rejeté.",
TRUE,""
))</f>
        <v/>
      </c>
      <c r="BL93" s="584" t="str">
        <f t="shared" si="65"/>
        <v/>
      </c>
      <c r="BM93" s="584" t="str">
        <f t="shared" si="66"/>
        <v/>
      </c>
      <c r="BN93" s="818" t="str">
        <f t="shared" si="67"/>
        <v/>
      </c>
    </row>
    <row r="94" spans="1:66">
      <c r="A94" s="797">
        <v>86</v>
      </c>
      <c r="B94" s="83"/>
      <c r="C94" s="108"/>
      <c r="D94" s="83"/>
      <c r="E94" s="109"/>
      <c r="F94" s="110"/>
      <c r="G94" s="111"/>
      <c r="H94" s="132"/>
      <c r="I94" s="626"/>
      <c r="J94" s="627"/>
      <c r="K94" s="538"/>
      <c r="L94" s="624"/>
      <c r="M94" s="625"/>
      <c r="N94" s="644" t="str">
        <f t="shared" si="93"/>
        <v/>
      </c>
      <c r="O94" s="647"/>
      <c r="P94" s="538"/>
      <c r="Q94" s="625"/>
      <c r="R94" s="625"/>
      <c r="S94" s="644" t="str">
        <f t="shared" si="70"/>
        <v/>
      </c>
      <c r="T94" s="664"/>
      <c r="U94" s="538"/>
      <c r="V94" s="625"/>
      <c r="W94" s="625"/>
      <c r="X94" s="665" t="str">
        <f t="shared" si="46"/>
        <v/>
      </c>
      <c r="Y94" s="623"/>
      <c r="Z94" s="112" t="str" cm="1">
        <f t="array" ref="Z94">IF((_xlfn.IFS(TRIM(SUBSTITUTE(Y94,CHAR(160),""))="Devis 1",IFERROR(VALUE(TRIM(SUBSTITUTE(L94,CHAR(160),""))),0),TRIM(SUBSTITUTE(Y94,CHAR(160),""))="Devis 2",IFERROR(VALUE(TRIM(SUBSTITUTE(Q94,CHAR(160),""))),0),TRIM(SUBSTITUTE(Y94,CHAR(160),""))="Devis 3",IFERROR(VALUE(TRIM(SUBSTITUTE(V94,CHAR(160),""))),0),TRUE,0)*IFERROR(VALUE(TRIM(SUBSTITUTE(C94,CHAR(160),""))),0))=0,"",_xlfn.IFS(TRIM(SUBSTITUTE(Y94,CHAR(160),""))="Devis 1",IFERROR(VALUE(TRIM(SUBSTITUTE(L94,CHAR(160),""))),0),TRIM(SUBSTITUTE(Y94,CHAR(160),""))="Devis 2",IFERROR(VALUE(TRIM(SUBSTITUTE(Q94,CHAR(160),""))),0),TRIM(SUBSTITUTE(Y94,CHAR(160),""))="Devis 3",IFERROR(VALUE(TRIM(SUBSTITUTE(V94,CHAR(160),""))),0),TRUE,0)*IFERROR(VALUE(TRIM(SUBSTITUTE(C94,CHAR(160),""))),0))</f>
        <v/>
      </c>
      <c r="AA94" s="89" t="str" cm="1">
        <f t="array" ref="AA94">IF(ROUND((_xlfn.IFS(TRIM(SUBSTITUTE(Y94,CHAR(160),""))="Devis 1",IFERROR(VALUE(TRIM(SUBSTITUTE(M94,CHAR(160),""))),0),TRIM(SUBSTITUTE(Y94,CHAR(160),""))="Devis 2",IFERROR(VALUE(TRIM(SUBSTITUTE(R94,CHAR(160),""))),0),TRIM(SUBSTITUTE(Y94,CHAR(160),""))="Devis 3",IFERROR(VALUE(TRIM(SUBSTITUTE(W94,CHAR(160),""))),0),TRUE,0)*IFERROR(VALUE(TRIM(SUBSTITUTE(C94,CHAR(160),""))),0)),2)=0,IF(Z94&lt;&gt;"",0,""),ROUND((_xlfn.IFS(TRIM(SUBSTITUTE(Y94,CHAR(160),""))="Devis 1",IFERROR(VALUE(TRIM(SUBSTITUTE(M94,CHAR(160),""))),0),TRIM(SUBSTITUTE(Y94,CHAR(160),""))="Devis 2",IFERROR(VALUE(TRIM(SUBSTITUTE(R94,CHAR(160),""))),0),TRIM(SUBSTITUTE(Y94,CHAR(160),""))="Devis 3",IFERROR(VALUE(TRIM(SUBSTITUTE(W94,CHAR(160),""))),0),TRUE,0)*IFERROR(VALUE(TRIM(SUBSTITUTE(C94,CHAR(160),""))),0)),2))</f>
        <v/>
      </c>
      <c r="AB94" s="113" t="str">
        <f t="shared" si="71"/>
        <v/>
      </c>
      <c r="AC94" s="798"/>
      <c r="AD94" s="817" t="str">
        <f t="shared" si="68"/>
        <v/>
      </c>
      <c r="AE94" s="579" t="str">
        <f t="shared" si="72"/>
        <v/>
      </c>
      <c r="AF94" s="539" t="str">
        <f t="shared" si="73"/>
        <v/>
      </c>
      <c r="AG94" s="539" t="str">
        <f t="shared" si="74"/>
        <v/>
      </c>
      <c r="AH94" s="539" t="str">
        <f t="shared" si="75"/>
        <v/>
      </c>
      <c r="AI94" s="539" t="str">
        <f t="shared" si="76"/>
        <v/>
      </c>
      <c r="AJ94" s="539" t="str">
        <f t="shared" si="77"/>
        <v/>
      </c>
      <c r="AK94" s="553" t="str">
        <f t="shared" si="78"/>
        <v/>
      </c>
      <c r="AL94" s="548" t="str">
        <f t="shared" si="94"/>
        <v/>
      </c>
      <c r="AM94" s="539" t="str">
        <f t="shared" si="94"/>
        <v/>
      </c>
      <c r="AN94" s="578" t="str">
        <f t="shared" si="79"/>
        <v/>
      </c>
      <c r="AO94" s="578" t="str">
        <f t="shared" si="80"/>
        <v/>
      </c>
      <c r="AP94" s="644" t="str">
        <f t="shared" si="81"/>
        <v/>
      </c>
      <c r="AQ94" s="655" t="str">
        <f t="shared" si="82"/>
        <v/>
      </c>
      <c r="AR94" s="577" t="str">
        <f t="shared" si="82"/>
        <v/>
      </c>
      <c r="AS94" s="578" t="str">
        <f t="shared" si="83"/>
        <v/>
      </c>
      <c r="AT94" s="578" t="str">
        <f t="shared" si="84"/>
        <v/>
      </c>
      <c r="AU94" s="644" t="str">
        <f t="shared" si="85"/>
        <v/>
      </c>
      <c r="AV94" s="677" t="str">
        <f t="shared" si="95"/>
        <v/>
      </c>
      <c r="AW94" s="577" t="str">
        <f t="shared" si="95"/>
        <v/>
      </c>
      <c r="AX94" s="578" t="str">
        <f t="shared" si="86"/>
        <v/>
      </c>
      <c r="AY94" s="578" t="str">
        <f t="shared" si="87"/>
        <v/>
      </c>
      <c r="AZ94" s="678" t="str">
        <f t="shared" si="88"/>
        <v/>
      </c>
      <c r="BA94" s="671" t="str">
        <f t="shared" si="69"/>
        <v/>
      </c>
      <c r="BB94" s="583"/>
      <c r="BC94" s="605" t="str">
        <f t="shared" si="89"/>
        <v/>
      </c>
      <c r="BD94" s="605" t="str">
        <f t="shared" si="90"/>
        <v/>
      </c>
      <c r="BE94" s="605" t="str">
        <f t="shared" si="91"/>
        <v/>
      </c>
      <c r="BF94" s="606" t="str" cm="1">
        <f t="array" ref="BF94">IF($AE94="","",
_xlfn.IFS(
$BA94="Devis 1",
IF(ISBLANK(AN94),"",IFERROR(VALUE(TRIM(SUBSTITUTE(AN94,CHAR(160),""))),0)*IFERROR(VALUE(TRIM(SUBSTITUTE($AE94,CHAR(160),""))),0)),
$BA94="Devis 2",
IF(ISBLANK(AS94),"",IFERROR(VALUE(TRIM(SUBSTITUTE(AS94,CHAR(160),""))),0)*IFERROR(VALUE(TRIM(SUBSTITUTE($AE94,CHAR(160),""))),0)),
$BA94="Devis 3",
IF(ISBLANK(AX94),"",IFERROR(VALUE(TRIM(SUBSTITUTE(AX94,CHAR(160),""))),0)*IFERROR(VALUE(TRIM(SUBSTITUTE($AE94,CHAR(160),""))),0)),
TRUE,0
)
)</f>
        <v/>
      </c>
      <c r="BG94" s="606" t="str" cm="1">
        <f t="array" ref="BG94">IF($AE94="","",
_xlfn.IFS(
$BA94="Devis 1",
IF(ISBLANK(AO94),"",IFERROR(VALUE(TRIM(SUBSTITUTE(AO94,CHAR(160),""))),0)*IFERROR(VALUE(TRIM(SUBSTITUTE($AE94,CHAR(160),""))),0)),
$BA94="Devis 2",
IF(ISBLANK(AT94),"",IFERROR(VALUE(TRIM(SUBSTITUTE(AT94,CHAR(160),""))),0)*IFERROR(VALUE(TRIM(SUBSTITUTE($AE94,CHAR(160),""))),0)),
$BA94="Devis 3",
IF(ISBLANK(AY94),"",IFERROR(VALUE(TRIM(SUBSTITUTE(AY94,CHAR(160),""))),0)*IFERROR(VALUE(TRIM(SUBSTITUTE($AE94,CHAR(160),""))),0)),
TRUE,0
)
)</f>
        <v/>
      </c>
      <c r="BH94" s="605" t="str">
        <f t="shared" si="92"/>
        <v/>
      </c>
      <c r="BI94" s="585"/>
      <c r="BJ94" s="586" t="str" cm="1">
        <f t="array" ref="BJ94">IF(OR(BH94="",BE94="",BF94="",BC94="",BG94="",BD94=""),"",_xlfn.IFS(
ROUND(IFERROR(VALUE(TRIM(SUBSTITUTE(BH94,CHAR(160),""))),0),2)&gt;
ROUND(IFERROR(VALUE(TRIM(SUBSTITUTE(BE94,CHAR(160),""))),0),2),
"KO : Le montant retenu TTC est supérieur au montant raisonnable TTC. Merci de revoir la ligne de dépense ou plafonner son montant.",
ROUND(IFERROR(VALUE(TRIM(SUBSTITUTE(BF94,CHAR(160),""))),0),2)&gt;
ROUND(IFERROR(VALUE(TRIM(SUBSTITUTE(BC94,CHAR(160),""))),0),2),
"Attention : Le montant retenu HT est supérieur au montant HT raisonnable. Merci de revoir la ligne de dépense, plafonner son montant, ou justifier la reventillation HT / TVA.",
ROUND(IFERROR(VALUE(TRIM(SUBSTITUTE(BG94,CHAR(160),""))),0),2)&gt;
ROUND(IFERROR(VALUE(TRIM(SUBSTITUTE(BD94,CHAR(160),""))),0),2),
"Attention : Le montant TVA retenu est supérieur au montant TVA raisonnable. Merci de revoir la ligne de dépense, plafonner son montant, ou justifier la reventillation HT / TVA.",
ROUND(IFERROR(VALUE(TRIM(SUBSTITUTE(BH94,CHAR(160),""))),0),2)&gt;
ROUND(IFERROR(VALUE(TRIM(SUBSTITUTE(MIN(P95,S95,V95),CHAR(160),""))),0),2),
"Attention : Le devis retenu n'est pas le moins cher. Une justification de la part du porteur est nécessaire.",
ROUND(IFERROR(VALUE(TRIM(SUBSTITUTE(BH94,CHAR(160),""))),0),2)=0,
"Attention : montant présenté entièrement écarté",
ROUND(IFERROR(VALUE(TRIM(SUBSTITUTE(BE94,CHAR(160),""))),0),2)=
ROUND(IFERROR(VALUE(TRIM(SUBSTITUTE(BH94,CHAR(160),""))),0),2),
"OK",
ROUND(IFERROR(VALUE(TRIM(SUBSTITUTE(BE94,CHAR(160),""))),0),2)&gt;
ROUND(IFERROR(VALUE(TRIM(SUBSTITUTE(BH94,CHAR(160),""))),0),2),
" OK : Montant instruit inférieur au montant raisonnable.",
TRUE,""
))</f>
        <v/>
      </c>
      <c r="BK94" s="586" t="str" cm="1">
        <f t="array" ref="BK94">IF(OR(BH94="",AB94="",BF94="",Z94="",BG94="",AA94=""),"",_xlfn.IFS(
ROUND(IFERROR(VALUE(TRIM(SUBSTITUTE(BH94,CHAR(160),""))),0),2)&gt;
ROUND(IFERROR(VALUE(TRIM(SUBSTITUTE(AB94,CHAR(160),""))),0),2),
"KO : Le montant retenu TTC est supérieur au montant présenté TTC. Merci de revoir la ligne de dépense ou plafonner son montant.",
ROUND(IFERROR(VALUE(TRIM(SUBSTITUTE(BF94,CHAR(160),""))),0),2)&gt;
ROUND(IFERROR(VALUE(TRIM(SUBSTITUTE(Z94,CHAR(160),""))),0),2),
"Attention : Le montant retenu HT est supérieur au montant HT présenté. Merci de revoir la ligne de dépense, plafonner son montant, ou justifier la reventillation HT / TVA.",
ROUND(IFERROR(VALUE(TRIM(SUBSTITUTE(BG94,CHAR(160),""))),0),2)&gt;
ROUND(IFERROR(VALUE(TRIM(SUBSTITUTE(AA94,CHAR(160),""))),0),2),
"Attention : Le montant TVA retenu est supérieur au montant TVA présenté. Merci de revoir la ligne de dépense, plafonner son montant, ou justifier la reventillation HT / TVA.",
ROUND(IFERROR(VALUE(TRIM(SUBSTITUTE(AB94,CHAR(160),""))),0),2)=0,
"",
ROUND(IFERROR(VALUE(TRIM(SUBSTITUTE(BH94,CHAR(160),""))),0),2)=
ROUND(IFERROR(VALUE(TRIM(SUBSTITUTE(AB94,CHAR(160),""))),0),2),
"OK",
ROUND(IFERROR(VALUE(TRIM(SUBSTITUTE(BH94,CHAR(160),""))),0),2)=0,
"Attention : Montant présenté entièrement rejeté.",
ROUND(IFERROR(VALUE(TRIM(SUBSTITUTE(BH94,CHAR(160),""))),0),2)&lt;
ROUND(IFERROR(VALUE(TRIM(SUBSTITUTE(AB94,CHAR(160),""))),0),2),
"Attention : Montant présenté partiellement rejeté.",
TRUE,""
))</f>
        <v/>
      </c>
      <c r="BL94" s="584" t="str">
        <f t="shared" si="65"/>
        <v/>
      </c>
      <c r="BM94" s="584" t="str">
        <f t="shared" si="66"/>
        <v/>
      </c>
      <c r="BN94" s="818" t="str">
        <f t="shared" si="67"/>
        <v/>
      </c>
    </row>
    <row r="95" spans="1:66">
      <c r="A95" s="797">
        <v>87</v>
      </c>
      <c r="B95" s="83"/>
      <c r="C95" s="108"/>
      <c r="D95" s="83"/>
      <c r="E95" s="109"/>
      <c r="F95" s="110"/>
      <c r="G95" s="111"/>
      <c r="H95" s="132"/>
      <c r="I95" s="626"/>
      <c r="J95" s="627"/>
      <c r="K95" s="538"/>
      <c r="L95" s="624"/>
      <c r="M95" s="625"/>
      <c r="N95" s="644" t="str">
        <f t="shared" si="93"/>
        <v/>
      </c>
      <c r="O95" s="647"/>
      <c r="P95" s="538"/>
      <c r="Q95" s="625"/>
      <c r="R95" s="625"/>
      <c r="S95" s="644" t="str">
        <f t="shared" si="70"/>
        <v/>
      </c>
      <c r="T95" s="664"/>
      <c r="U95" s="538"/>
      <c r="V95" s="625"/>
      <c r="W95" s="625"/>
      <c r="X95" s="665" t="str">
        <f t="shared" si="46"/>
        <v/>
      </c>
      <c r="Y95" s="623"/>
      <c r="Z95" s="112" t="str" cm="1">
        <f t="array" ref="Z95">IF((_xlfn.IFS(TRIM(SUBSTITUTE(Y95,CHAR(160),""))="Devis 1",IFERROR(VALUE(TRIM(SUBSTITUTE(L95,CHAR(160),""))),0),TRIM(SUBSTITUTE(Y95,CHAR(160),""))="Devis 2",IFERROR(VALUE(TRIM(SUBSTITUTE(Q95,CHAR(160),""))),0),TRIM(SUBSTITUTE(Y95,CHAR(160),""))="Devis 3",IFERROR(VALUE(TRIM(SUBSTITUTE(V95,CHAR(160),""))),0),TRUE,0)*IFERROR(VALUE(TRIM(SUBSTITUTE(C95,CHAR(160),""))),0))=0,"",_xlfn.IFS(TRIM(SUBSTITUTE(Y95,CHAR(160),""))="Devis 1",IFERROR(VALUE(TRIM(SUBSTITUTE(L95,CHAR(160),""))),0),TRIM(SUBSTITUTE(Y95,CHAR(160),""))="Devis 2",IFERROR(VALUE(TRIM(SUBSTITUTE(Q95,CHAR(160),""))),0),TRIM(SUBSTITUTE(Y95,CHAR(160),""))="Devis 3",IFERROR(VALUE(TRIM(SUBSTITUTE(V95,CHAR(160),""))),0),TRUE,0)*IFERROR(VALUE(TRIM(SUBSTITUTE(C95,CHAR(160),""))),0))</f>
        <v/>
      </c>
      <c r="AA95" s="89" t="str" cm="1">
        <f t="array" ref="AA95">IF(ROUND((_xlfn.IFS(TRIM(SUBSTITUTE(Y95,CHAR(160),""))="Devis 1",IFERROR(VALUE(TRIM(SUBSTITUTE(M95,CHAR(160),""))),0),TRIM(SUBSTITUTE(Y95,CHAR(160),""))="Devis 2",IFERROR(VALUE(TRIM(SUBSTITUTE(R95,CHAR(160),""))),0),TRIM(SUBSTITUTE(Y95,CHAR(160),""))="Devis 3",IFERROR(VALUE(TRIM(SUBSTITUTE(W95,CHAR(160),""))),0),TRUE,0)*IFERROR(VALUE(TRIM(SUBSTITUTE(C95,CHAR(160),""))),0)),2)=0,IF(Z95&lt;&gt;"",0,""),ROUND((_xlfn.IFS(TRIM(SUBSTITUTE(Y95,CHAR(160),""))="Devis 1",IFERROR(VALUE(TRIM(SUBSTITUTE(M95,CHAR(160),""))),0),TRIM(SUBSTITUTE(Y95,CHAR(160),""))="Devis 2",IFERROR(VALUE(TRIM(SUBSTITUTE(R95,CHAR(160),""))),0),TRIM(SUBSTITUTE(Y95,CHAR(160),""))="Devis 3",IFERROR(VALUE(TRIM(SUBSTITUTE(W95,CHAR(160),""))),0),TRUE,0)*IFERROR(VALUE(TRIM(SUBSTITUTE(C95,CHAR(160),""))),0)),2))</f>
        <v/>
      </c>
      <c r="AB95" s="113" t="str">
        <f t="shared" si="71"/>
        <v/>
      </c>
      <c r="AC95" s="798"/>
      <c r="AD95" s="817" t="str">
        <f t="shared" si="68"/>
        <v/>
      </c>
      <c r="AE95" s="579" t="str">
        <f t="shared" si="72"/>
        <v/>
      </c>
      <c r="AF95" s="539" t="str">
        <f t="shared" si="73"/>
        <v/>
      </c>
      <c r="AG95" s="539" t="str">
        <f t="shared" si="74"/>
        <v/>
      </c>
      <c r="AH95" s="539" t="str">
        <f t="shared" si="75"/>
        <v/>
      </c>
      <c r="AI95" s="539" t="str">
        <f t="shared" si="76"/>
        <v/>
      </c>
      <c r="AJ95" s="539" t="str">
        <f t="shared" si="77"/>
        <v/>
      </c>
      <c r="AK95" s="553" t="str">
        <f t="shared" si="78"/>
        <v/>
      </c>
      <c r="AL95" s="548" t="str">
        <f t="shared" si="94"/>
        <v/>
      </c>
      <c r="AM95" s="539" t="str">
        <f t="shared" si="94"/>
        <v/>
      </c>
      <c r="AN95" s="578" t="str">
        <f t="shared" si="79"/>
        <v/>
      </c>
      <c r="AO95" s="578" t="str">
        <f t="shared" si="80"/>
        <v/>
      </c>
      <c r="AP95" s="644" t="str">
        <f t="shared" si="81"/>
        <v/>
      </c>
      <c r="AQ95" s="655" t="str">
        <f t="shared" si="82"/>
        <v/>
      </c>
      <c r="AR95" s="577" t="str">
        <f t="shared" si="82"/>
        <v/>
      </c>
      <c r="AS95" s="578" t="str">
        <f t="shared" si="83"/>
        <v/>
      </c>
      <c r="AT95" s="578" t="str">
        <f t="shared" si="84"/>
        <v/>
      </c>
      <c r="AU95" s="644" t="str">
        <f t="shared" si="85"/>
        <v/>
      </c>
      <c r="AV95" s="677" t="str">
        <f t="shared" si="95"/>
        <v/>
      </c>
      <c r="AW95" s="577" t="str">
        <f t="shared" si="95"/>
        <v/>
      </c>
      <c r="AX95" s="578" t="str">
        <f t="shared" si="86"/>
        <v/>
      </c>
      <c r="AY95" s="578" t="str">
        <f t="shared" si="87"/>
        <v/>
      </c>
      <c r="AZ95" s="678" t="str">
        <f t="shared" si="88"/>
        <v/>
      </c>
      <c r="BA95" s="671" t="str">
        <f t="shared" si="69"/>
        <v/>
      </c>
      <c r="BB95" s="583"/>
      <c r="BC95" s="605" t="str">
        <f t="shared" si="89"/>
        <v/>
      </c>
      <c r="BD95" s="605" t="str">
        <f t="shared" si="90"/>
        <v/>
      </c>
      <c r="BE95" s="605" t="str">
        <f t="shared" si="91"/>
        <v/>
      </c>
      <c r="BF95" s="606" t="str" cm="1">
        <f t="array" ref="BF95">IF($AE95="","",
_xlfn.IFS(
$BA95="Devis 1",
IF(ISBLANK(AN95),"",IFERROR(VALUE(TRIM(SUBSTITUTE(AN95,CHAR(160),""))),0)*IFERROR(VALUE(TRIM(SUBSTITUTE($AE95,CHAR(160),""))),0)),
$BA95="Devis 2",
IF(ISBLANK(AS95),"",IFERROR(VALUE(TRIM(SUBSTITUTE(AS95,CHAR(160),""))),0)*IFERROR(VALUE(TRIM(SUBSTITUTE($AE95,CHAR(160),""))),0)),
$BA95="Devis 3",
IF(ISBLANK(AX95),"",IFERROR(VALUE(TRIM(SUBSTITUTE(AX95,CHAR(160),""))),0)*IFERROR(VALUE(TRIM(SUBSTITUTE($AE95,CHAR(160),""))),0)),
TRUE,0
)
)</f>
        <v/>
      </c>
      <c r="BG95" s="606" t="str" cm="1">
        <f t="array" ref="BG95">IF($AE95="","",
_xlfn.IFS(
$BA95="Devis 1",
IF(ISBLANK(AO95),"",IFERROR(VALUE(TRIM(SUBSTITUTE(AO95,CHAR(160),""))),0)*IFERROR(VALUE(TRIM(SUBSTITUTE($AE95,CHAR(160),""))),0)),
$BA95="Devis 2",
IF(ISBLANK(AT95),"",IFERROR(VALUE(TRIM(SUBSTITUTE(AT95,CHAR(160),""))),0)*IFERROR(VALUE(TRIM(SUBSTITUTE($AE95,CHAR(160),""))),0)),
$BA95="Devis 3",
IF(ISBLANK(AY95),"",IFERROR(VALUE(TRIM(SUBSTITUTE(AY95,CHAR(160),""))),0)*IFERROR(VALUE(TRIM(SUBSTITUTE($AE95,CHAR(160),""))),0)),
TRUE,0
)
)</f>
        <v/>
      </c>
      <c r="BH95" s="605" t="str">
        <f t="shared" si="92"/>
        <v/>
      </c>
      <c r="BI95" s="585"/>
      <c r="BJ95" s="586" t="str" cm="1">
        <f t="array" ref="BJ95">IF(OR(BH95="",BE95="",BF95="",BC95="",BG95="",BD95=""),"",_xlfn.IFS(
ROUND(IFERROR(VALUE(TRIM(SUBSTITUTE(BH95,CHAR(160),""))),0),2)&gt;
ROUND(IFERROR(VALUE(TRIM(SUBSTITUTE(BE95,CHAR(160),""))),0),2),
"KO : Le montant retenu TTC est supérieur au montant raisonnable TTC. Merci de revoir la ligne de dépense ou plafonner son montant.",
ROUND(IFERROR(VALUE(TRIM(SUBSTITUTE(BF95,CHAR(160),""))),0),2)&gt;
ROUND(IFERROR(VALUE(TRIM(SUBSTITUTE(BC95,CHAR(160),""))),0),2),
"Attention : Le montant retenu HT est supérieur au montant HT raisonnable. Merci de revoir la ligne de dépense, plafonner son montant, ou justifier la reventillation HT / TVA.",
ROUND(IFERROR(VALUE(TRIM(SUBSTITUTE(BG95,CHAR(160),""))),0),2)&gt;
ROUND(IFERROR(VALUE(TRIM(SUBSTITUTE(BD95,CHAR(160),""))),0),2),
"Attention : Le montant TVA retenu est supérieur au montant TVA raisonnable. Merci de revoir la ligne de dépense, plafonner son montant, ou justifier la reventillation HT / TVA.",
ROUND(IFERROR(VALUE(TRIM(SUBSTITUTE(BH95,CHAR(160),""))),0),2)&gt;
ROUND(IFERROR(VALUE(TRIM(SUBSTITUTE(MIN(P96,S96,V96),CHAR(160),""))),0),2),
"Attention : Le devis retenu n'est pas le moins cher. Une justification de la part du porteur est nécessaire.",
ROUND(IFERROR(VALUE(TRIM(SUBSTITUTE(BH95,CHAR(160),""))),0),2)=0,
"Attention : montant présenté entièrement écarté",
ROUND(IFERROR(VALUE(TRIM(SUBSTITUTE(BE95,CHAR(160),""))),0),2)=
ROUND(IFERROR(VALUE(TRIM(SUBSTITUTE(BH95,CHAR(160),""))),0),2),
"OK",
ROUND(IFERROR(VALUE(TRIM(SUBSTITUTE(BE95,CHAR(160),""))),0),2)&gt;
ROUND(IFERROR(VALUE(TRIM(SUBSTITUTE(BH95,CHAR(160),""))),0),2),
" OK : Montant instruit inférieur au montant raisonnable.",
TRUE,""
))</f>
        <v/>
      </c>
      <c r="BK95" s="586" t="str" cm="1">
        <f t="array" ref="BK95">IF(OR(BH95="",AB95="",BF95="",Z95="",BG95="",AA95=""),"",_xlfn.IFS(
ROUND(IFERROR(VALUE(TRIM(SUBSTITUTE(BH95,CHAR(160),""))),0),2)&gt;
ROUND(IFERROR(VALUE(TRIM(SUBSTITUTE(AB95,CHAR(160),""))),0),2),
"KO : Le montant retenu TTC est supérieur au montant présenté TTC. Merci de revoir la ligne de dépense ou plafonner son montant.",
ROUND(IFERROR(VALUE(TRIM(SUBSTITUTE(BF95,CHAR(160),""))),0),2)&gt;
ROUND(IFERROR(VALUE(TRIM(SUBSTITUTE(Z95,CHAR(160),""))),0),2),
"Attention : Le montant retenu HT est supérieur au montant HT présenté. Merci de revoir la ligne de dépense, plafonner son montant, ou justifier la reventillation HT / TVA.",
ROUND(IFERROR(VALUE(TRIM(SUBSTITUTE(BG95,CHAR(160),""))),0),2)&gt;
ROUND(IFERROR(VALUE(TRIM(SUBSTITUTE(AA95,CHAR(160),""))),0),2),
"Attention : Le montant TVA retenu est supérieur au montant TVA présenté. Merci de revoir la ligne de dépense, plafonner son montant, ou justifier la reventillation HT / TVA.",
ROUND(IFERROR(VALUE(TRIM(SUBSTITUTE(AB95,CHAR(160),""))),0),2)=0,
"",
ROUND(IFERROR(VALUE(TRIM(SUBSTITUTE(BH95,CHAR(160),""))),0),2)=
ROUND(IFERROR(VALUE(TRIM(SUBSTITUTE(AB95,CHAR(160),""))),0),2),
"OK",
ROUND(IFERROR(VALUE(TRIM(SUBSTITUTE(BH95,CHAR(160),""))),0),2)=0,
"Attention : Montant présenté entièrement rejeté.",
ROUND(IFERROR(VALUE(TRIM(SUBSTITUTE(BH95,CHAR(160),""))),0),2)&lt;
ROUND(IFERROR(VALUE(TRIM(SUBSTITUTE(AB95,CHAR(160),""))),0),2),
"Attention : Montant présenté partiellement rejeté.",
TRUE,""
))</f>
        <v/>
      </c>
      <c r="BL95" s="584" t="str">
        <f t="shared" si="65"/>
        <v/>
      </c>
      <c r="BM95" s="584" t="str">
        <f t="shared" si="66"/>
        <v/>
      </c>
      <c r="BN95" s="818" t="str">
        <f t="shared" si="67"/>
        <v/>
      </c>
    </row>
    <row r="96" spans="1:66">
      <c r="A96" s="797">
        <v>88</v>
      </c>
      <c r="B96" s="83"/>
      <c r="C96" s="108"/>
      <c r="D96" s="83"/>
      <c r="E96" s="109"/>
      <c r="F96" s="110"/>
      <c r="G96" s="111"/>
      <c r="H96" s="132"/>
      <c r="I96" s="626"/>
      <c r="J96" s="627"/>
      <c r="K96" s="538"/>
      <c r="L96" s="624"/>
      <c r="M96" s="625"/>
      <c r="N96" s="644" t="str">
        <f t="shared" si="93"/>
        <v/>
      </c>
      <c r="O96" s="647"/>
      <c r="P96" s="538"/>
      <c r="Q96" s="625"/>
      <c r="R96" s="625"/>
      <c r="S96" s="644" t="str">
        <f t="shared" si="70"/>
        <v/>
      </c>
      <c r="T96" s="664"/>
      <c r="U96" s="538"/>
      <c r="V96" s="625"/>
      <c r="W96" s="625"/>
      <c r="X96" s="665" t="str">
        <f t="shared" si="46"/>
        <v/>
      </c>
      <c r="Y96" s="623"/>
      <c r="Z96" s="112" t="str" cm="1">
        <f t="array" ref="Z96">IF((_xlfn.IFS(TRIM(SUBSTITUTE(Y96,CHAR(160),""))="Devis 1",IFERROR(VALUE(TRIM(SUBSTITUTE(L96,CHAR(160),""))),0),TRIM(SUBSTITUTE(Y96,CHAR(160),""))="Devis 2",IFERROR(VALUE(TRIM(SUBSTITUTE(Q96,CHAR(160),""))),0),TRIM(SUBSTITUTE(Y96,CHAR(160),""))="Devis 3",IFERROR(VALUE(TRIM(SUBSTITUTE(V96,CHAR(160),""))),0),TRUE,0)*IFERROR(VALUE(TRIM(SUBSTITUTE(C96,CHAR(160),""))),0))=0,"",_xlfn.IFS(TRIM(SUBSTITUTE(Y96,CHAR(160),""))="Devis 1",IFERROR(VALUE(TRIM(SUBSTITUTE(L96,CHAR(160),""))),0),TRIM(SUBSTITUTE(Y96,CHAR(160),""))="Devis 2",IFERROR(VALUE(TRIM(SUBSTITUTE(Q96,CHAR(160),""))),0),TRIM(SUBSTITUTE(Y96,CHAR(160),""))="Devis 3",IFERROR(VALUE(TRIM(SUBSTITUTE(V96,CHAR(160),""))),0),TRUE,0)*IFERROR(VALUE(TRIM(SUBSTITUTE(C96,CHAR(160),""))),0))</f>
        <v/>
      </c>
      <c r="AA96" s="89" t="str" cm="1">
        <f t="array" ref="AA96">IF(ROUND((_xlfn.IFS(TRIM(SUBSTITUTE(Y96,CHAR(160),""))="Devis 1",IFERROR(VALUE(TRIM(SUBSTITUTE(M96,CHAR(160),""))),0),TRIM(SUBSTITUTE(Y96,CHAR(160),""))="Devis 2",IFERROR(VALUE(TRIM(SUBSTITUTE(R96,CHAR(160),""))),0),TRIM(SUBSTITUTE(Y96,CHAR(160),""))="Devis 3",IFERROR(VALUE(TRIM(SUBSTITUTE(W96,CHAR(160),""))),0),TRUE,0)*IFERROR(VALUE(TRIM(SUBSTITUTE(C96,CHAR(160),""))),0)),2)=0,IF(Z96&lt;&gt;"",0,""),ROUND((_xlfn.IFS(TRIM(SUBSTITUTE(Y96,CHAR(160),""))="Devis 1",IFERROR(VALUE(TRIM(SUBSTITUTE(M96,CHAR(160),""))),0),TRIM(SUBSTITUTE(Y96,CHAR(160),""))="Devis 2",IFERROR(VALUE(TRIM(SUBSTITUTE(R96,CHAR(160),""))),0),TRIM(SUBSTITUTE(Y96,CHAR(160),""))="Devis 3",IFERROR(VALUE(TRIM(SUBSTITUTE(W96,CHAR(160),""))),0),TRUE,0)*IFERROR(VALUE(TRIM(SUBSTITUTE(C96,CHAR(160),""))),0)),2))</f>
        <v/>
      </c>
      <c r="AB96" s="113" t="str">
        <f t="shared" si="71"/>
        <v/>
      </c>
      <c r="AC96" s="798"/>
      <c r="AD96" s="817" t="str">
        <f t="shared" si="68"/>
        <v/>
      </c>
      <c r="AE96" s="579" t="str">
        <f t="shared" si="72"/>
        <v/>
      </c>
      <c r="AF96" s="539" t="str">
        <f t="shared" si="73"/>
        <v/>
      </c>
      <c r="AG96" s="539" t="str">
        <f t="shared" si="74"/>
        <v/>
      </c>
      <c r="AH96" s="539" t="str">
        <f t="shared" si="75"/>
        <v/>
      </c>
      <c r="AI96" s="539" t="str">
        <f t="shared" si="76"/>
        <v/>
      </c>
      <c r="AJ96" s="539" t="str">
        <f t="shared" si="77"/>
        <v/>
      </c>
      <c r="AK96" s="553" t="str">
        <f t="shared" si="78"/>
        <v/>
      </c>
      <c r="AL96" s="548" t="str">
        <f t="shared" si="94"/>
        <v/>
      </c>
      <c r="AM96" s="539" t="str">
        <f t="shared" si="94"/>
        <v/>
      </c>
      <c r="AN96" s="578" t="str">
        <f t="shared" si="79"/>
        <v/>
      </c>
      <c r="AO96" s="578" t="str">
        <f t="shared" si="80"/>
        <v/>
      </c>
      <c r="AP96" s="644" t="str">
        <f t="shared" si="81"/>
        <v/>
      </c>
      <c r="AQ96" s="655" t="str">
        <f t="shared" si="82"/>
        <v/>
      </c>
      <c r="AR96" s="577" t="str">
        <f t="shared" si="82"/>
        <v/>
      </c>
      <c r="AS96" s="578" t="str">
        <f t="shared" si="83"/>
        <v/>
      </c>
      <c r="AT96" s="578" t="str">
        <f t="shared" si="84"/>
        <v/>
      </c>
      <c r="AU96" s="644" t="str">
        <f t="shared" si="85"/>
        <v/>
      </c>
      <c r="AV96" s="677" t="str">
        <f t="shared" si="95"/>
        <v/>
      </c>
      <c r="AW96" s="577" t="str">
        <f t="shared" si="95"/>
        <v/>
      </c>
      <c r="AX96" s="578" t="str">
        <f t="shared" si="86"/>
        <v/>
      </c>
      <c r="AY96" s="578" t="str">
        <f t="shared" si="87"/>
        <v/>
      </c>
      <c r="AZ96" s="678" t="str">
        <f t="shared" si="88"/>
        <v/>
      </c>
      <c r="BA96" s="671" t="str">
        <f t="shared" si="69"/>
        <v/>
      </c>
      <c r="BB96" s="583"/>
      <c r="BC96" s="605" t="str">
        <f t="shared" si="89"/>
        <v/>
      </c>
      <c r="BD96" s="605" t="str">
        <f t="shared" si="90"/>
        <v/>
      </c>
      <c r="BE96" s="605" t="str">
        <f t="shared" si="91"/>
        <v/>
      </c>
      <c r="BF96" s="606" t="str" cm="1">
        <f t="array" ref="BF96">IF($AE96="","",
_xlfn.IFS(
$BA96="Devis 1",
IF(ISBLANK(AN96),"",IFERROR(VALUE(TRIM(SUBSTITUTE(AN96,CHAR(160),""))),0)*IFERROR(VALUE(TRIM(SUBSTITUTE($AE96,CHAR(160),""))),0)),
$BA96="Devis 2",
IF(ISBLANK(AS96),"",IFERROR(VALUE(TRIM(SUBSTITUTE(AS96,CHAR(160),""))),0)*IFERROR(VALUE(TRIM(SUBSTITUTE($AE96,CHAR(160),""))),0)),
$BA96="Devis 3",
IF(ISBLANK(AX96),"",IFERROR(VALUE(TRIM(SUBSTITUTE(AX96,CHAR(160),""))),0)*IFERROR(VALUE(TRIM(SUBSTITUTE($AE96,CHAR(160),""))),0)),
TRUE,0
)
)</f>
        <v/>
      </c>
      <c r="BG96" s="606" t="str" cm="1">
        <f t="array" ref="BG96">IF($AE96="","",
_xlfn.IFS(
$BA96="Devis 1",
IF(ISBLANK(AO96),"",IFERROR(VALUE(TRIM(SUBSTITUTE(AO96,CHAR(160),""))),0)*IFERROR(VALUE(TRIM(SUBSTITUTE($AE96,CHAR(160),""))),0)),
$BA96="Devis 2",
IF(ISBLANK(AT96),"",IFERROR(VALUE(TRIM(SUBSTITUTE(AT96,CHAR(160),""))),0)*IFERROR(VALUE(TRIM(SUBSTITUTE($AE96,CHAR(160),""))),0)),
$BA96="Devis 3",
IF(ISBLANK(AY96),"",IFERROR(VALUE(TRIM(SUBSTITUTE(AY96,CHAR(160),""))),0)*IFERROR(VALUE(TRIM(SUBSTITUTE($AE96,CHAR(160),""))),0)),
TRUE,0
)
)</f>
        <v/>
      </c>
      <c r="BH96" s="605" t="str">
        <f t="shared" si="92"/>
        <v/>
      </c>
      <c r="BI96" s="585"/>
      <c r="BJ96" s="586" t="str" cm="1">
        <f t="array" ref="BJ96">IF(OR(BH96="",BE96="",BF96="",BC96="",BG96="",BD96=""),"",_xlfn.IFS(
ROUND(IFERROR(VALUE(TRIM(SUBSTITUTE(BH96,CHAR(160),""))),0),2)&gt;
ROUND(IFERROR(VALUE(TRIM(SUBSTITUTE(BE96,CHAR(160),""))),0),2),
"KO : Le montant retenu TTC est supérieur au montant raisonnable TTC. Merci de revoir la ligne de dépense ou plafonner son montant.",
ROUND(IFERROR(VALUE(TRIM(SUBSTITUTE(BF96,CHAR(160),""))),0),2)&gt;
ROUND(IFERROR(VALUE(TRIM(SUBSTITUTE(BC96,CHAR(160),""))),0),2),
"Attention : Le montant retenu HT est supérieur au montant HT raisonnable. Merci de revoir la ligne de dépense, plafonner son montant, ou justifier la reventillation HT / TVA.",
ROUND(IFERROR(VALUE(TRIM(SUBSTITUTE(BG96,CHAR(160),""))),0),2)&gt;
ROUND(IFERROR(VALUE(TRIM(SUBSTITUTE(BD96,CHAR(160),""))),0),2),
"Attention : Le montant TVA retenu est supérieur au montant TVA raisonnable. Merci de revoir la ligne de dépense, plafonner son montant, ou justifier la reventillation HT / TVA.",
ROUND(IFERROR(VALUE(TRIM(SUBSTITUTE(BH96,CHAR(160),""))),0),2)&gt;
ROUND(IFERROR(VALUE(TRIM(SUBSTITUTE(MIN(P97,S97,V97),CHAR(160),""))),0),2),
"Attention : Le devis retenu n'est pas le moins cher. Une justification de la part du porteur est nécessaire.",
ROUND(IFERROR(VALUE(TRIM(SUBSTITUTE(BH96,CHAR(160),""))),0),2)=0,
"Attention : montant présenté entièrement écarté",
ROUND(IFERROR(VALUE(TRIM(SUBSTITUTE(BE96,CHAR(160),""))),0),2)=
ROUND(IFERROR(VALUE(TRIM(SUBSTITUTE(BH96,CHAR(160),""))),0),2),
"OK",
ROUND(IFERROR(VALUE(TRIM(SUBSTITUTE(BE96,CHAR(160),""))),0),2)&gt;
ROUND(IFERROR(VALUE(TRIM(SUBSTITUTE(BH96,CHAR(160),""))),0),2),
" OK : Montant instruit inférieur au montant raisonnable.",
TRUE,""
))</f>
        <v/>
      </c>
      <c r="BK96" s="586" t="str" cm="1">
        <f t="array" ref="BK96">IF(OR(BH96="",AB96="",BF96="",Z96="",BG96="",AA96=""),"",_xlfn.IFS(
ROUND(IFERROR(VALUE(TRIM(SUBSTITUTE(BH96,CHAR(160),""))),0),2)&gt;
ROUND(IFERROR(VALUE(TRIM(SUBSTITUTE(AB96,CHAR(160),""))),0),2),
"KO : Le montant retenu TTC est supérieur au montant présenté TTC. Merci de revoir la ligne de dépense ou plafonner son montant.",
ROUND(IFERROR(VALUE(TRIM(SUBSTITUTE(BF96,CHAR(160),""))),0),2)&gt;
ROUND(IFERROR(VALUE(TRIM(SUBSTITUTE(Z96,CHAR(160),""))),0),2),
"Attention : Le montant retenu HT est supérieur au montant HT présenté. Merci de revoir la ligne de dépense, plafonner son montant, ou justifier la reventillation HT / TVA.",
ROUND(IFERROR(VALUE(TRIM(SUBSTITUTE(BG96,CHAR(160),""))),0),2)&gt;
ROUND(IFERROR(VALUE(TRIM(SUBSTITUTE(AA96,CHAR(160),""))),0),2),
"Attention : Le montant TVA retenu est supérieur au montant TVA présenté. Merci de revoir la ligne de dépense, plafonner son montant, ou justifier la reventillation HT / TVA.",
ROUND(IFERROR(VALUE(TRIM(SUBSTITUTE(AB96,CHAR(160),""))),0),2)=0,
"",
ROUND(IFERROR(VALUE(TRIM(SUBSTITUTE(BH96,CHAR(160),""))),0),2)=
ROUND(IFERROR(VALUE(TRIM(SUBSTITUTE(AB96,CHAR(160),""))),0),2),
"OK",
ROUND(IFERROR(VALUE(TRIM(SUBSTITUTE(BH96,CHAR(160),""))),0),2)=0,
"Attention : Montant présenté entièrement rejeté.",
ROUND(IFERROR(VALUE(TRIM(SUBSTITUTE(BH96,CHAR(160),""))),0),2)&lt;
ROUND(IFERROR(VALUE(TRIM(SUBSTITUTE(AB96,CHAR(160),""))),0),2),
"Attention : Montant présenté partiellement rejeté.",
TRUE,""
))</f>
        <v/>
      </c>
      <c r="BL96" s="584" t="str">
        <f t="shared" si="65"/>
        <v/>
      </c>
      <c r="BM96" s="584" t="str">
        <f t="shared" si="66"/>
        <v/>
      </c>
      <c r="BN96" s="818" t="str">
        <f t="shared" si="67"/>
        <v/>
      </c>
    </row>
    <row r="97" spans="1:66">
      <c r="A97" s="797">
        <v>89</v>
      </c>
      <c r="B97" s="83"/>
      <c r="C97" s="108"/>
      <c r="D97" s="83"/>
      <c r="E97" s="109"/>
      <c r="F97" s="110"/>
      <c r="G97" s="111"/>
      <c r="H97" s="132"/>
      <c r="I97" s="626"/>
      <c r="J97" s="627"/>
      <c r="K97" s="538"/>
      <c r="L97" s="624"/>
      <c r="M97" s="625"/>
      <c r="N97" s="644" t="str">
        <f t="shared" si="93"/>
        <v/>
      </c>
      <c r="O97" s="647"/>
      <c r="P97" s="538"/>
      <c r="Q97" s="625"/>
      <c r="R97" s="625"/>
      <c r="S97" s="644" t="str">
        <f t="shared" si="70"/>
        <v/>
      </c>
      <c r="T97" s="664"/>
      <c r="U97" s="538"/>
      <c r="V97" s="625"/>
      <c r="W97" s="625"/>
      <c r="X97" s="665" t="str">
        <f t="shared" si="46"/>
        <v/>
      </c>
      <c r="Y97" s="623"/>
      <c r="Z97" s="112" t="str" cm="1">
        <f t="array" ref="Z97">IF((_xlfn.IFS(TRIM(SUBSTITUTE(Y97,CHAR(160),""))="Devis 1",IFERROR(VALUE(TRIM(SUBSTITUTE(L97,CHAR(160),""))),0),TRIM(SUBSTITUTE(Y97,CHAR(160),""))="Devis 2",IFERROR(VALUE(TRIM(SUBSTITUTE(Q97,CHAR(160),""))),0),TRIM(SUBSTITUTE(Y97,CHAR(160),""))="Devis 3",IFERROR(VALUE(TRIM(SUBSTITUTE(V97,CHAR(160),""))),0),TRUE,0)*IFERROR(VALUE(TRIM(SUBSTITUTE(C97,CHAR(160),""))),0))=0,"",_xlfn.IFS(TRIM(SUBSTITUTE(Y97,CHAR(160),""))="Devis 1",IFERROR(VALUE(TRIM(SUBSTITUTE(L97,CHAR(160),""))),0),TRIM(SUBSTITUTE(Y97,CHAR(160),""))="Devis 2",IFERROR(VALUE(TRIM(SUBSTITUTE(Q97,CHAR(160),""))),0),TRIM(SUBSTITUTE(Y97,CHAR(160),""))="Devis 3",IFERROR(VALUE(TRIM(SUBSTITUTE(V97,CHAR(160),""))),0),TRUE,0)*IFERROR(VALUE(TRIM(SUBSTITUTE(C97,CHAR(160),""))),0))</f>
        <v/>
      </c>
      <c r="AA97" s="89" t="str" cm="1">
        <f t="array" ref="AA97">IF(ROUND((_xlfn.IFS(TRIM(SUBSTITUTE(Y97,CHAR(160),""))="Devis 1",IFERROR(VALUE(TRIM(SUBSTITUTE(M97,CHAR(160),""))),0),TRIM(SUBSTITUTE(Y97,CHAR(160),""))="Devis 2",IFERROR(VALUE(TRIM(SUBSTITUTE(R97,CHAR(160),""))),0),TRIM(SUBSTITUTE(Y97,CHAR(160),""))="Devis 3",IFERROR(VALUE(TRIM(SUBSTITUTE(W97,CHAR(160),""))),0),TRUE,0)*IFERROR(VALUE(TRIM(SUBSTITUTE(C97,CHAR(160),""))),0)),2)=0,IF(Z97&lt;&gt;"",0,""),ROUND((_xlfn.IFS(TRIM(SUBSTITUTE(Y97,CHAR(160),""))="Devis 1",IFERROR(VALUE(TRIM(SUBSTITUTE(M97,CHAR(160),""))),0),TRIM(SUBSTITUTE(Y97,CHAR(160),""))="Devis 2",IFERROR(VALUE(TRIM(SUBSTITUTE(R97,CHAR(160),""))),0),TRIM(SUBSTITUTE(Y97,CHAR(160),""))="Devis 3",IFERROR(VALUE(TRIM(SUBSTITUTE(W97,CHAR(160),""))),0),TRUE,0)*IFERROR(VALUE(TRIM(SUBSTITUTE(C97,CHAR(160),""))),0)),2))</f>
        <v/>
      </c>
      <c r="AB97" s="113" t="str">
        <f t="shared" si="71"/>
        <v/>
      </c>
      <c r="AC97" s="798"/>
      <c r="AD97" s="817" t="str">
        <f t="shared" si="68"/>
        <v/>
      </c>
      <c r="AE97" s="579" t="str">
        <f t="shared" si="72"/>
        <v/>
      </c>
      <c r="AF97" s="539" t="str">
        <f t="shared" si="73"/>
        <v/>
      </c>
      <c r="AG97" s="539" t="str">
        <f t="shared" si="74"/>
        <v/>
      </c>
      <c r="AH97" s="539" t="str">
        <f t="shared" si="75"/>
        <v/>
      </c>
      <c r="AI97" s="539" t="str">
        <f t="shared" si="76"/>
        <v/>
      </c>
      <c r="AJ97" s="539" t="str">
        <f t="shared" si="77"/>
        <v/>
      </c>
      <c r="AK97" s="553" t="str">
        <f t="shared" si="78"/>
        <v/>
      </c>
      <c r="AL97" s="548" t="str">
        <f t="shared" si="94"/>
        <v/>
      </c>
      <c r="AM97" s="539" t="str">
        <f t="shared" si="94"/>
        <v/>
      </c>
      <c r="AN97" s="578" t="str">
        <f t="shared" si="79"/>
        <v/>
      </c>
      <c r="AO97" s="578" t="str">
        <f t="shared" si="80"/>
        <v/>
      </c>
      <c r="AP97" s="644" t="str">
        <f t="shared" si="81"/>
        <v/>
      </c>
      <c r="AQ97" s="655" t="str">
        <f t="shared" si="82"/>
        <v/>
      </c>
      <c r="AR97" s="577" t="str">
        <f t="shared" si="82"/>
        <v/>
      </c>
      <c r="AS97" s="578" t="str">
        <f t="shared" si="83"/>
        <v/>
      </c>
      <c r="AT97" s="578" t="str">
        <f t="shared" si="84"/>
        <v/>
      </c>
      <c r="AU97" s="644" t="str">
        <f t="shared" si="85"/>
        <v/>
      </c>
      <c r="AV97" s="677" t="str">
        <f t="shared" si="95"/>
        <v/>
      </c>
      <c r="AW97" s="577" t="str">
        <f t="shared" si="95"/>
        <v/>
      </c>
      <c r="AX97" s="578" t="str">
        <f t="shared" si="86"/>
        <v/>
      </c>
      <c r="AY97" s="578" t="str">
        <f t="shared" si="87"/>
        <v/>
      </c>
      <c r="AZ97" s="678" t="str">
        <f t="shared" si="88"/>
        <v/>
      </c>
      <c r="BA97" s="671" t="str">
        <f t="shared" si="69"/>
        <v/>
      </c>
      <c r="BB97" s="583"/>
      <c r="BC97" s="605" t="str">
        <f t="shared" si="89"/>
        <v/>
      </c>
      <c r="BD97" s="605" t="str">
        <f t="shared" si="90"/>
        <v/>
      </c>
      <c r="BE97" s="605" t="str">
        <f t="shared" si="91"/>
        <v/>
      </c>
      <c r="BF97" s="606" t="str" cm="1">
        <f t="array" ref="BF97">IF($AE97="","",
_xlfn.IFS(
$BA97="Devis 1",
IF(ISBLANK(AN97),"",IFERROR(VALUE(TRIM(SUBSTITUTE(AN97,CHAR(160),""))),0)*IFERROR(VALUE(TRIM(SUBSTITUTE($AE97,CHAR(160),""))),0)),
$BA97="Devis 2",
IF(ISBLANK(AS97),"",IFERROR(VALUE(TRIM(SUBSTITUTE(AS97,CHAR(160),""))),0)*IFERROR(VALUE(TRIM(SUBSTITUTE($AE97,CHAR(160),""))),0)),
$BA97="Devis 3",
IF(ISBLANK(AX97),"",IFERROR(VALUE(TRIM(SUBSTITUTE(AX97,CHAR(160),""))),0)*IFERROR(VALUE(TRIM(SUBSTITUTE($AE97,CHAR(160),""))),0)),
TRUE,0
)
)</f>
        <v/>
      </c>
      <c r="BG97" s="606" t="str" cm="1">
        <f t="array" ref="BG97">IF($AE97="","",
_xlfn.IFS(
$BA97="Devis 1",
IF(ISBLANK(AO97),"",IFERROR(VALUE(TRIM(SUBSTITUTE(AO97,CHAR(160),""))),0)*IFERROR(VALUE(TRIM(SUBSTITUTE($AE97,CHAR(160),""))),0)),
$BA97="Devis 2",
IF(ISBLANK(AT97),"",IFERROR(VALUE(TRIM(SUBSTITUTE(AT97,CHAR(160),""))),0)*IFERROR(VALUE(TRIM(SUBSTITUTE($AE97,CHAR(160),""))),0)),
$BA97="Devis 3",
IF(ISBLANK(AY97),"",IFERROR(VALUE(TRIM(SUBSTITUTE(AY97,CHAR(160),""))),0)*IFERROR(VALUE(TRIM(SUBSTITUTE($AE97,CHAR(160),""))),0)),
TRUE,0
)
)</f>
        <v/>
      </c>
      <c r="BH97" s="605" t="str">
        <f t="shared" si="92"/>
        <v/>
      </c>
      <c r="BI97" s="585"/>
      <c r="BJ97" s="586" t="str" cm="1">
        <f t="array" ref="BJ97">IF(OR(BH97="",BE97="",BF97="",BC97="",BG97="",BD97=""),"",_xlfn.IFS(
ROUND(IFERROR(VALUE(TRIM(SUBSTITUTE(BH97,CHAR(160),""))),0),2)&gt;
ROUND(IFERROR(VALUE(TRIM(SUBSTITUTE(BE97,CHAR(160),""))),0),2),
"KO : Le montant retenu TTC est supérieur au montant raisonnable TTC. Merci de revoir la ligne de dépense ou plafonner son montant.",
ROUND(IFERROR(VALUE(TRIM(SUBSTITUTE(BF97,CHAR(160),""))),0),2)&gt;
ROUND(IFERROR(VALUE(TRIM(SUBSTITUTE(BC97,CHAR(160),""))),0),2),
"Attention : Le montant retenu HT est supérieur au montant HT raisonnable. Merci de revoir la ligne de dépense, plafonner son montant, ou justifier la reventillation HT / TVA.",
ROUND(IFERROR(VALUE(TRIM(SUBSTITUTE(BG97,CHAR(160),""))),0),2)&gt;
ROUND(IFERROR(VALUE(TRIM(SUBSTITUTE(BD97,CHAR(160),""))),0),2),
"Attention : Le montant TVA retenu est supérieur au montant TVA raisonnable. Merci de revoir la ligne de dépense, plafonner son montant, ou justifier la reventillation HT / TVA.",
ROUND(IFERROR(VALUE(TRIM(SUBSTITUTE(BH97,CHAR(160),""))),0),2)&gt;
ROUND(IFERROR(VALUE(TRIM(SUBSTITUTE(MIN(P98,S98,V98),CHAR(160),""))),0),2),
"Attention : Le devis retenu n'est pas le moins cher. Une justification de la part du porteur est nécessaire.",
ROUND(IFERROR(VALUE(TRIM(SUBSTITUTE(BH97,CHAR(160),""))),0),2)=0,
"Attention : montant présenté entièrement écarté",
ROUND(IFERROR(VALUE(TRIM(SUBSTITUTE(BE97,CHAR(160),""))),0),2)=
ROUND(IFERROR(VALUE(TRIM(SUBSTITUTE(BH97,CHAR(160),""))),0),2),
"OK",
ROUND(IFERROR(VALUE(TRIM(SUBSTITUTE(BE97,CHAR(160),""))),0),2)&gt;
ROUND(IFERROR(VALUE(TRIM(SUBSTITUTE(BH97,CHAR(160),""))),0),2),
" OK : Montant instruit inférieur au montant raisonnable.",
TRUE,""
))</f>
        <v/>
      </c>
      <c r="BK97" s="586" t="str" cm="1">
        <f t="array" ref="BK97">IF(OR(BH97="",AB97="",BF97="",Z97="",BG97="",AA97=""),"",_xlfn.IFS(
ROUND(IFERROR(VALUE(TRIM(SUBSTITUTE(BH97,CHAR(160),""))),0),2)&gt;
ROUND(IFERROR(VALUE(TRIM(SUBSTITUTE(AB97,CHAR(160),""))),0),2),
"KO : Le montant retenu TTC est supérieur au montant présenté TTC. Merci de revoir la ligne de dépense ou plafonner son montant.",
ROUND(IFERROR(VALUE(TRIM(SUBSTITUTE(BF97,CHAR(160),""))),0),2)&gt;
ROUND(IFERROR(VALUE(TRIM(SUBSTITUTE(Z97,CHAR(160),""))),0),2),
"Attention : Le montant retenu HT est supérieur au montant HT présenté. Merci de revoir la ligne de dépense, plafonner son montant, ou justifier la reventillation HT / TVA.",
ROUND(IFERROR(VALUE(TRIM(SUBSTITUTE(BG97,CHAR(160),""))),0),2)&gt;
ROUND(IFERROR(VALUE(TRIM(SUBSTITUTE(AA97,CHAR(160),""))),0),2),
"Attention : Le montant TVA retenu est supérieur au montant TVA présenté. Merci de revoir la ligne de dépense, plafonner son montant, ou justifier la reventillation HT / TVA.",
ROUND(IFERROR(VALUE(TRIM(SUBSTITUTE(AB97,CHAR(160),""))),0),2)=0,
"",
ROUND(IFERROR(VALUE(TRIM(SUBSTITUTE(BH97,CHAR(160),""))),0),2)=
ROUND(IFERROR(VALUE(TRIM(SUBSTITUTE(AB97,CHAR(160),""))),0),2),
"OK",
ROUND(IFERROR(VALUE(TRIM(SUBSTITUTE(BH97,CHAR(160),""))),0),2)=0,
"Attention : Montant présenté entièrement rejeté.",
ROUND(IFERROR(VALUE(TRIM(SUBSTITUTE(BH97,CHAR(160),""))),0),2)&lt;
ROUND(IFERROR(VALUE(TRIM(SUBSTITUTE(AB97,CHAR(160),""))),0),2),
"Attention : Montant présenté partiellement rejeté.",
TRUE,""
))</f>
        <v/>
      </c>
      <c r="BL97" s="584" t="str">
        <f t="shared" si="65"/>
        <v/>
      </c>
      <c r="BM97" s="584" t="str">
        <f t="shared" si="66"/>
        <v/>
      </c>
      <c r="BN97" s="818" t="str">
        <f t="shared" si="67"/>
        <v/>
      </c>
    </row>
    <row r="98" spans="1:66">
      <c r="A98" s="797">
        <v>90</v>
      </c>
      <c r="B98" s="83"/>
      <c r="C98" s="108"/>
      <c r="D98" s="83"/>
      <c r="E98" s="109"/>
      <c r="F98" s="110"/>
      <c r="G98" s="111"/>
      <c r="H98" s="132"/>
      <c r="I98" s="626"/>
      <c r="J98" s="627"/>
      <c r="K98" s="538"/>
      <c r="L98" s="624"/>
      <c r="M98" s="625"/>
      <c r="N98" s="644" t="str">
        <f t="shared" si="93"/>
        <v/>
      </c>
      <c r="O98" s="647"/>
      <c r="P98" s="538"/>
      <c r="Q98" s="625"/>
      <c r="R98" s="625"/>
      <c r="S98" s="644" t="str">
        <f t="shared" si="70"/>
        <v/>
      </c>
      <c r="T98" s="664"/>
      <c r="U98" s="538"/>
      <c r="V98" s="625"/>
      <c r="W98" s="625"/>
      <c r="X98" s="665" t="str">
        <f t="shared" si="46"/>
        <v/>
      </c>
      <c r="Y98" s="623"/>
      <c r="Z98" s="112" t="str" cm="1">
        <f t="array" ref="Z98">IF((_xlfn.IFS(TRIM(SUBSTITUTE(Y98,CHAR(160),""))="Devis 1",IFERROR(VALUE(TRIM(SUBSTITUTE(L98,CHAR(160),""))),0),TRIM(SUBSTITUTE(Y98,CHAR(160),""))="Devis 2",IFERROR(VALUE(TRIM(SUBSTITUTE(Q98,CHAR(160),""))),0),TRIM(SUBSTITUTE(Y98,CHAR(160),""))="Devis 3",IFERROR(VALUE(TRIM(SUBSTITUTE(V98,CHAR(160),""))),0),TRUE,0)*IFERROR(VALUE(TRIM(SUBSTITUTE(C98,CHAR(160),""))),0))=0,"",_xlfn.IFS(TRIM(SUBSTITUTE(Y98,CHAR(160),""))="Devis 1",IFERROR(VALUE(TRIM(SUBSTITUTE(L98,CHAR(160),""))),0),TRIM(SUBSTITUTE(Y98,CHAR(160),""))="Devis 2",IFERROR(VALUE(TRIM(SUBSTITUTE(Q98,CHAR(160),""))),0),TRIM(SUBSTITUTE(Y98,CHAR(160),""))="Devis 3",IFERROR(VALUE(TRIM(SUBSTITUTE(V98,CHAR(160),""))),0),TRUE,0)*IFERROR(VALUE(TRIM(SUBSTITUTE(C98,CHAR(160),""))),0))</f>
        <v/>
      </c>
      <c r="AA98" s="89" t="str" cm="1">
        <f t="array" ref="AA98">IF(ROUND((_xlfn.IFS(TRIM(SUBSTITUTE(Y98,CHAR(160),""))="Devis 1",IFERROR(VALUE(TRIM(SUBSTITUTE(M98,CHAR(160),""))),0),TRIM(SUBSTITUTE(Y98,CHAR(160),""))="Devis 2",IFERROR(VALUE(TRIM(SUBSTITUTE(R98,CHAR(160),""))),0),TRIM(SUBSTITUTE(Y98,CHAR(160),""))="Devis 3",IFERROR(VALUE(TRIM(SUBSTITUTE(W98,CHAR(160),""))),0),TRUE,0)*IFERROR(VALUE(TRIM(SUBSTITUTE(C98,CHAR(160),""))),0)),2)=0,IF(Z98&lt;&gt;"",0,""),ROUND((_xlfn.IFS(TRIM(SUBSTITUTE(Y98,CHAR(160),""))="Devis 1",IFERROR(VALUE(TRIM(SUBSTITUTE(M98,CHAR(160),""))),0),TRIM(SUBSTITUTE(Y98,CHAR(160),""))="Devis 2",IFERROR(VALUE(TRIM(SUBSTITUTE(R98,CHAR(160),""))),0),TRIM(SUBSTITUTE(Y98,CHAR(160),""))="Devis 3",IFERROR(VALUE(TRIM(SUBSTITUTE(W98,CHAR(160),""))),0),TRUE,0)*IFERROR(VALUE(TRIM(SUBSTITUTE(C98,CHAR(160),""))),0)),2))</f>
        <v/>
      </c>
      <c r="AB98" s="113" t="str">
        <f t="shared" si="71"/>
        <v/>
      </c>
      <c r="AC98" s="798"/>
      <c r="AD98" s="817" t="str">
        <f t="shared" si="68"/>
        <v/>
      </c>
      <c r="AE98" s="579" t="str">
        <f t="shared" si="72"/>
        <v/>
      </c>
      <c r="AF98" s="539" t="str">
        <f t="shared" si="73"/>
        <v/>
      </c>
      <c r="AG98" s="539" t="str">
        <f t="shared" si="74"/>
        <v/>
      </c>
      <c r="AH98" s="539" t="str">
        <f t="shared" si="75"/>
        <v/>
      </c>
      <c r="AI98" s="539" t="str">
        <f t="shared" si="76"/>
        <v/>
      </c>
      <c r="AJ98" s="539" t="str">
        <f t="shared" si="77"/>
        <v/>
      </c>
      <c r="AK98" s="553" t="str">
        <f t="shared" si="78"/>
        <v/>
      </c>
      <c r="AL98" s="548" t="str">
        <f t="shared" si="94"/>
        <v/>
      </c>
      <c r="AM98" s="539" t="str">
        <f t="shared" si="94"/>
        <v/>
      </c>
      <c r="AN98" s="578" t="str">
        <f t="shared" si="79"/>
        <v/>
      </c>
      <c r="AO98" s="578" t="str">
        <f t="shared" si="80"/>
        <v/>
      </c>
      <c r="AP98" s="644" t="str">
        <f t="shared" si="81"/>
        <v/>
      </c>
      <c r="AQ98" s="655" t="str">
        <f t="shared" si="82"/>
        <v/>
      </c>
      <c r="AR98" s="577" t="str">
        <f t="shared" si="82"/>
        <v/>
      </c>
      <c r="AS98" s="578" t="str">
        <f t="shared" si="83"/>
        <v/>
      </c>
      <c r="AT98" s="578" t="str">
        <f t="shared" si="84"/>
        <v/>
      </c>
      <c r="AU98" s="644" t="str">
        <f t="shared" si="85"/>
        <v/>
      </c>
      <c r="AV98" s="677" t="str">
        <f t="shared" si="95"/>
        <v/>
      </c>
      <c r="AW98" s="577" t="str">
        <f t="shared" si="95"/>
        <v/>
      </c>
      <c r="AX98" s="578" t="str">
        <f t="shared" si="86"/>
        <v/>
      </c>
      <c r="AY98" s="578" t="str">
        <f t="shared" si="87"/>
        <v/>
      </c>
      <c r="AZ98" s="678" t="str">
        <f t="shared" si="88"/>
        <v/>
      </c>
      <c r="BA98" s="671" t="str">
        <f t="shared" si="69"/>
        <v/>
      </c>
      <c r="BB98" s="583"/>
      <c r="BC98" s="605" t="str">
        <f t="shared" si="89"/>
        <v/>
      </c>
      <c r="BD98" s="605" t="str">
        <f t="shared" si="90"/>
        <v/>
      </c>
      <c r="BE98" s="605" t="str">
        <f t="shared" si="91"/>
        <v/>
      </c>
      <c r="BF98" s="606" t="str" cm="1">
        <f t="array" ref="BF98">IF($AE98="","",
_xlfn.IFS(
$BA98="Devis 1",
IF(ISBLANK(AN98),"",IFERROR(VALUE(TRIM(SUBSTITUTE(AN98,CHAR(160),""))),0)*IFERROR(VALUE(TRIM(SUBSTITUTE($AE98,CHAR(160),""))),0)),
$BA98="Devis 2",
IF(ISBLANK(AS98),"",IFERROR(VALUE(TRIM(SUBSTITUTE(AS98,CHAR(160),""))),0)*IFERROR(VALUE(TRIM(SUBSTITUTE($AE98,CHAR(160),""))),0)),
$BA98="Devis 3",
IF(ISBLANK(AX98),"",IFERROR(VALUE(TRIM(SUBSTITUTE(AX98,CHAR(160),""))),0)*IFERROR(VALUE(TRIM(SUBSTITUTE($AE98,CHAR(160),""))),0)),
TRUE,0
)
)</f>
        <v/>
      </c>
      <c r="BG98" s="606" t="str" cm="1">
        <f t="array" ref="BG98">IF($AE98="","",
_xlfn.IFS(
$BA98="Devis 1",
IF(ISBLANK(AO98),"",IFERROR(VALUE(TRIM(SUBSTITUTE(AO98,CHAR(160),""))),0)*IFERROR(VALUE(TRIM(SUBSTITUTE($AE98,CHAR(160),""))),0)),
$BA98="Devis 2",
IF(ISBLANK(AT98),"",IFERROR(VALUE(TRIM(SUBSTITUTE(AT98,CHAR(160),""))),0)*IFERROR(VALUE(TRIM(SUBSTITUTE($AE98,CHAR(160),""))),0)),
$BA98="Devis 3",
IF(ISBLANK(AY98),"",IFERROR(VALUE(TRIM(SUBSTITUTE(AY98,CHAR(160),""))),0)*IFERROR(VALUE(TRIM(SUBSTITUTE($AE98,CHAR(160),""))),0)),
TRUE,0
)
)</f>
        <v/>
      </c>
      <c r="BH98" s="605" t="str">
        <f t="shared" si="92"/>
        <v/>
      </c>
      <c r="BI98" s="585"/>
      <c r="BJ98" s="586" t="str" cm="1">
        <f t="array" ref="BJ98">IF(OR(BH98="",BE98="",BF98="",BC98="",BG98="",BD98=""),"",_xlfn.IFS(
ROUND(IFERROR(VALUE(TRIM(SUBSTITUTE(BH98,CHAR(160),""))),0),2)&gt;
ROUND(IFERROR(VALUE(TRIM(SUBSTITUTE(BE98,CHAR(160),""))),0),2),
"KO : Le montant retenu TTC est supérieur au montant raisonnable TTC. Merci de revoir la ligne de dépense ou plafonner son montant.",
ROUND(IFERROR(VALUE(TRIM(SUBSTITUTE(BF98,CHAR(160),""))),0),2)&gt;
ROUND(IFERROR(VALUE(TRIM(SUBSTITUTE(BC98,CHAR(160),""))),0),2),
"Attention : Le montant retenu HT est supérieur au montant HT raisonnable. Merci de revoir la ligne de dépense, plafonner son montant, ou justifier la reventillation HT / TVA.",
ROUND(IFERROR(VALUE(TRIM(SUBSTITUTE(BG98,CHAR(160),""))),0),2)&gt;
ROUND(IFERROR(VALUE(TRIM(SUBSTITUTE(BD98,CHAR(160),""))),0),2),
"Attention : Le montant TVA retenu est supérieur au montant TVA raisonnable. Merci de revoir la ligne de dépense, plafonner son montant, ou justifier la reventillation HT / TVA.",
ROUND(IFERROR(VALUE(TRIM(SUBSTITUTE(BH98,CHAR(160),""))),0),2)&gt;
ROUND(IFERROR(VALUE(TRIM(SUBSTITUTE(MIN(P99,S99,V99),CHAR(160),""))),0),2),
"Attention : Le devis retenu n'est pas le moins cher. Une justification de la part du porteur est nécessaire.",
ROUND(IFERROR(VALUE(TRIM(SUBSTITUTE(BH98,CHAR(160),""))),0),2)=0,
"Attention : montant présenté entièrement écarté",
ROUND(IFERROR(VALUE(TRIM(SUBSTITUTE(BE98,CHAR(160),""))),0),2)=
ROUND(IFERROR(VALUE(TRIM(SUBSTITUTE(BH98,CHAR(160),""))),0),2),
"OK",
ROUND(IFERROR(VALUE(TRIM(SUBSTITUTE(BE98,CHAR(160),""))),0),2)&gt;
ROUND(IFERROR(VALUE(TRIM(SUBSTITUTE(BH98,CHAR(160),""))),0),2),
" OK : Montant instruit inférieur au montant raisonnable.",
TRUE,""
))</f>
        <v/>
      </c>
      <c r="BK98" s="586" t="str" cm="1">
        <f t="array" ref="BK98">IF(OR(BH98="",AB98="",BF98="",Z98="",BG98="",AA98=""),"",_xlfn.IFS(
ROUND(IFERROR(VALUE(TRIM(SUBSTITUTE(BH98,CHAR(160),""))),0),2)&gt;
ROUND(IFERROR(VALUE(TRIM(SUBSTITUTE(AB98,CHAR(160),""))),0),2),
"KO : Le montant retenu TTC est supérieur au montant présenté TTC. Merci de revoir la ligne de dépense ou plafonner son montant.",
ROUND(IFERROR(VALUE(TRIM(SUBSTITUTE(BF98,CHAR(160),""))),0),2)&gt;
ROUND(IFERROR(VALUE(TRIM(SUBSTITUTE(Z98,CHAR(160),""))),0),2),
"Attention : Le montant retenu HT est supérieur au montant HT présenté. Merci de revoir la ligne de dépense, plafonner son montant, ou justifier la reventillation HT / TVA.",
ROUND(IFERROR(VALUE(TRIM(SUBSTITUTE(BG98,CHAR(160),""))),0),2)&gt;
ROUND(IFERROR(VALUE(TRIM(SUBSTITUTE(AA98,CHAR(160),""))),0),2),
"Attention : Le montant TVA retenu est supérieur au montant TVA présenté. Merci de revoir la ligne de dépense, plafonner son montant, ou justifier la reventillation HT / TVA.",
ROUND(IFERROR(VALUE(TRIM(SUBSTITUTE(AB98,CHAR(160),""))),0),2)=0,
"",
ROUND(IFERROR(VALUE(TRIM(SUBSTITUTE(BH98,CHAR(160),""))),0),2)=
ROUND(IFERROR(VALUE(TRIM(SUBSTITUTE(AB98,CHAR(160),""))),0),2),
"OK",
ROUND(IFERROR(VALUE(TRIM(SUBSTITUTE(BH98,CHAR(160),""))),0),2)=0,
"Attention : Montant présenté entièrement rejeté.",
ROUND(IFERROR(VALUE(TRIM(SUBSTITUTE(BH98,CHAR(160),""))),0),2)&lt;
ROUND(IFERROR(VALUE(TRIM(SUBSTITUTE(AB98,CHAR(160),""))),0),2),
"Attention : Montant présenté partiellement rejeté.",
TRUE,""
))</f>
        <v/>
      </c>
      <c r="BL98" s="584" t="str">
        <f t="shared" si="65"/>
        <v/>
      </c>
      <c r="BM98" s="584" t="str">
        <f t="shared" si="66"/>
        <v/>
      </c>
      <c r="BN98" s="818" t="str">
        <f t="shared" si="67"/>
        <v/>
      </c>
    </row>
    <row r="99" spans="1:66">
      <c r="A99" s="797">
        <v>91</v>
      </c>
      <c r="B99" s="83"/>
      <c r="C99" s="108"/>
      <c r="D99" s="83"/>
      <c r="E99" s="109"/>
      <c r="F99" s="110"/>
      <c r="G99" s="111"/>
      <c r="H99" s="132"/>
      <c r="I99" s="626"/>
      <c r="J99" s="627"/>
      <c r="K99" s="538"/>
      <c r="L99" s="624"/>
      <c r="M99" s="625"/>
      <c r="N99" s="644" t="str">
        <f t="shared" si="93"/>
        <v/>
      </c>
      <c r="O99" s="647"/>
      <c r="P99" s="538"/>
      <c r="Q99" s="625"/>
      <c r="R99" s="625"/>
      <c r="S99" s="644" t="str">
        <f t="shared" si="70"/>
        <v/>
      </c>
      <c r="T99" s="664"/>
      <c r="U99" s="538"/>
      <c r="V99" s="625"/>
      <c r="W99" s="625"/>
      <c r="X99" s="665" t="str">
        <f t="shared" si="46"/>
        <v/>
      </c>
      <c r="Y99" s="623"/>
      <c r="Z99" s="112" t="str" cm="1">
        <f t="array" ref="Z99">IF((_xlfn.IFS(TRIM(SUBSTITUTE(Y99,CHAR(160),""))="Devis 1",IFERROR(VALUE(TRIM(SUBSTITUTE(L99,CHAR(160),""))),0),TRIM(SUBSTITUTE(Y99,CHAR(160),""))="Devis 2",IFERROR(VALUE(TRIM(SUBSTITUTE(Q99,CHAR(160),""))),0),TRIM(SUBSTITUTE(Y99,CHAR(160),""))="Devis 3",IFERROR(VALUE(TRIM(SUBSTITUTE(V99,CHAR(160),""))),0),TRUE,0)*IFERROR(VALUE(TRIM(SUBSTITUTE(C99,CHAR(160),""))),0))=0,"",_xlfn.IFS(TRIM(SUBSTITUTE(Y99,CHAR(160),""))="Devis 1",IFERROR(VALUE(TRIM(SUBSTITUTE(L99,CHAR(160),""))),0),TRIM(SUBSTITUTE(Y99,CHAR(160),""))="Devis 2",IFERROR(VALUE(TRIM(SUBSTITUTE(Q99,CHAR(160),""))),0),TRIM(SUBSTITUTE(Y99,CHAR(160),""))="Devis 3",IFERROR(VALUE(TRIM(SUBSTITUTE(V99,CHAR(160),""))),0),TRUE,0)*IFERROR(VALUE(TRIM(SUBSTITUTE(C99,CHAR(160),""))),0))</f>
        <v/>
      </c>
      <c r="AA99" s="89" t="str" cm="1">
        <f t="array" ref="AA99">IF(ROUND((_xlfn.IFS(TRIM(SUBSTITUTE(Y99,CHAR(160),""))="Devis 1",IFERROR(VALUE(TRIM(SUBSTITUTE(M99,CHAR(160),""))),0),TRIM(SUBSTITUTE(Y99,CHAR(160),""))="Devis 2",IFERROR(VALUE(TRIM(SUBSTITUTE(R99,CHAR(160),""))),0),TRIM(SUBSTITUTE(Y99,CHAR(160),""))="Devis 3",IFERROR(VALUE(TRIM(SUBSTITUTE(W99,CHAR(160),""))),0),TRUE,0)*IFERROR(VALUE(TRIM(SUBSTITUTE(C99,CHAR(160),""))),0)),2)=0,IF(Z99&lt;&gt;"",0,""),ROUND((_xlfn.IFS(TRIM(SUBSTITUTE(Y99,CHAR(160),""))="Devis 1",IFERROR(VALUE(TRIM(SUBSTITUTE(M99,CHAR(160),""))),0),TRIM(SUBSTITUTE(Y99,CHAR(160),""))="Devis 2",IFERROR(VALUE(TRIM(SUBSTITUTE(R99,CHAR(160),""))),0),TRIM(SUBSTITUTE(Y99,CHAR(160),""))="Devis 3",IFERROR(VALUE(TRIM(SUBSTITUTE(W99,CHAR(160),""))),0),TRUE,0)*IFERROR(VALUE(TRIM(SUBSTITUTE(C99,CHAR(160),""))),0)),2))</f>
        <v/>
      </c>
      <c r="AB99" s="113" t="str">
        <f t="shared" si="71"/>
        <v/>
      </c>
      <c r="AC99" s="798"/>
      <c r="AD99" s="817" t="str">
        <f t="shared" si="68"/>
        <v/>
      </c>
      <c r="AE99" s="579" t="str">
        <f t="shared" si="72"/>
        <v/>
      </c>
      <c r="AF99" s="539" t="str">
        <f t="shared" si="73"/>
        <v/>
      </c>
      <c r="AG99" s="539" t="str">
        <f t="shared" si="74"/>
        <v/>
      </c>
      <c r="AH99" s="539" t="str">
        <f t="shared" si="75"/>
        <v/>
      </c>
      <c r="AI99" s="539" t="str">
        <f t="shared" si="76"/>
        <v/>
      </c>
      <c r="AJ99" s="539" t="str">
        <f t="shared" si="77"/>
        <v/>
      </c>
      <c r="AK99" s="553" t="str">
        <f t="shared" si="78"/>
        <v/>
      </c>
      <c r="AL99" s="548" t="str">
        <f t="shared" si="94"/>
        <v/>
      </c>
      <c r="AM99" s="539" t="str">
        <f t="shared" si="94"/>
        <v/>
      </c>
      <c r="AN99" s="578" t="str">
        <f t="shared" si="79"/>
        <v/>
      </c>
      <c r="AO99" s="578" t="str">
        <f t="shared" si="80"/>
        <v/>
      </c>
      <c r="AP99" s="644" t="str">
        <f t="shared" si="81"/>
        <v/>
      </c>
      <c r="AQ99" s="655" t="str">
        <f t="shared" si="82"/>
        <v/>
      </c>
      <c r="AR99" s="577" t="str">
        <f t="shared" si="82"/>
        <v/>
      </c>
      <c r="AS99" s="578" t="str">
        <f t="shared" si="83"/>
        <v/>
      </c>
      <c r="AT99" s="578" t="str">
        <f t="shared" si="84"/>
        <v/>
      </c>
      <c r="AU99" s="644" t="str">
        <f t="shared" si="85"/>
        <v/>
      </c>
      <c r="AV99" s="677" t="str">
        <f t="shared" si="95"/>
        <v/>
      </c>
      <c r="AW99" s="577" t="str">
        <f t="shared" si="95"/>
        <v/>
      </c>
      <c r="AX99" s="578" t="str">
        <f t="shared" si="86"/>
        <v/>
      </c>
      <c r="AY99" s="578" t="str">
        <f t="shared" si="87"/>
        <v/>
      </c>
      <c r="AZ99" s="678" t="str">
        <f t="shared" si="88"/>
        <v/>
      </c>
      <c r="BA99" s="671" t="str">
        <f t="shared" si="69"/>
        <v/>
      </c>
      <c r="BB99" s="583"/>
      <c r="BC99" s="605" t="str">
        <f t="shared" si="89"/>
        <v/>
      </c>
      <c r="BD99" s="605" t="str">
        <f t="shared" si="90"/>
        <v/>
      </c>
      <c r="BE99" s="605" t="str">
        <f t="shared" si="91"/>
        <v/>
      </c>
      <c r="BF99" s="606" t="str" cm="1">
        <f t="array" ref="BF99">IF($AE99="","",
_xlfn.IFS(
$BA99="Devis 1",
IF(ISBLANK(AN99),"",IFERROR(VALUE(TRIM(SUBSTITUTE(AN99,CHAR(160),""))),0)*IFERROR(VALUE(TRIM(SUBSTITUTE($AE99,CHAR(160),""))),0)),
$BA99="Devis 2",
IF(ISBLANK(AS99),"",IFERROR(VALUE(TRIM(SUBSTITUTE(AS99,CHAR(160),""))),0)*IFERROR(VALUE(TRIM(SUBSTITUTE($AE99,CHAR(160),""))),0)),
$BA99="Devis 3",
IF(ISBLANK(AX99),"",IFERROR(VALUE(TRIM(SUBSTITUTE(AX99,CHAR(160),""))),0)*IFERROR(VALUE(TRIM(SUBSTITUTE($AE99,CHAR(160),""))),0)),
TRUE,0
)
)</f>
        <v/>
      </c>
      <c r="BG99" s="606" t="str" cm="1">
        <f t="array" ref="BG99">IF($AE99="","",
_xlfn.IFS(
$BA99="Devis 1",
IF(ISBLANK(AO99),"",IFERROR(VALUE(TRIM(SUBSTITUTE(AO99,CHAR(160),""))),0)*IFERROR(VALUE(TRIM(SUBSTITUTE($AE99,CHAR(160),""))),0)),
$BA99="Devis 2",
IF(ISBLANK(AT99),"",IFERROR(VALUE(TRIM(SUBSTITUTE(AT99,CHAR(160),""))),0)*IFERROR(VALUE(TRIM(SUBSTITUTE($AE99,CHAR(160),""))),0)),
$BA99="Devis 3",
IF(ISBLANK(AY99),"",IFERROR(VALUE(TRIM(SUBSTITUTE(AY99,CHAR(160),""))),0)*IFERROR(VALUE(TRIM(SUBSTITUTE($AE99,CHAR(160),""))),0)),
TRUE,0
)
)</f>
        <v/>
      </c>
      <c r="BH99" s="605" t="str">
        <f t="shared" si="92"/>
        <v/>
      </c>
      <c r="BI99" s="585"/>
      <c r="BJ99" s="586" t="str" cm="1">
        <f t="array" ref="BJ99">IF(OR(BH99="",BE99="",BF99="",BC99="",BG99="",BD99=""),"",_xlfn.IFS(
ROUND(IFERROR(VALUE(TRIM(SUBSTITUTE(BH99,CHAR(160),""))),0),2)&gt;
ROUND(IFERROR(VALUE(TRIM(SUBSTITUTE(BE99,CHAR(160),""))),0),2),
"KO : Le montant retenu TTC est supérieur au montant raisonnable TTC. Merci de revoir la ligne de dépense ou plafonner son montant.",
ROUND(IFERROR(VALUE(TRIM(SUBSTITUTE(BF99,CHAR(160),""))),0),2)&gt;
ROUND(IFERROR(VALUE(TRIM(SUBSTITUTE(BC99,CHAR(160),""))),0),2),
"Attention : Le montant retenu HT est supérieur au montant HT raisonnable. Merci de revoir la ligne de dépense, plafonner son montant, ou justifier la reventillation HT / TVA.",
ROUND(IFERROR(VALUE(TRIM(SUBSTITUTE(BG99,CHAR(160),""))),0),2)&gt;
ROUND(IFERROR(VALUE(TRIM(SUBSTITUTE(BD99,CHAR(160),""))),0),2),
"Attention : Le montant TVA retenu est supérieur au montant TVA raisonnable. Merci de revoir la ligne de dépense, plafonner son montant, ou justifier la reventillation HT / TVA.",
ROUND(IFERROR(VALUE(TRIM(SUBSTITUTE(BH99,CHAR(160),""))),0),2)&gt;
ROUND(IFERROR(VALUE(TRIM(SUBSTITUTE(MIN(P100,S100,V100),CHAR(160),""))),0),2),
"Attention : Le devis retenu n'est pas le moins cher. Une justification de la part du porteur est nécessaire.",
ROUND(IFERROR(VALUE(TRIM(SUBSTITUTE(BH99,CHAR(160),""))),0),2)=0,
"Attention : montant présenté entièrement écarté",
ROUND(IFERROR(VALUE(TRIM(SUBSTITUTE(BE99,CHAR(160),""))),0),2)=
ROUND(IFERROR(VALUE(TRIM(SUBSTITUTE(BH99,CHAR(160),""))),0),2),
"OK",
ROUND(IFERROR(VALUE(TRIM(SUBSTITUTE(BE99,CHAR(160),""))),0),2)&gt;
ROUND(IFERROR(VALUE(TRIM(SUBSTITUTE(BH99,CHAR(160),""))),0),2),
" OK : Montant instruit inférieur au montant raisonnable.",
TRUE,""
))</f>
        <v/>
      </c>
      <c r="BK99" s="586" t="str" cm="1">
        <f t="array" ref="BK99">IF(OR(BH99="",AB99="",BF99="",Z99="",BG99="",AA99=""),"",_xlfn.IFS(
ROUND(IFERROR(VALUE(TRIM(SUBSTITUTE(BH99,CHAR(160),""))),0),2)&gt;
ROUND(IFERROR(VALUE(TRIM(SUBSTITUTE(AB99,CHAR(160),""))),0),2),
"KO : Le montant retenu TTC est supérieur au montant présenté TTC. Merci de revoir la ligne de dépense ou plafonner son montant.",
ROUND(IFERROR(VALUE(TRIM(SUBSTITUTE(BF99,CHAR(160),""))),0),2)&gt;
ROUND(IFERROR(VALUE(TRIM(SUBSTITUTE(Z99,CHAR(160),""))),0),2),
"Attention : Le montant retenu HT est supérieur au montant HT présenté. Merci de revoir la ligne de dépense, plafonner son montant, ou justifier la reventillation HT / TVA.",
ROUND(IFERROR(VALUE(TRIM(SUBSTITUTE(BG99,CHAR(160),""))),0),2)&gt;
ROUND(IFERROR(VALUE(TRIM(SUBSTITUTE(AA99,CHAR(160),""))),0),2),
"Attention : Le montant TVA retenu est supérieur au montant TVA présenté. Merci de revoir la ligne de dépense, plafonner son montant, ou justifier la reventillation HT / TVA.",
ROUND(IFERROR(VALUE(TRIM(SUBSTITUTE(AB99,CHAR(160),""))),0),2)=0,
"",
ROUND(IFERROR(VALUE(TRIM(SUBSTITUTE(BH99,CHAR(160),""))),0),2)=
ROUND(IFERROR(VALUE(TRIM(SUBSTITUTE(AB99,CHAR(160),""))),0),2),
"OK",
ROUND(IFERROR(VALUE(TRIM(SUBSTITUTE(BH99,CHAR(160),""))),0),2)=0,
"Attention : Montant présenté entièrement rejeté.",
ROUND(IFERROR(VALUE(TRIM(SUBSTITUTE(BH99,CHAR(160),""))),0),2)&lt;
ROUND(IFERROR(VALUE(TRIM(SUBSTITUTE(AB99,CHAR(160),""))),0),2),
"Attention : Montant présenté partiellement rejeté.",
TRUE,""
))</f>
        <v/>
      </c>
      <c r="BL99" s="584" t="str">
        <f t="shared" si="65"/>
        <v/>
      </c>
      <c r="BM99" s="584" t="str">
        <f t="shared" si="66"/>
        <v/>
      </c>
      <c r="BN99" s="818" t="str">
        <f t="shared" si="67"/>
        <v/>
      </c>
    </row>
    <row r="100" spans="1:66">
      <c r="A100" s="797">
        <v>92</v>
      </c>
      <c r="B100" s="83"/>
      <c r="C100" s="108"/>
      <c r="D100" s="83"/>
      <c r="E100" s="109"/>
      <c r="F100" s="110"/>
      <c r="G100" s="111"/>
      <c r="H100" s="132"/>
      <c r="I100" s="626"/>
      <c r="J100" s="627"/>
      <c r="K100" s="538"/>
      <c r="L100" s="624"/>
      <c r="M100" s="625"/>
      <c r="N100" s="644" t="str">
        <f t="shared" si="93"/>
        <v/>
      </c>
      <c r="O100" s="647"/>
      <c r="P100" s="538"/>
      <c r="Q100" s="625"/>
      <c r="R100" s="625"/>
      <c r="S100" s="644" t="str">
        <f t="shared" si="70"/>
        <v/>
      </c>
      <c r="T100" s="664"/>
      <c r="U100" s="538"/>
      <c r="V100" s="625"/>
      <c r="W100" s="625"/>
      <c r="X100" s="665" t="str">
        <f t="shared" si="46"/>
        <v/>
      </c>
      <c r="Y100" s="623"/>
      <c r="Z100" s="112" t="str" cm="1">
        <f t="array" ref="Z100">IF((_xlfn.IFS(TRIM(SUBSTITUTE(Y100,CHAR(160),""))="Devis 1",IFERROR(VALUE(TRIM(SUBSTITUTE(L100,CHAR(160),""))),0),TRIM(SUBSTITUTE(Y100,CHAR(160),""))="Devis 2",IFERROR(VALUE(TRIM(SUBSTITUTE(Q100,CHAR(160),""))),0),TRIM(SUBSTITUTE(Y100,CHAR(160),""))="Devis 3",IFERROR(VALUE(TRIM(SUBSTITUTE(V100,CHAR(160),""))),0),TRUE,0)*IFERROR(VALUE(TRIM(SUBSTITUTE(C100,CHAR(160),""))),0))=0,"",_xlfn.IFS(TRIM(SUBSTITUTE(Y100,CHAR(160),""))="Devis 1",IFERROR(VALUE(TRIM(SUBSTITUTE(L100,CHAR(160),""))),0),TRIM(SUBSTITUTE(Y100,CHAR(160),""))="Devis 2",IFERROR(VALUE(TRIM(SUBSTITUTE(Q100,CHAR(160),""))),0),TRIM(SUBSTITUTE(Y100,CHAR(160),""))="Devis 3",IFERROR(VALUE(TRIM(SUBSTITUTE(V100,CHAR(160),""))),0),TRUE,0)*IFERROR(VALUE(TRIM(SUBSTITUTE(C100,CHAR(160),""))),0))</f>
        <v/>
      </c>
      <c r="AA100" s="89" t="str" cm="1">
        <f t="array" ref="AA100">IF(ROUND((_xlfn.IFS(TRIM(SUBSTITUTE(Y100,CHAR(160),""))="Devis 1",IFERROR(VALUE(TRIM(SUBSTITUTE(M100,CHAR(160),""))),0),TRIM(SUBSTITUTE(Y100,CHAR(160),""))="Devis 2",IFERROR(VALUE(TRIM(SUBSTITUTE(R100,CHAR(160),""))),0),TRIM(SUBSTITUTE(Y100,CHAR(160),""))="Devis 3",IFERROR(VALUE(TRIM(SUBSTITUTE(W100,CHAR(160),""))),0),TRUE,0)*IFERROR(VALUE(TRIM(SUBSTITUTE(C100,CHAR(160),""))),0)),2)=0,IF(Z100&lt;&gt;"",0,""),ROUND((_xlfn.IFS(TRIM(SUBSTITUTE(Y100,CHAR(160),""))="Devis 1",IFERROR(VALUE(TRIM(SUBSTITUTE(M100,CHAR(160),""))),0),TRIM(SUBSTITUTE(Y100,CHAR(160),""))="Devis 2",IFERROR(VALUE(TRIM(SUBSTITUTE(R100,CHAR(160),""))),0),TRIM(SUBSTITUTE(Y100,CHAR(160),""))="Devis 3",IFERROR(VALUE(TRIM(SUBSTITUTE(W100,CHAR(160),""))),0),TRUE,0)*IFERROR(VALUE(TRIM(SUBSTITUTE(C100,CHAR(160),""))),0)),2))</f>
        <v/>
      </c>
      <c r="AB100" s="113" t="str">
        <f t="shared" si="71"/>
        <v/>
      </c>
      <c r="AC100" s="798"/>
      <c r="AD100" s="817" t="str">
        <f t="shared" si="68"/>
        <v/>
      </c>
      <c r="AE100" s="579" t="str">
        <f t="shared" si="72"/>
        <v/>
      </c>
      <c r="AF100" s="539" t="str">
        <f t="shared" si="73"/>
        <v/>
      </c>
      <c r="AG100" s="539" t="str">
        <f t="shared" si="74"/>
        <v/>
      </c>
      <c r="AH100" s="539" t="str">
        <f t="shared" si="75"/>
        <v/>
      </c>
      <c r="AI100" s="539" t="str">
        <f t="shared" si="76"/>
        <v/>
      </c>
      <c r="AJ100" s="539" t="str">
        <f t="shared" si="77"/>
        <v/>
      </c>
      <c r="AK100" s="553" t="str">
        <f t="shared" si="78"/>
        <v/>
      </c>
      <c r="AL100" s="548" t="str">
        <f t="shared" si="94"/>
        <v/>
      </c>
      <c r="AM100" s="539" t="str">
        <f t="shared" si="94"/>
        <v/>
      </c>
      <c r="AN100" s="578" t="str">
        <f t="shared" si="79"/>
        <v/>
      </c>
      <c r="AO100" s="578" t="str">
        <f t="shared" si="80"/>
        <v/>
      </c>
      <c r="AP100" s="644" t="str">
        <f t="shared" si="81"/>
        <v/>
      </c>
      <c r="AQ100" s="655" t="str">
        <f t="shared" si="82"/>
        <v/>
      </c>
      <c r="AR100" s="577" t="str">
        <f t="shared" si="82"/>
        <v/>
      </c>
      <c r="AS100" s="578" t="str">
        <f t="shared" si="83"/>
        <v/>
      </c>
      <c r="AT100" s="578" t="str">
        <f t="shared" si="84"/>
        <v/>
      </c>
      <c r="AU100" s="644" t="str">
        <f t="shared" si="85"/>
        <v/>
      </c>
      <c r="AV100" s="677" t="str">
        <f t="shared" si="95"/>
        <v/>
      </c>
      <c r="AW100" s="577" t="str">
        <f t="shared" si="95"/>
        <v/>
      </c>
      <c r="AX100" s="578" t="str">
        <f t="shared" si="86"/>
        <v/>
      </c>
      <c r="AY100" s="578" t="str">
        <f t="shared" si="87"/>
        <v/>
      </c>
      <c r="AZ100" s="678" t="str">
        <f t="shared" si="88"/>
        <v/>
      </c>
      <c r="BA100" s="671" t="str">
        <f t="shared" si="69"/>
        <v/>
      </c>
      <c r="BB100" s="583"/>
      <c r="BC100" s="605" t="str">
        <f t="shared" si="89"/>
        <v/>
      </c>
      <c r="BD100" s="605" t="str">
        <f t="shared" si="90"/>
        <v/>
      </c>
      <c r="BE100" s="605" t="str">
        <f t="shared" si="91"/>
        <v/>
      </c>
      <c r="BF100" s="606" t="str" cm="1">
        <f t="array" ref="BF100">IF($AE100="","",
_xlfn.IFS(
$BA100="Devis 1",
IF(ISBLANK(AN100),"",IFERROR(VALUE(TRIM(SUBSTITUTE(AN100,CHAR(160),""))),0)*IFERROR(VALUE(TRIM(SUBSTITUTE($AE100,CHAR(160),""))),0)),
$BA100="Devis 2",
IF(ISBLANK(AS100),"",IFERROR(VALUE(TRIM(SUBSTITUTE(AS100,CHAR(160),""))),0)*IFERROR(VALUE(TRIM(SUBSTITUTE($AE100,CHAR(160),""))),0)),
$BA100="Devis 3",
IF(ISBLANK(AX100),"",IFERROR(VALUE(TRIM(SUBSTITUTE(AX100,CHAR(160),""))),0)*IFERROR(VALUE(TRIM(SUBSTITUTE($AE100,CHAR(160),""))),0)),
TRUE,0
)
)</f>
        <v/>
      </c>
      <c r="BG100" s="606" t="str" cm="1">
        <f t="array" ref="BG100">IF($AE100="","",
_xlfn.IFS(
$BA100="Devis 1",
IF(ISBLANK(AO100),"",IFERROR(VALUE(TRIM(SUBSTITUTE(AO100,CHAR(160),""))),0)*IFERROR(VALUE(TRIM(SUBSTITUTE($AE100,CHAR(160),""))),0)),
$BA100="Devis 2",
IF(ISBLANK(AT100),"",IFERROR(VALUE(TRIM(SUBSTITUTE(AT100,CHAR(160),""))),0)*IFERROR(VALUE(TRIM(SUBSTITUTE($AE100,CHAR(160),""))),0)),
$BA100="Devis 3",
IF(ISBLANK(AY100),"",IFERROR(VALUE(TRIM(SUBSTITUTE(AY100,CHAR(160),""))),0)*IFERROR(VALUE(TRIM(SUBSTITUTE($AE100,CHAR(160),""))),0)),
TRUE,0
)
)</f>
        <v/>
      </c>
      <c r="BH100" s="605" t="str">
        <f t="shared" si="92"/>
        <v/>
      </c>
      <c r="BI100" s="585"/>
      <c r="BJ100" s="586" t="str" cm="1">
        <f t="array" ref="BJ100">IF(OR(BH100="",BE100="",BF100="",BC100="",BG100="",BD100=""),"",_xlfn.IFS(
ROUND(IFERROR(VALUE(TRIM(SUBSTITUTE(BH100,CHAR(160),""))),0),2)&gt;
ROUND(IFERROR(VALUE(TRIM(SUBSTITUTE(BE100,CHAR(160),""))),0),2),
"KO : Le montant retenu TTC est supérieur au montant raisonnable TTC. Merci de revoir la ligne de dépense ou plafonner son montant.",
ROUND(IFERROR(VALUE(TRIM(SUBSTITUTE(BF100,CHAR(160),""))),0),2)&gt;
ROUND(IFERROR(VALUE(TRIM(SUBSTITUTE(BC100,CHAR(160),""))),0),2),
"Attention : Le montant retenu HT est supérieur au montant HT raisonnable. Merci de revoir la ligne de dépense, plafonner son montant, ou justifier la reventillation HT / TVA.",
ROUND(IFERROR(VALUE(TRIM(SUBSTITUTE(BG100,CHAR(160),""))),0),2)&gt;
ROUND(IFERROR(VALUE(TRIM(SUBSTITUTE(BD100,CHAR(160),""))),0),2),
"Attention : Le montant TVA retenu est supérieur au montant TVA raisonnable. Merci de revoir la ligne de dépense, plafonner son montant, ou justifier la reventillation HT / TVA.",
ROUND(IFERROR(VALUE(TRIM(SUBSTITUTE(BH100,CHAR(160),""))),0),2)&gt;
ROUND(IFERROR(VALUE(TRIM(SUBSTITUTE(MIN(P101,S101,V101),CHAR(160),""))),0),2),
"Attention : Le devis retenu n'est pas le moins cher. Une justification de la part du porteur est nécessaire.",
ROUND(IFERROR(VALUE(TRIM(SUBSTITUTE(BH100,CHAR(160),""))),0),2)=0,
"Attention : montant présenté entièrement écarté",
ROUND(IFERROR(VALUE(TRIM(SUBSTITUTE(BE100,CHAR(160),""))),0),2)=
ROUND(IFERROR(VALUE(TRIM(SUBSTITUTE(BH100,CHAR(160),""))),0),2),
"OK",
ROUND(IFERROR(VALUE(TRIM(SUBSTITUTE(BE100,CHAR(160),""))),0),2)&gt;
ROUND(IFERROR(VALUE(TRIM(SUBSTITUTE(BH100,CHAR(160),""))),0),2),
" OK : Montant instruit inférieur au montant raisonnable.",
TRUE,""
))</f>
        <v/>
      </c>
      <c r="BK100" s="586" t="str" cm="1">
        <f t="array" ref="BK100">IF(OR(BH100="",AB100="",BF100="",Z100="",BG100="",AA100=""),"",_xlfn.IFS(
ROUND(IFERROR(VALUE(TRIM(SUBSTITUTE(BH100,CHAR(160),""))),0),2)&gt;
ROUND(IFERROR(VALUE(TRIM(SUBSTITUTE(AB100,CHAR(160),""))),0),2),
"KO : Le montant retenu TTC est supérieur au montant présenté TTC. Merci de revoir la ligne de dépense ou plafonner son montant.",
ROUND(IFERROR(VALUE(TRIM(SUBSTITUTE(BF100,CHAR(160),""))),0),2)&gt;
ROUND(IFERROR(VALUE(TRIM(SUBSTITUTE(Z100,CHAR(160),""))),0),2),
"Attention : Le montant retenu HT est supérieur au montant HT présenté. Merci de revoir la ligne de dépense, plafonner son montant, ou justifier la reventillation HT / TVA.",
ROUND(IFERROR(VALUE(TRIM(SUBSTITUTE(BG100,CHAR(160),""))),0),2)&gt;
ROUND(IFERROR(VALUE(TRIM(SUBSTITUTE(AA100,CHAR(160),""))),0),2),
"Attention : Le montant TVA retenu est supérieur au montant TVA présenté. Merci de revoir la ligne de dépense, plafonner son montant, ou justifier la reventillation HT / TVA.",
ROUND(IFERROR(VALUE(TRIM(SUBSTITUTE(AB100,CHAR(160),""))),0),2)=0,
"",
ROUND(IFERROR(VALUE(TRIM(SUBSTITUTE(BH100,CHAR(160),""))),0),2)=
ROUND(IFERROR(VALUE(TRIM(SUBSTITUTE(AB100,CHAR(160),""))),0),2),
"OK",
ROUND(IFERROR(VALUE(TRIM(SUBSTITUTE(BH100,CHAR(160),""))),0),2)=0,
"Attention : Montant présenté entièrement rejeté.",
ROUND(IFERROR(VALUE(TRIM(SUBSTITUTE(BH100,CHAR(160),""))),0),2)&lt;
ROUND(IFERROR(VALUE(TRIM(SUBSTITUTE(AB100,CHAR(160),""))),0),2),
"Attention : Montant présenté partiellement rejeté.",
TRUE,""
))</f>
        <v/>
      </c>
      <c r="BL100" s="584" t="str">
        <f t="shared" si="65"/>
        <v/>
      </c>
      <c r="BM100" s="584" t="str">
        <f t="shared" si="66"/>
        <v/>
      </c>
      <c r="BN100" s="818" t="str">
        <f t="shared" si="67"/>
        <v/>
      </c>
    </row>
    <row r="101" spans="1:66">
      <c r="A101" s="797">
        <v>93</v>
      </c>
      <c r="B101" s="83"/>
      <c r="C101" s="108"/>
      <c r="D101" s="83"/>
      <c r="E101" s="109"/>
      <c r="F101" s="110"/>
      <c r="G101" s="111"/>
      <c r="H101" s="132"/>
      <c r="I101" s="626"/>
      <c r="J101" s="627"/>
      <c r="K101" s="538"/>
      <c r="L101" s="624"/>
      <c r="M101" s="625"/>
      <c r="N101" s="644" t="str">
        <f t="shared" si="93"/>
        <v/>
      </c>
      <c r="O101" s="647"/>
      <c r="P101" s="538"/>
      <c r="Q101" s="625"/>
      <c r="R101" s="625"/>
      <c r="S101" s="644" t="str">
        <f t="shared" si="70"/>
        <v/>
      </c>
      <c r="T101" s="664"/>
      <c r="U101" s="538"/>
      <c r="V101" s="625"/>
      <c r="W101" s="625"/>
      <c r="X101" s="665" t="str">
        <f t="shared" ref="X101:X108" si="96">IF(OR(V101="", W101=""), "", IFERROR(VALUE(TRIM(SUBSTITUTE(V101,CHAR(160),""))),0) + IFERROR(VALUE(TRIM(SUBSTITUTE(W101,CHAR(160),""))),0))</f>
        <v/>
      </c>
      <c r="Y101" s="623"/>
      <c r="Z101" s="112" t="str" cm="1">
        <f t="array" ref="Z101">IF((_xlfn.IFS(TRIM(SUBSTITUTE(Y101,CHAR(160),""))="Devis 1",IFERROR(VALUE(TRIM(SUBSTITUTE(L101,CHAR(160),""))),0),TRIM(SUBSTITUTE(Y101,CHAR(160),""))="Devis 2",IFERROR(VALUE(TRIM(SUBSTITUTE(Q101,CHAR(160),""))),0),TRIM(SUBSTITUTE(Y101,CHAR(160),""))="Devis 3",IFERROR(VALUE(TRIM(SUBSTITUTE(V101,CHAR(160),""))),0),TRUE,0)*IFERROR(VALUE(TRIM(SUBSTITUTE(C101,CHAR(160),""))),0))=0,"",_xlfn.IFS(TRIM(SUBSTITUTE(Y101,CHAR(160),""))="Devis 1",IFERROR(VALUE(TRIM(SUBSTITUTE(L101,CHAR(160),""))),0),TRIM(SUBSTITUTE(Y101,CHAR(160),""))="Devis 2",IFERROR(VALUE(TRIM(SUBSTITUTE(Q101,CHAR(160),""))),0),TRIM(SUBSTITUTE(Y101,CHAR(160),""))="Devis 3",IFERROR(VALUE(TRIM(SUBSTITUTE(V101,CHAR(160),""))),0),TRUE,0)*IFERROR(VALUE(TRIM(SUBSTITUTE(C101,CHAR(160),""))),0))</f>
        <v/>
      </c>
      <c r="AA101" s="89" t="str" cm="1">
        <f t="array" ref="AA101">IF(ROUND((_xlfn.IFS(TRIM(SUBSTITUTE(Y101,CHAR(160),""))="Devis 1",IFERROR(VALUE(TRIM(SUBSTITUTE(M101,CHAR(160),""))),0),TRIM(SUBSTITUTE(Y101,CHAR(160),""))="Devis 2",IFERROR(VALUE(TRIM(SUBSTITUTE(R101,CHAR(160),""))),0),TRIM(SUBSTITUTE(Y101,CHAR(160),""))="Devis 3",IFERROR(VALUE(TRIM(SUBSTITUTE(W101,CHAR(160),""))),0),TRUE,0)*IFERROR(VALUE(TRIM(SUBSTITUTE(C101,CHAR(160),""))),0)),2)=0,IF(Z101&lt;&gt;"",0,""),ROUND((_xlfn.IFS(TRIM(SUBSTITUTE(Y101,CHAR(160),""))="Devis 1",IFERROR(VALUE(TRIM(SUBSTITUTE(M101,CHAR(160),""))),0),TRIM(SUBSTITUTE(Y101,CHAR(160),""))="Devis 2",IFERROR(VALUE(TRIM(SUBSTITUTE(R101,CHAR(160),""))),0),TRIM(SUBSTITUTE(Y101,CHAR(160),""))="Devis 3",IFERROR(VALUE(TRIM(SUBSTITUTE(W101,CHAR(160),""))),0),TRUE,0)*IFERROR(VALUE(TRIM(SUBSTITUTE(C101,CHAR(160),""))),0)),2))</f>
        <v/>
      </c>
      <c r="AB101" s="113" t="str">
        <f t="shared" si="71"/>
        <v/>
      </c>
      <c r="AC101" s="798"/>
      <c r="AD101" s="817" t="str">
        <f t="shared" si="68"/>
        <v/>
      </c>
      <c r="AE101" s="579" t="str">
        <f t="shared" si="72"/>
        <v/>
      </c>
      <c r="AF101" s="539" t="str">
        <f t="shared" si="73"/>
        <v/>
      </c>
      <c r="AG101" s="539" t="str">
        <f t="shared" si="74"/>
        <v/>
      </c>
      <c r="AH101" s="539" t="str">
        <f t="shared" si="75"/>
        <v/>
      </c>
      <c r="AI101" s="539" t="str">
        <f t="shared" si="76"/>
        <v/>
      </c>
      <c r="AJ101" s="539" t="str">
        <f t="shared" si="77"/>
        <v/>
      </c>
      <c r="AK101" s="553" t="str">
        <f t="shared" si="78"/>
        <v/>
      </c>
      <c r="AL101" s="548" t="str">
        <f t="shared" si="94"/>
        <v/>
      </c>
      <c r="AM101" s="539" t="str">
        <f t="shared" si="94"/>
        <v/>
      </c>
      <c r="AN101" s="578" t="str">
        <f t="shared" si="79"/>
        <v/>
      </c>
      <c r="AO101" s="578" t="str">
        <f t="shared" si="80"/>
        <v/>
      </c>
      <c r="AP101" s="644" t="str">
        <f t="shared" si="81"/>
        <v/>
      </c>
      <c r="AQ101" s="655" t="str">
        <f t="shared" si="82"/>
        <v/>
      </c>
      <c r="AR101" s="577" t="str">
        <f t="shared" si="82"/>
        <v/>
      </c>
      <c r="AS101" s="578" t="str">
        <f t="shared" si="83"/>
        <v/>
      </c>
      <c r="AT101" s="578" t="str">
        <f t="shared" si="84"/>
        <v/>
      </c>
      <c r="AU101" s="644" t="str">
        <f t="shared" si="85"/>
        <v/>
      </c>
      <c r="AV101" s="677" t="str">
        <f t="shared" si="95"/>
        <v/>
      </c>
      <c r="AW101" s="577" t="str">
        <f t="shared" si="95"/>
        <v/>
      </c>
      <c r="AX101" s="578" t="str">
        <f t="shared" si="86"/>
        <v/>
      </c>
      <c r="AY101" s="578" t="str">
        <f t="shared" si="87"/>
        <v/>
      </c>
      <c r="AZ101" s="678" t="str">
        <f t="shared" si="88"/>
        <v/>
      </c>
      <c r="BA101" s="671" t="str">
        <f t="shared" si="69"/>
        <v/>
      </c>
      <c r="BB101" s="583"/>
      <c r="BC101" s="605" t="str">
        <f t="shared" si="89"/>
        <v/>
      </c>
      <c r="BD101" s="605" t="str">
        <f t="shared" si="90"/>
        <v/>
      </c>
      <c r="BE101" s="605" t="str">
        <f t="shared" si="91"/>
        <v/>
      </c>
      <c r="BF101" s="606" t="str" cm="1">
        <f t="array" ref="BF101">IF($AE101="","",
_xlfn.IFS(
$BA101="Devis 1",
IF(ISBLANK(AN101),"",IFERROR(VALUE(TRIM(SUBSTITUTE(AN101,CHAR(160),""))),0)*IFERROR(VALUE(TRIM(SUBSTITUTE($AE101,CHAR(160),""))),0)),
$BA101="Devis 2",
IF(ISBLANK(AS101),"",IFERROR(VALUE(TRIM(SUBSTITUTE(AS101,CHAR(160),""))),0)*IFERROR(VALUE(TRIM(SUBSTITUTE($AE101,CHAR(160),""))),0)),
$BA101="Devis 3",
IF(ISBLANK(AX101),"",IFERROR(VALUE(TRIM(SUBSTITUTE(AX101,CHAR(160),""))),0)*IFERROR(VALUE(TRIM(SUBSTITUTE($AE101,CHAR(160),""))),0)),
TRUE,0
)
)</f>
        <v/>
      </c>
      <c r="BG101" s="606" t="str" cm="1">
        <f t="array" ref="BG101">IF($AE101="","",
_xlfn.IFS(
$BA101="Devis 1",
IF(ISBLANK(AO101),"",IFERROR(VALUE(TRIM(SUBSTITUTE(AO101,CHAR(160),""))),0)*IFERROR(VALUE(TRIM(SUBSTITUTE($AE101,CHAR(160),""))),0)),
$BA101="Devis 2",
IF(ISBLANK(AT101),"",IFERROR(VALUE(TRIM(SUBSTITUTE(AT101,CHAR(160),""))),0)*IFERROR(VALUE(TRIM(SUBSTITUTE($AE101,CHAR(160),""))),0)),
$BA101="Devis 3",
IF(ISBLANK(AY101),"",IFERROR(VALUE(TRIM(SUBSTITUTE(AY101,CHAR(160),""))),0)*IFERROR(VALUE(TRIM(SUBSTITUTE($AE101,CHAR(160),""))),0)),
TRUE,0
)
)</f>
        <v/>
      </c>
      <c r="BH101" s="605" t="str">
        <f t="shared" si="92"/>
        <v/>
      </c>
      <c r="BI101" s="585"/>
      <c r="BJ101" s="586" t="str" cm="1">
        <f t="array" ref="BJ101">IF(OR(BH101="",BE101="",BF101="",BC101="",BG101="",BD101=""),"",_xlfn.IFS(
ROUND(IFERROR(VALUE(TRIM(SUBSTITUTE(BH101,CHAR(160),""))),0),2)&gt;
ROUND(IFERROR(VALUE(TRIM(SUBSTITUTE(BE101,CHAR(160),""))),0),2),
"KO : Le montant retenu TTC est supérieur au montant raisonnable TTC. Merci de revoir la ligne de dépense ou plafonner son montant.",
ROUND(IFERROR(VALUE(TRIM(SUBSTITUTE(BF101,CHAR(160),""))),0),2)&gt;
ROUND(IFERROR(VALUE(TRIM(SUBSTITUTE(BC101,CHAR(160),""))),0),2),
"Attention : Le montant retenu HT est supérieur au montant HT raisonnable. Merci de revoir la ligne de dépense, plafonner son montant, ou justifier la reventillation HT / TVA.",
ROUND(IFERROR(VALUE(TRIM(SUBSTITUTE(BG101,CHAR(160),""))),0),2)&gt;
ROUND(IFERROR(VALUE(TRIM(SUBSTITUTE(BD101,CHAR(160),""))),0),2),
"Attention : Le montant TVA retenu est supérieur au montant TVA raisonnable. Merci de revoir la ligne de dépense, plafonner son montant, ou justifier la reventillation HT / TVA.",
ROUND(IFERROR(VALUE(TRIM(SUBSTITUTE(BH101,CHAR(160),""))),0),2)&gt;
ROUND(IFERROR(VALUE(TRIM(SUBSTITUTE(MIN(P102,S102,V102),CHAR(160),""))),0),2),
"Attention : Le devis retenu n'est pas le moins cher. Une justification de la part du porteur est nécessaire.",
ROUND(IFERROR(VALUE(TRIM(SUBSTITUTE(BH101,CHAR(160),""))),0),2)=0,
"Attention : montant présenté entièrement écarté",
ROUND(IFERROR(VALUE(TRIM(SUBSTITUTE(BE101,CHAR(160),""))),0),2)=
ROUND(IFERROR(VALUE(TRIM(SUBSTITUTE(BH101,CHAR(160),""))),0),2),
"OK",
ROUND(IFERROR(VALUE(TRIM(SUBSTITUTE(BE101,CHAR(160),""))),0),2)&gt;
ROUND(IFERROR(VALUE(TRIM(SUBSTITUTE(BH101,CHAR(160),""))),0),2),
" OK : Montant instruit inférieur au montant raisonnable.",
TRUE,""
))</f>
        <v/>
      </c>
      <c r="BK101" s="586" t="str" cm="1">
        <f t="array" ref="BK101">IF(OR(BH101="",AB101="",BF101="",Z101="",BG101="",AA101=""),"",_xlfn.IFS(
ROUND(IFERROR(VALUE(TRIM(SUBSTITUTE(BH101,CHAR(160),""))),0),2)&gt;
ROUND(IFERROR(VALUE(TRIM(SUBSTITUTE(AB101,CHAR(160),""))),0),2),
"KO : Le montant retenu TTC est supérieur au montant présenté TTC. Merci de revoir la ligne de dépense ou plafonner son montant.",
ROUND(IFERROR(VALUE(TRIM(SUBSTITUTE(BF101,CHAR(160),""))),0),2)&gt;
ROUND(IFERROR(VALUE(TRIM(SUBSTITUTE(Z101,CHAR(160),""))),0),2),
"Attention : Le montant retenu HT est supérieur au montant HT présenté. Merci de revoir la ligne de dépense, plafonner son montant, ou justifier la reventillation HT / TVA.",
ROUND(IFERROR(VALUE(TRIM(SUBSTITUTE(BG101,CHAR(160),""))),0),2)&gt;
ROUND(IFERROR(VALUE(TRIM(SUBSTITUTE(AA101,CHAR(160),""))),0),2),
"Attention : Le montant TVA retenu est supérieur au montant TVA présenté. Merci de revoir la ligne de dépense, plafonner son montant, ou justifier la reventillation HT / TVA.",
ROUND(IFERROR(VALUE(TRIM(SUBSTITUTE(AB101,CHAR(160),""))),0),2)=0,
"",
ROUND(IFERROR(VALUE(TRIM(SUBSTITUTE(BH101,CHAR(160),""))),0),2)=
ROUND(IFERROR(VALUE(TRIM(SUBSTITUTE(AB101,CHAR(160),""))),0),2),
"OK",
ROUND(IFERROR(VALUE(TRIM(SUBSTITUTE(BH101,CHAR(160),""))),0),2)=0,
"Attention : Montant présenté entièrement rejeté.",
ROUND(IFERROR(VALUE(TRIM(SUBSTITUTE(BH101,CHAR(160),""))),0),2)&lt;
ROUND(IFERROR(VALUE(TRIM(SUBSTITUTE(AB101,CHAR(160),""))),0),2),
"Attention : Montant présenté partiellement rejeté.",
TRUE,""
))</f>
        <v/>
      </c>
      <c r="BL101" s="584" t="str">
        <f t="shared" si="65"/>
        <v/>
      </c>
      <c r="BM101" s="584" t="str">
        <f t="shared" si="66"/>
        <v/>
      </c>
      <c r="BN101" s="818" t="str">
        <f t="shared" si="67"/>
        <v/>
      </c>
    </row>
    <row r="102" spans="1:66">
      <c r="A102" s="797">
        <v>94</v>
      </c>
      <c r="B102" s="83"/>
      <c r="C102" s="108"/>
      <c r="D102" s="83"/>
      <c r="E102" s="109"/>
      <c r="F102" s="110"/>
      <c r="G102" s="111"/>
      <c r="H102" s="132"/>
      <c r="I102" s="626"/>
      <c r="J102" s="627"/>
      <c r="K102" s="538"/>
      <c r="L102" s="624"/>
      <c r="M102" s="625"/>
      <c r="N102" s="644" t="str">
        <f t="shared" si="93"/>
        <v/>
      </c>
      <c r="O102" s="647"/>
      <c r="P102" s="538"/>
      <c r="Q102" s="625"/>
      <c r="R102" s="625"/>
      <c r="S102" s="644" t="str">
        <f t="shared" si="70"/>
        <v/>
      </c>
      <c r="T102" s="664"/>
      <c r="U102" s="538"/>
      <c r="V102" s="625"/>
      <c r="W102" s="625"/>
      <c r="X102" s="665" t="str">
        <f t="shared" si="96"/>
        <v/>
      </c>
      <c r="Y102" s="623"/>
      <c r="Z102" s="112" t="str" cm="1">
        <f t="array" ref="Z102">IF((_xlfn.IFS(TRIM(SUBSTITUTE(Y102,CHAR(160),""))="Devis 1",IFERROR(VALUE(TRIM(SUBSTITUTE(L102,CHAR(160),""))),0),TRIM(SUBSTITUTE(Y102,CHAR(160),""))="Devis 2",IFERROR(VALUE(TRIM(SUBSTITUTE(Q102,CHAR(160),""))),0),TRIM(SUBSTITUTE(Y102,CHAR(160),""))="Devis 3",IFERROR(VALUE(TRIM(SUBSTITUTE(V102,CHAR(160),""))),0),TRUE,0)*IFERROR(VALUE(TRIM(SUBSTITUTE(C102,CHAR(160),""))),0))=0,"",_xlfn.IFS(TRIM(SUBSTITUTE(Y102,CHAR(160),""))="Devis 1",IFERROR(VALUE(TRIM(SUBSTITUTE(L102,CHAR(160),""))),0),TRIM(SUBSTITUTE(Y102,CHAR(160),""))="Devis 2",IFERROR(VALUE(TRIM(SUBSTITUTE(Q102,CHAR(160),""))),0),TRIM(SUBSTITUTE(Y102,CHAR(160),""))="Devis 3",IFERROR(VALUE(TRIM(SUBSTITUTE(V102,CHAR(160),""))),0),TRUE,0)*IFERROR(VALUE(TRIM(SUBSTITUTE(C102,CHAR(160),""))),0))</f>
        <v/>
      </c>
      <c r="AA102" s="89" t="str" cm="1">
        <f t="array" ref="AA102">IF(ROUND((_xlfn.IFS(TRIM(SUBSTITUTE(Y102,CHAR(160),""))="Devis 1",IFERROR(VALUE(TRIM(SUBSTITUTE(M102,CHAR(160),""))),0),TRIM(SUBSTITUTE(Y102,CHAR(160),""))="Devis 2",IFERROR(VALUE(TRIM(SUBSTITUTE(R102,CHAR(160),""))),0),TRIM(SUBSTITUTE(Y102,CHAR(160),""))="Devis 3",IFERROR(VALUE(TRIM(SUBSTITUTE(W102,CHAR(160),""))),0),TRUE,0)*IFERROR(VALUE(TRIM(SUBSTITUTE(C102,CHAR(160),""))),0)),2)=0,IF(Z102&lt;&gt;"",0,""),ROUND((_xlfn.IFS(TRIM(SUBSTITUTE(Y102,CHAR(160),""))="Devis 1",IFERROR(VALUE(TRIM(SUBSTITUTE(M102,CHAR(160),""))),0),TRIM(SUBSTITUTE(Y102,CHAR(160),""))="Devis 2",IFERROR(VALUE(TRIM(SUBSTITUTE(R102,CHAR(160),""))),0),TRIM(SUBSTITUTE(Y102,CHAR(160),""))="Devis 3",IFERROR(VALUE(TRIM(SUBSTITUTE(W102,CHAR(160),""))),0),TRUE,0)*IFERROR(VALUE(TRIM(SUBSTITUTE(C102,CHAR(160),""))),0)),2))</f>
        <v/>
      </c>
      <c r="AB102" s="113" t="str">
        <f t="shared" si="71"/>
        <v/>
      </c>
      <c r="AC102" s="798"/>
      <c r="AD102" s="817" t="str">
        <f t="shared" si="68"/>
        <v/>
      </c>
      <c r="AE102" s="579" t="str">
        <f t="shared" si="72"/>
        <v/>
      </c>
      <c r="AF102" s="539" t="str">
        <f t="shared" si="73"/>
        <v/>
      </c>
      <c r="AG102" s="539" t="str">
        <f t="shared" si="74"/>
        <v/>
      </c>
      <c r="AH102" s="539" t="str">
        <f t="shared" si="75"/>
        <v/>
      </c>
      <c r="AI102" s="539" t="str">
        <f t="shared" si="76"/>
        <v/>
      </c>
      <c r="AJ102" s="539" t="str">
        <f t="shared" si="77"/>
        <v/>
      </c>
      <c r="AK102" s="553" t="str">
        <f t="shared" si="78"/>
        <v/>
      </c>
      <c r="AL102" s="548" t="str">
        <f t="shared" si="94"/>
        <v/>
      </c>
      <c r="AM102" s="539" t="str">
        <f t="shared" si="94"/>
        <v/>
      </c>
      <c r="AN102" s="578" t="str">
        <f t="shared" si="79"/>
        <v/>
      </c>
      <c r="AO102" s="578" t="str">
        <f t="shared" si="80"/>
        <v/>
      </c>
      <c r="AP102" s="644" t="str">
        <f t="shared" si="81"/>
        <v/>
      </c>
      <c r="AQ102" s="655" t="str">
        <f t="shared" si="82"/>
        <v/>
      </c>
      <c r="AR102" s="577" t="str">
        <f t="shared" si="82"/>
        <v/>
      </c>
      <c r="AS102" s="578" t="str">
        <f t="shared" si="83"/>
        <v/>
      </c>
      <c r="AT102" s="578" t="str">
        <f t="shared" si="84"/>
        <v/>
      </c>
      <c r="AU102" s="644" t="str">
        <f t="shared" si="85"/>
        <v/>
      </c>
      <c r="AV102" s="677" t="str">
        <f t="shared" si="95"/>
        <v/>
      </c>
      <c r="AW102" s="577" t="str">
        <f t="shared" si="95"/>
        <v/>
      </c>
      <c r="AX102" s="578" t="str">
        <f t="shared" si="86"/>
        <v/>
      </c>
      <c r="AY102" s="578" t="str">
        <f t="shared" si="87"/>
        <v/>
      </c>
      <c r="AZ102" s="678" t="str">
        <f t="shared" si="88"/>
        <v/>
      </c>
      <c r="BA102" s="671" t="str">
        <f t="shared" si="69"/>
        <v/>
      </c>
      <c r="BB102" s="583"/>
      <c r="BC102" s="605" t="str">
        <f t="shared" si="89"/>
        <v/>
      </c>
      <c r="BD102" s="605" t="str">
        <f t="shared" si="90"/>
        <v/>
      </c>
      <c r="BE102" s="605" t="str">
        <f t="shared" si="91"/>
        <v/>
      </c>
      <c r="BF102" s="606" t="str" cm="1">
        <f t="array" ref="BF102">IF($AE102="","",
_xlfn.IFS(
$BA102="Devis 1",
IF(ISBLANK(AN102),"",IFERROR(VALUE(TRIM(SUBSTITUTE(AN102,CHAR(160),""))),0)*IFERROR(VALUE(TRIM(SUBSTITUTE($AE102,CHAR(160),""))),0)),
$BA102="Devis 2",
IF(ISBLANK(AS102),"",IFERROR(VALUE(TRIM(SUBSTITUTE(AS102,CHAR(160),""))),0)*IFERROR(VALUE(TRIM(SUBSTITUTE($AE102,CHAR(160),""))),0)),
$BA102="Devis 3",
IF(ISBLANK(AX102),"",IFERROR(VALUE(TRIM(SUBSTITUTE(AX102,CHAR(160),""))),0)*IFERROR(VALUE(TRIM(SUBSTITUTE($AE102,CHAR(160),""))),0)),
TRUE,0
)
)</f>
        <v/>
      </c>
      <c r="BG102" s="606" t="str" cm="1">
        <f t="array" ref="BG102">IF($AE102="","",
_xlfn.IFS(
$BA102="Devis 1",
IF(ISBLANK(AO102),"",IFERROR(VALUE(TRIM(SUBSTITUTE(AO102,CHAR(160),""))),0)*IFERROR(VALUE(TRIM(SUBSTITUTE($AE102,CHAR(160),""))),0)),
$BA102="Devis 2",
IF(ISBLANK(AT102),"",IFERROR(VALUE(TRIM(SUBSTITUTE(AT102,CHAR(160),""))),0)*IFERROR(VALUE(TRIM(SUBSTITUTE($AE102,CHAR(160),""))),0)),
$BA102="Devis 3",
IF(ISBLANK(AY102),"",IFERROR(VALUE(TRIM(SUBSTITUTE(AY102,CHAR(160),""))),0)*IFERROR(VALUE(TRIM(SUBSTITUTE($AE102,CHAR(160),""))),0)),
TRUE,0
)
)</f>
        <v/>
      </c>
      <c r="BH102" s="605" t="str">
        <f t="shared" si="92"/>
        <v/>
      </c>
      <c r="BI102" s="585"/>
      <c r="BJ102" s="586" t="str" cm="1">
        <f t="array" ref="BJ102">IF(OR(BH102="",BE102="",BF102="",BC102="",BG102="",BD102=""),"",_xlfn.IFS(
ROUND(IFERROR(VALUE(TRIM(SUBSTITUTE(BH102,CHAR(160),""))),0),2)&gt;
ROUND(IFERROR(VALUE(TRIM(SUBSTITUTE(BE102,CHAR(160),""))),0),2),
"KO : Le montant retenu TTC est supérieur au montant raisonnable TTC. Merci de revoir la ligne de dépense ou plafonner son montant.",
ROUND(IFERROR(VALUE(TRIM(SUBSTITUTE(BF102,CHAR(160),""))),0),2)&gt;
ROUND(IFERROR(VALUE(TRIM(SUBSTITUTE(BC102,CHAR(160),""))),0),2),
"Attention : Le montant retenu HT est supérieur au montant HT raisonnable. Merci de revoir la ligne de dépense, plafonner son montant, ou justifier la reventillation HT / TVA.",
ROUND(IFERROR(VALUE(TRIM(SUBSTITUTE(BG102,CHAR(160),""))),0),2)&gt;
ROUND(IFERROR(VALUE(TRIM(SUBSTITUTE(BD102,CHAR(160),""))),0),2),
"Attention : Le montant TVA retenu est supérieur au montant TVA raisonnable. Merci de revoir la ligne de dépense, plafonner son montant, ou justifier la reventillation HT / TVA.",
ROUND(IFERROR(VALUE(TRIM(SUBSTITUTE(BH102,CHAR(160),""))),0),2)&gt;
ROUND(IFERROR(VALUE(TRIM(SUBSTITUTE(MIN(P103,S103,V103),CHAR(160),""))),0),2),
"Attention : Le devis retenu n'est pas le moins cher. Une justification de la part du porteur est nécessaire.",
ROUND(IFERROR(VALUE(TRIM(SUBSTITUTE(BH102,CHAR(160),""))),0),2)=0,
"Attention : montant présenté entièrement écarté",
ROUND(IFERROR(VALUE(TRIM(SUBSTITUTE(BE102,CHAR(160),""))),0),2)=
ROUND(IFERROR(VALUE(TRIM(SUBSTITUTE(BH102,CHAR(160),""))),0),2),
"OK",
ROUND(IFERROR(VALUE(TRIM(SUBSTITUTE(BE102,CHAR(160),""))),0),2)&gt;
ROUND(IFERROR(VALUE(TRIM(SUBSTITUTE(BH102,CHAR(160),""))),0),2),
" OK : Montant instruit inférieur au montant raisonnable.",
TRUE,""
))</f>
        <v/>
      </c>
      <c r="BK102" s="586" t="str" cm="1">
        <f t="array" ref="BK102">IF(OR(BH102="",AB102="",BF102="",Z102="",BG102="",AA102=""),"",_xlfn.IFS(
ROUND(IFERROR(VALUE(TRIM(SUBSTITUTE(BH102,CHAR(160),""))),0),2)&gt;
ROUND(IFERROR(VALUE(TRIM(SUBSTITUTE(AB102,CHAR(160),""))),0),2),
"KO : Le montant retenu TTC est supérieur au montant présenté TTC. Merci de revoir la ligne de dépense ou plafonner son montant.",
ROUND(IFERROR(VALUE(TRIM(SUBSTITUTE(BF102,CHAR(160),""))),0),2)&gt;
ROUND(IFERROR(VALUE(TRIM(SUBSTITUTE(Z102,CHAR(160),""))),0),2),
"Attention : Le montant retenu HT est supérieur au montant HT présenté. Merci de revoir la ligne de dépense, plafonner son montant, ou justifier la reventillation HT / TVA.",
ROUND(IFERROR(VALUE(TRIM(SUBSTITUTE(BG102,CHAR(160),""))),0),2)&gt;
ROUND(IFERROR(VALUE(TRIM(SUBSTITUTE(AA102,CHAR(160),""))),0),2),
"Attention : Le montant TVA retenu est supérieur au montant TVA présenté. Merci de revoir la ligne de dépense, plafonner son montant, ou justifier la reventillation HT / TVA.",
ROUND(IFERROR(VALUE(TRIM(SUBSTITUTE(AB102,CHAR(160),""))),0),2)=0,
"",
ROUND(IFERROR(VALUE(TRIM(SUBSTITUTE(BH102,CHAR(160),""))),0),2)=
ROUND(IFERROR(VALUE(TRIM(SUBSTITUTE(AB102,CHAR(160),""))),0),2),
"OK",
ROUND(IFERROR(VALUE(TRIM(SUBSTITUTE(BH102,CHAR(160),""))),0),2)=0,
"Attention : Montant présenté entièrement rejeté.",
ROUND(IFERROR(VALUE(TRIM(SUBSTITUTE(BH102,CHAR(160),""))),0),2)&lt;
ROUND(IFERROR(VALUE(TRIM(SUBSTITUTE(AB102,CHAR(160),""))),0),2),
"Attention : Montant présenté partiellement rejeté.",
TRUE,""
))</f>
        <v/>
      </c>
      <c r="BL102" s="584" t="str">
        <f t="shared" si="65"/>
        <v/>
      </c>
      <c r="BM102" s="584" t="str">
        <f t="shared" si="66"/>
        <v/>
      </c>
      <c r="BN102" s="818" t="str">
        <f t="shared" si="67"/>
        <v/>
      </c>
    </row>
    <row r="103" spans="1:66">
      <c r="A103" s="797">
        <v>95</v>
      </c>
      <c r="B103" s="83"/>
      <c r="C103" s="108"/>
      <c r="D103" s="83"/>
      <c r="E103" s="109"/>
      <c r="F103" s="110"/>
      <c r="G103" s="111"/>
      <c r="H103" s="132"/>
      <c r="I103" s="626"/>
      <c r="J103" s="627"/>
      <c r="K103" s="538"/>
      <c r="L103" s="624"/>
      <c r="M103" s="625"/>
      <c r="N103" s="644" t="str">
        <f t="shared" si="93"/>
        <v/>
      </c>
      <c r="O103" s="647"/>
      <c r="P103" s="538"/>
      <c r="Q103" s="625"/>
      <c r="R103" s="625"/>
      <c r="S103" s="644" t="str">
        <f t="shared" si="70"/>
        <v/>
      </c>
      <c r="T103" s="664"/>
      <c r="U103" s="538"/>
      <c r="V103" s="625"/>
      <c r="W103" s="625"/>
      <c r="X103" s="665" t="str">
        <f t="shared" si="96"/>
        <v/>
      </c>
      <c r="Y103" s="623"/>
      <c r="Z103" s="112" t="str" cm="1">
        <f t="array" ref="Z103">IF((_xlfn.IFS(TRIM(SUBSTITUTE(Y103,CHAR(160),""))="Devis 1",IFERROR(VALUE(TRIM(SUBSTITUTE(L103,CHAR(160),""))),0),TRIM(SUBSTITUTE(Y103,CHAR(160),""))="Devis 2",IFERROR(VALUE(TRIM(SUBSTITUTE(Q103,CHAR(160),""))),0),TRIM(SUBSTITUTE(Y103,CHAR(160),""))="Devis 3",IFERROR(VALUE(TRIM(SUBSTITUTE(V103,CHAR(160),""))),0),TRUE,0)*IFERROR(VALUE(TRIM(SUBSTITUTE(C103,CHAR(160),""))),0))=0,"",_xlfn.IFS(TRIM(SUBSTITUTE(Y103,CHAR(160),""))="Devis 1",IFERROR(VALUE(TRIM(SUBSTITUTE(L103,CHAR(160),""))),0),TRIM(SUBSTITUTE(Y103,CHAR(160),""))="Devis 2",IFERROR(VALUE(TRIM(SUBSTITUTE(Q103,CHAR(160),""))),0),TRIM(SUBSTITUTE(Y103,CHAR(160),""))="Devis 3",IFERROR(VALUE(TRIM(SUBSTITUTE(V103,CHAR(160),""))),0),TRUE,0)*IFERROR(VALUE(TRIM(SUBSTITUTE(C103,CHAR(160),""))),0))</f>
        <v/>
      </c>
      <c r="AA103" s="89" t="str" cm="1">
        <f t="array" ref="AA103">IF(ROUND((_xlfn.IFS(TRIM(SUBSTITUTE(Y103,CHAR(160),""))="Devis 1",IFERROR(VALUE(TRIM(SUBSTITUTE(M103,CHAR(160),""))),0),TRIM(SUBSTITUTE(Y103,CHAR(160),""))="Devis 2",IFERROR(VALUE(TRIM(SUBSTITUTE(R103,CHAR(160),""))),0),TRIM(SUBSTITUTE(Y103,CHAR(160),""))="Devis 3",IFERROR(VALUE(TRIM(SUBSTITUTE(W103,CHAR(160),""))),0),TRUE,0)*IFERROR(VALUE(TRIM(SUBSTITUTE(C103,CHAR(160),""))),0)),2)=0,IF(Z103&lt;&gt;"",0,""),ROUND((_xlfn.IFS(TRIM(SUBSTITUTE(Y103,CHAR(160),""))="Devis 1",IFERROR(VALUE(TRIM(SUBSTITUTE(M103,CHAR(160),""))),0),TRIM(SUBSTITUTE(Y103,CHAR(160),""))="Devis 2",IFERROR(VALUE(TRIM(SUBSTITUTE(R103,CHAR(160),""))),0),TRIM(SUBSTITUTE(Y103,CHAR(160),""))="Devis 3",IFERROR(VALUE(TRIM(SUBSTITUTE(W103,CHAR(160),""))),0),TRUE,0)*IFERROR(VALUE(TRIM(SUBSTITUTE(C103,CHAR(160),""))),0)),2))</f>
        <v/>
      </c>
      <c r="AB103" s="113" t="str">
        <f t="shared" si="71"/>
        <v/>
      </c>
      <c r="AC103" s="798"/>
      <c r="AD103" s="819" t="str">
        <f t="shared" si="68"/>
        <v/>
      </c>
      <c r="AE103" s="551" t="str">
        <f t="shared" si="72"/>
        <v/>
      </c>
      <c r="AF103" s="552" t="str">
        <f t="shared" si="73"/>
        <v/>
      </c>
      <c r="AG103" s="552" t="str">
        <f t="shared" si="74"/>
        <v/>
      </c>
      <c r="AH103" s="552" t="str">
        <f t="shared" si="75"/>
        <v/>
      </c>
      <c r="AI103" s="552" t="str">
        <f t="shared" si="76"/>
        <v/>
      </c>
      <c r="AJ103" s="552" t="str">
        <f t="shared" si="77"/>
        <v/>
      </c>
      <c r="AK103" s="633" t="str">
        <f t="shared" si="78"/>
        <v/>
      </c>
      <c r="AL103" s="639" t="str">
        <f t="shared" si="94"/>
        <v/>
      </c>
      <c r="AM103" s="700" t="str">
        <f t="shared" si="94"/>
        <v/>
      </c>
      <c r="AN103" s="694" t="str">
        <f t="shared" si="79"/>
        <v/>
      </c>
      <c r="AO103" s="163" t="str">
        <f t="shared" si="80"/>
        <v/>
      </c>
      <c r="AP103" s="571" t="str">
        <f t="shared" si="81"/>
        <v/>
      </c>
      <c r="AQ103" s="656" t="str">
        <f t="shared" si="82"/>
        <v/>
      </c>
      <c r="AR103" s="696" t="str">
        <f t="shared" si="82"/>
        <v/>
      </c>
      <c r="AS103" s="694" t="str">
        <f t="shared" si="83"/>
        <v/>
      </c>
      <c r="AT103" s="163" t="str">
        <f t="shared" si="84"/>
        <v/>
      </c>
      <c r="AU103" s="571" t="str">
        <f t="shared" si="85"/>
        <v/>
      </c>
      <c r="AV103" s="679" t="str">
        <f t="shared" si="95"/>
        <v/>
      </c>
      <c r="AW103" s="572" t="str">
        <f t="shared" si="95"/>
        <v/>
      </c>
      <c r="AX103" s="573" t="str">
        <f t="shared" si="86"/>
        <v/>
      </c>
      <c r="AY103" s="163" t="str">
        <f t="shared" si="87"/>
        <v/>
      </c>
      <c r="AZ103" s="574" t="str">
        <f t="shared" si="88"/>
        <v/>
      </c>
      <c r="BA103" s="540" t="str">
        <f t="shared" si="69"/>
        <v/>
      </c>
      <c r="BB103" s="575"/>
      <c r="BC103" s="605" t="str">
        <f t="shared" si="89"/>
        <v/>
      </c>
      <c r="BD103" s="605" t="str">
        <f t="shared" si="90"/>
        <v/>
      </c>
      <c r="BE103" s="605" t="str">
        <f t="shared" si="91"/>
        <v/>
      </c>
      <c r="BF103" s="606" t="str" cm="1">
        <f t="array" ref="BF103">IF($AE103="","",
_xlfn.IFS(
$BA103="Devis 1",
IF(ISBLANK(AN103),"",IFERROR(VALUE(TRIM(SUBSTITUTE(AN103,CHAR(160),""))),0)*IFERROR(VALUE(TRIM(SUBSTITUTE($AE103,CHAR(160),""))),0)),
$BA103="Devis 2",
IF(ISBLANK(AS103),"",IFERROR(VALUE(TRIM(SUBSTITUTE(AS103,CHAR(160),""))),0)*IFERROR(VALUE(TRIM(SUBSTITUTE($AE103,CHAR(160),""))),0)),
$BA103="Devis 3",
IF(ISBLANK(AX103),"",IFERROR(VALUE(TRIM(SUBSTITUTE(AX103,CHAR(160),""))),0)*IFERROR(VALUE(TRIM(SUBSTITUTE($AE103,CHAR(160),""))),0)),
TRUE,0
)
)</f>
        <v/>
      </c>
      <c r="BG103" s="606" t="str" cm="1">
        <f t="array" ref="BG103">IF($AE103="","",
_xlfn.IFS(
$BA103="Devis 1",
IF(ISBLANK(AO103),"",IFERROR(VALUE(TRIM(SUBSTITUTE(AO103,CHAR(160),""))),0)*IFERROR(VALUE(TRIM(SUBSTITUTE($AE103,CHAR(160),""))),0)),
$BA103="Devis 2",
IF(ISBLANK(AT103),"",IFERROR(VALUE(TRIM(SUBSTITUTE(AT103,CHAR(160),""))),0)*IFERROR(VALUE(TRIM(SUBSTITUTE($AE103,CHAR(160),""))),0)),
$BA103="Devis 3",
IF(ISBLANK(AY103),"",IFERROR(VALUE(TRIM(SUBSTITUTE(AY103,CHAR(160),""))),0)*IFERROR(VALUE(TRIM(SUBSTITUTE($AE103,CHAR(160),""))),0)),
TRUE,0
)
)</f>
        <v/>
      </c>
      <c r="BH103" s="605" t="str">
        <f t="shared" si="92"/>
        <v/>
      </c>
      <c r="BI103" s="580"/>
      <c r="BJ103" s="581" t="str" cm="1">
        <f t="array" ref="BJ103">IF(OR(BH103="",BE103="",BF103="",BC103="",BG103="",BD103=""),"",_xlfn.IFS(
ROUND(IFERROR(VALUE(TRIM(SUBSTITUTE(BH103,CHAR(160),""))),0),2)&gt;
ROUND(IFERROR(VALUE(TRIM(SUBSTITUTE(BE103,CHAR(160),""))),0),2),
"KO : Le montant retenu TTC est supérieur au montant raisonnable TTC. Merci de revoir la ligne de dépense ou plafonner son montant.",
ROUND(IFERROR(VALUE(TRIM(SUBSTITUTE(BF103,CHAR(160),""))),0),2)&gt;
ROUND(IFERROR(VALUE(TRIM(SUBSTITUTE(BC103,CHAR(160),""))),0),2),
"Attention : Le montant retenu HT est supérieur au montant HT raisonnable. Merci de revoir la ligne de dépense, plafonner son montant, ou justifier la reventillation HT / TVA.",
ROUND(IFERROR(VALUE(TRIM(SUBSTITUTE(BG103,CHAR(160),""))),0),2)&gt;
ROUND(IFERROR(VALUE(TRIM(SUBSTITUTE(BD103,CHAR(160),""))),0),2),
"Attention : Le montant TVA retenu est supérieur au montant TVA raisonnable. Merci de revoir la ligne de dépense, plafonner son montant, ou justifier la reventillation HT / TVA.",
ROUND(IFERROR(VALUE(TRIM(SUBSTITUTE(BH103,CHAR(160),""))),0),2)&gt;
ROUND(IFERROR(VALUE(TRIM(SUBSTITUTE(MIN(P104,S104,V104),CHAR(160),""))),0),2),
"Attention : Le devis retenu n'est pas le moins cher. Une justification de la part du porteur est nécessaire.",
ROUND(IFERROR(VALUE(TRIM(SUBSTITUTE(BH103,CHAR(160),""))),0),2)=0,
"Attention : montant présenté entièrement écarté",
ROUND(IFERROR(VALUE(TRIM(SUBSTITUTE(BE103,CHAR(160),""))),0),2)=
ROUND(IFERROR(VALUE(TRIM(SUBSTITUTE(BH103,CHAR(160),""))),0),2),
"OK",
ROUND(IFERROR(VALUE(TRIM(SUBSTITUTE(BE103,CHAR(160),""))),0),2)&gt;
ROUND(IFERROR(VALUE(TRIM(SUBSTITUTE(BH103,CHAR(160),""))),0),2),
" OK : Montant instruit inférieur au montant raisonnable.",
TRUE,""
))</f>
        <v/>
      </c>
      <c r="BK103" s="581" t="str" cm="1">
        <f t="array" ref="BK103">IF(OR(BH103="",AB103="",BF103="",Z103="",BG103="",AA103=""),"",_xlfn.IFS(
ROUND(IFERROR(VALUE(TRIM(SUBSTITUTE(BH103,CHAR(160),""))),0),2)&gt;
ROUND(IFERROR(VALUE(TRIM(SUBSTITUTE(AB103,CHAR(160),""))),0),2),
"KO : Le montant retenu TTC est supérieur au montant présenté TTC. Merci de revoir la ligne de dépense ou plafonner son montant.",
ROUND(IFERROR(VALUE(TRIM(SUBSTITUTE(BF103,CHAR(160),""))),0),2)&gt;
ROUND(IFERROR(VALUE(TRIM(SUBSTITUTE(Z103,CHAR(160),""))),0),2),
"Attention : Le montant retenu HT est supérieur au montant HT présenté. Merci de revoir la ligne de dépense, plafonner son montant, ou justifier la reventillation HT / TVA.",
ROUND(IFERROR(VALUE(TRIM(SUBSTITUTE(BG103,CHAR(160),""))),0),2)&gt;
ROUND(IFERROR(VALUE(TRIM(SUBSTITUTE(AA103,CHAR(160),""))),0),2),
"Attention : Le montant TVA retenu est supérieur au montant TVA présenté. Merci de revoir la ligne de dépense, plafonner son montant, ou justifier la reventillation HT / TVA.",
ROUND(IFERROR(VALUE(TRIM(SUBSTITUTE(AB103,CHAR(160),""))),0),2)=0,
"",
ROUND(IFERROR(VALUE(TRIM(SUBSTITUTE(BH103,CHAR(160),""))),0),2)=
ROUND(IFERROR(VALUE(TRIM(SUBSTITUTE(AB103,CHAR(160),""))),0),2),
"OK",
ROUND(IFERROR(VALUE(TRIM(SUBSTITUTE(BH103,CHAR(160),""))),0),2)=0,
"Attention : Montant présenté entièrement rejeté.",
ROUND(IFERROR(VALUE(TRIM(SUBSTITUTE(BH103,CHAR(160),""))),0),2)&lt;
ROUND(IFERROR(VALUE(TRIM(SUBSTITUTE(AB103,CHAR(160),""))),0),2),
"Attention : Montant présenté partiellement rejeté.",
TRUE,""
))</f>
        <v/>
      </c>
      <c r="BL103" s="576" t="str">
        <f t="shared" si="65"/>
        <v/>
      </c>
      <c r="BM103" s="582" t="str">
        <f t="shared" si="66"/>
        <v/>
      </c>
      <c r="BN103" s="820" t="str">
        <f t="shared" si="67"/>
        <v/>
      </c>
    </row>
    <row r="104" spans="1:66">
      <c r="A104" s="797">
        <v>96</v>
      </c>
      <c r="B104" s="83"/>
      <c r="C104" s="108"/>
      <c r="D104" s="83"/>
      <c r="E104" s="109"/>
      <c r="F104" s="110"/>
      <c r="G104" s="111"/>
      <c r="H104" s="132"/>
      <c r="I104" s="626"/>
      <c r="J104" s="627"/>
      <c r="K104" s="538"/>
      <c r="L104" s="624"/>
      <c r="M104" s="625"/>
      <c r="N104" s="644" t="str">
        <f t="shared" si="93"/>
        <v/>
      </c>
      <c r="O104" s="647"/>
      <c r="P104" s="538"/>
      <c r="Q104" s="625"/>
      <c r="R104" s="625"/>
      <c r="S104" s="644" t="str">
        <f t="shared" si="70"/>
        <v/>
      </c>
      <c r="T104" s="664"/>
      <c r="U104" s="538"/>
      <c r="V104" s="625"/>
      <c r="W104" s="625"/>
      <c r="X104" s="665" t="str">
        <f t="shared" si="96"/>
        <v/>
      </c>
      <c r="Y104" s="623"/>
      <c r="Z104" s="112" t="str" cm="1">
        <f t="array" ref="Z104">IF((_xlfn.IFS(TRIM(SUBSTITUTE(Y104,CHAR(160),""))="Devis 1",IFERROR(VALUE(TRIM(SUBSTITUTE(L104,CHAR(160),""))),0),TRIM(SUBSTITUTE(Y104,CHAR(160),""))="Devis 2",IFERROR(VALUE(TRIM(SUBSTITUTE(Q104,CHAR(160),""))),0),TRIM(SUBSTITUTE(Y104,CHAR(160),""))="Devis 3",IFERROR(VALUE(TRIM(SUBSTITUTE(V104,CHAR(160),""))),0),TRUE,0)*IFERROR(VALUE(TRIM(SUBSTITUTE(C104,CHAR(160),""))),0))=0,"",_xlfn.IFS(TRIM(SUBSTITUTE(Y104,CHAR(160),""))="Devis 1",IFERROR(VALUE(TRIM(SUBSTITUTE(L104,CHAR(160),""))),0),TRIM(SUBSTITUTE(Y104,CHAR(160),""))="Devis 2",IFERROR(VALUE(TRIM(SUBSTITUTE(Q104,CHAR(160),""))),0),TRIM(SUBSTITUTE(Y104,CHAR(160),""))="Devis 3",IFERROR(VALUE(TRIM(SUBSTITUTE(V104,CHAR(160),""))),0),TRUE,0)*IFERROR(VALUE(TRIM(SUBSTITUTE(C104,CHAR(160),""))),0))</f>
        <v/>
      </c>
      <c r="AA104" s="89" t="str" cm="1">
        <f t="array" ref="AA104">IF(ROUND((_xlfn.IFS(TRIM(SUBSTITUTE(Y104,CHAR(160),""))="Devis 1",IFERROR(VALUE(TRIM(SUBSTITUTE(M104,CHAR(160),""))),0),TRIM(SUBSTITUTE(Y104,CHAR(160),""))="Devis 2",IFERROR(VALUE(TRIM(SUBSTITUTE(R104,CHAR(160),""))),0),TRIM(SUBSTITUTE(Y104,CHAR(160),""))="Devis 3",IFERROR(VALUE(TRIM(SUBSTITUTE(W104,CHAR(160),""))),0),TRUE,0)*IFERROR(VALUE(TRIM(SUBSTITUTE(C104,CHAR(160),""))),0)),2)=0,IF(Z104&lt;&gt;"",0,""),ROUND((_xlfn.IFS(TRIM(SUBSTITUTE(Y104,CHAR(160),""))="Devis 1",IFERROR(VALUE(TRIM(SUBSTITUTE(M104,CHAR(160),""))),0),TRIM(SUBSTITUTE(Y104,CHAR(160),""))="Devis 2",IFERROR(VALUE(TRIM(SUBSTITUTE(R104,CHAR(160),""))),0),TRIM(SUBSTITUTE(Y104,CHAR(160),""))="Devis 3",IFERROR(VALUE(TRIM(SUBSTITUTE(W104,CHAR(160),""))),0),TRUE,0)*IFERROR(VALUE(TRIM(SUBSTITUTE(C104,CHAR(160),""))),0)),2))</f>
        <v/>
      </c>
      <c r="AB104" s="113" t="str">
        <f t="shared" si="71"/>
        <v/>
      </c>
      <c r="AC104" s="798"/>
      <c r="AD104" s="821" t="str">
        <f t="shared" si="68"/>
        <v/>
      </c>
      <c r="AE104" s="155" t="str">
        <f t="shared" si="72"/>
        <v/>
      </c>
      <c r="AF104" s="41" t="str">
        <f t="shared" si="73"/>
        <v/>
      </c>
      <c r="AG104" s="41" t="str">
        <f t="shared" si="74"/>
        <v/>
      </c>
      <c r="AH104" s="41" t="str">
        <f t="shared" si="75"/>
        <v/>
      </c>
      <c r="AI104" s="41" t="str">
        <f t="shared" si="76"/>
        <v/>
      </c>
      <c r="AJ104" s="41" t="str">
        <f t="shared" si="77"/>
        <v/>
      </c>
      <c r="AK104" s="634" t="str">
        <f t="shared" si="78"/>
        <v/>
      </c>
      <c r="AL104" s="640" t="str">
        <f t="shared" si="94"/>
        <v/>
      </c>
      <c r="AM104" s="563" t="str">
        <f t="shared" si="94"/>
        <v/>
      </c>
      <c r="AN104" s="542" t="str">
        <f t="shared" si="79"/>
        <v/>
      </c>
      <c r="AO104" s="42" t="str">
        <f t="shared" si="80"/>
        <v/>
      </c>
      <c r="AP104" s="86" t="str">
        <f t="shared" si="81"/>
        <v/>
      </c>
      <c r="AQ104" s="657" t="str">
        <f t="shared" si="82"/>
        <v/>
      </c>
      <c r="AR104" s="697" t="str">
        <f t="shared" si="82"/>
        <v/>
      </c>
      <c r="AS104" s="542" t="str">
        <f t="shared" si="83"/>
        <v/>
      </c>
      <c r="AT104" s="42" t="str">
        <f t="shared" si="84"/>
        <v/>
      </c>
      <c r="AU104" s="86" t="str">
        <f t="shared" si="85"/>
        <v/>
      </c>
      <c r="AV104" s="680" t="str">
        <f t="shared" si="95"/>
        <v/>
      </c>
      <c r="AW104" s="447" t="str">
        <f t="shared" si="95"/>
        <v/>
      </c>
      <c r="AX104" s="149" t="str">
        <f t="shared" si="86"/>
        <v/>
      </c>
      <c r="AY104" s="42" t="str">
        <f t="shared" si="87"/>
        <v/>
      </c>
      <c r="AZ104" s="150" t="str">
        <f t="shared" si="88"/>
        <v/>
      </c>
      <c r="BA104" s="148" t="str">
        <f t="shared" si="69"/>
        <v/>
      </c>
      <c r="BB104" s="156"/>
      <c r="BC104" s="605" t="str">
        <f t="shared" si="89"/>
        <v/>
      </c>
      <c r="BD104" s="605" t="str">
        <f t="shared" si="90"/>
        <v/>
      </c>
      <c r="BE104" s="605" t="str">
        <f t="shared" si="91"/>
        <v/>
      </c>
      <c r="BF104" s="606" t="str" cm="1">
        <f t="array" ref="BF104">IF($AE104="","",
_xlfn.IFS(
$BA104="Devis 1",
IF(ISBLANK(AN104),"",IFERROR(VALUE(TRIM(SUBSTITUTE(AN104,CHAR(160),""))),0)*IFERROR(VALUE(TRIM(SUBSTITUTE($AE104,CHAR(160),""))),0)),
$BA104="Devis 2",
IF(ISBLANK(AS104),"",IFERROR(VALUE(TRIM(SUBSTITUTE(AS104,CHAR(160),""))),0)*IFERROR(VALUE(TRIM(SUBSTITUTE($AE104,CHAR(160),""))),0)),
$BA104="Devis 3",
IF(ISBLANK(AX104),"",IFERROR(VALUE(TRIM(SUBSTITUTE(AX104,CHAR(160),""))),0)*IFERROR(VALUE(TRIM(SUBSTITUTE($AE104,CHAR(160),""))),0)),
TRUE,0
)
)</f>
        <v/>
      </c>
      <c r="BG104" s="606" t="str" cm="1">
        <f t="array" ref="BG104">IF($AE104="","",
_xlfn.IFS(
$BA104="Devis 1",
IF(ISBLANK(AO104),"",IFERROR(VALUE(TRIM(SUBSTITUTE(AO104,CHAR(160),""))),0)*IFERROR(VALUE(TRIM(SUBSTITUTE($AE104,CHAR(160),""))),0)),
$BA104="Devis 2",
IF(ISBLANK(AT104),"",IFERROR(VALUE(TRIM(SUBSTITUTE(AT104,CHAR(160),""))),0)*IFERROR(VALUE(TRIM(SUBSTITUTE($AE104,CHAR(160),""))),0)),
$BA104="Devis 3",
IF(ISBLANK(AY104),"",IFERROR(VALUE(TRIM(SUBSTITUTE(AY104,CHAR(160),""))),0)*IFERROR(VALUE(TRIM(SUBSTITUTE($AE104,CHAR(160),""))),0)),
TRUE,0
)
)</f>
        <v/>
      </c>
      <c r="BH104" s="605" t="str">
        <f t="shared" si="92"/>
        <v/>
      </c>
      <c r="BI104" s="114"/>
      <c r="BJ104" s="43" t="str" cm="1">
        <f t="array" ref="BJ104">IF(OR(BH104="",BE104="",BF104="",BC104="",BG104="",BD104=""),"",_xlfn.IFS(
ROUND(IFERROR(VALUE(TRIM(SUBSTITUTE(BH104,CHAR(160),""))),0),2)&gt;
ROUND(IFERROR(VALUE(TRIM(SUBSTITUTE(BE104,CHAR(160),""))),0),2),
"KO : Le montant retenu TTC est supérieur au montant raisonnable TTC. Merci de revoir la ligne de dépense ou plafonner son montant.",
ROUND(IFERROR(VALUE(TRIM(SUBSTITUTE(BF104,CHAR(160),""))),0),2)&gt;
ROUND(IFERROR(VALUE(TRIM(SUBSTITUTE(BC104,CHAR(160),""))),0),2),
"Attention : Le montant retenu HT est supérieur au montant HT raisonnable. Merci de revoir la ligne de dépense, plafonner son montant, ou justifier la reventillation HT / TVA.",
ROUND(IFERROR(VALUE(TRIM(SUBSTITUTE(BG104,CHAR(160),""))),0),2)&gt;
ROUND(IFERROR(VALUE(TRIM(SUBSTITUTE(BD104,CHAR(160),""))),0),2),
"Attention : Le montant TVA retenu est supérieur au montant TVA raisonnable. Merci de revoir la ligne de dépense, plafonner son montant, ou justifier la reventillation HT / TVA.",
ROUND(IFERROR(VALUE(TRIM(SUBSTITUTE(BH104,CHAR(160),""))),0),2)&gt;
ROUND(IFERROR(VALUE(TRIM(SUBSTITUTE(MIN(P105,S105,V105),CHAR(160),""))),0),2),
"Attention : Le devis retenu n'est pas le moins cher. Une justification de la part du porteur est nécessaire.",
ROUND(IFERROR(VALUE(TRIM(SUBSTITUTE(BH104,CHAR(160),""))),0),2)=0,
"Attention : montant présenté entièrement écarté",
ROUND(IFERROR(VALUE(TRIM(SUBSTITUTE(BE104,CHAR(160),""))),0),2)=
ROUND(IFERROR(VALUE(TRIM(SUBSTITUTE(BH104,CHAR(160),""))),0),2),
"OK",
ROUND(IFERROR(VALUE(TRIM(SUBSTITUTE(BE104,CHAR(160),""))),0),2)&gt;
ROUND(IFERROR(VALUE(TRIM(SUBSTITUTE(BH104,CHAR(160),""))),0),2),
" OK : Montant instruit inférieur au montant raisonnable.",
TRUE,""
))</f>
        <v/>
      </c>
      <c r="BK104" s="43" t="str" cm="1">
        <f t="array" ref="BK104">IF(OR(BH104="",AB104="",BF104="",Z104="",BG104="",AA104=""),"",_xlfn.IFS(
ROUND(IFERROR(VALUE(TRIM(SUBSTITUTE(BH104,CHAR(160),""))),0),2)&gt;
ROUND(IFERROR(VALUE(TRIM(SUBSTITUTE(AB104,CHAR(160),""))),0),2),
"KO : Le montant retenu TTC est supérieur au montant présenté TTC. Merci de revoir la ligne de dépense ou plafonner son montant.",
ROUND(IFERROR(VALUE(TRIM(SUBSTITUTE(BF104,CHAR(160),""))),0),2)&gt;
ROUND(IFERROR(VALUE(TRIM(SUBSTITUTE(Z104,CHAR(160),""))),0),2),
"Attention : Le montant retenu HT est supérieur au montant HT présenté. Merci de revoir la ligne de dépense, plafonner son montant, ou justifier la reventillation HT / TVA.",
ROUND(IFERROR(VALUE(TRIM(SUBSTITUTE(BG104,CHAR(160),""))),0),2)&gt;
ROUND(IFERROR(VALUE(TRIM(SUBSTITUTE(AA104,CHAR(160),""))),0),2),
"Attention : Le montant TVA retenu est supérieur au montant TVA présenté. Merci de revoir la ligne de dépense, plafonner son montant, ou justifier la reventillation HT / TVA.",
ROUND(IFERROR(VALUE(TRIM(SUBSTITUTE(AB104,CHAR(160),""))),0),2)=0,
"",
ROUND(IFERROR(VALUE(TRIM(SUBSTITUTE(BH104,CHAR(160),""))),0),2)=
ROUND(IFERROR(VALUE(TRIM(SUBSTITUTE(AB104,CHAR(160),""))),0),2),
"OK",
ROUND(IFERROR(VALUE(TRIM(SUBSTITUTE(BH104,CHAR(160),""))),0),2)=0,
"Attention : Montant présenté entièrement rejeté.",
ROUND(IFERROR(VALUE(TRIM(SUBSTITUTE(BH104,CHAR(160),""))),0),2)&lt;
ROUND(IFERROR(VALUE(TRIM(SUBSTITUTE(AB104,CHAR(160),""))),0),2),
"Attention : Montant présenté partiellement rejeté.",
TRUE,""
))</f>
        <v/>
      </c>
      <c r="BL104" s="92" t="str">
        <f t="shared" si="65"/>
        <v/>
      </c>
      <c r="BM104" s="554" t="str">
        <f t="shared" si="66"/>
        <v/>
      </c>
      <c r="BN104" s="822" t="str">
        <f t="shared" si="67"/>
        <v/>
      </c>
    </row>
    <row r="105" spans="1:66">
      <c r="A105" s="797">
        <v>97</v>
      </c>
      <c r="B105" s="83"/>
      <c r="C105" s="108"/>
      <c r="D105" s="83"/>
      <c r="E105" s="109"/>
      <c r="F105" s="110"/>
      <c r="G105" s="111"/>
      <c r="H105" s="132"/>
      <c r="I105" s="626"/>
      <c r="J105" s="627"/>
      <c r="K105" s="538"/>
      <c r="L105" s="624"/>
      <c r="M105" s="625"/>
      <c r="N105" s="644" t="str">
        <f t="shared" si="93"/>
        <v/>
      </c>
      <c r="O105" s="647"/>
      <c r="P105" s="538"/>
      <c r="Q105" s="625"/>
      <c r="R105" s="625"/>
      <c r="S105" s="644" t="str">
        <f t="shared" si="70"/>
        <v/>
      </c>
      <c r="T105" s="664"/>
      <c r="U105" s="538"/>
      <c r="V105" s="625"/>
      <c r="W105" s="625"/>
      <c r="X105" s="665" t="str">
        <f t="shared" si="96"/>
        <v/>
      </c>
      <c r="Y105" s="623"/>
      <c r="Z105" s="112" t="str" cm="1">
        <f t="array" ref="Z105">IF((_xlfn.IFS(TRIM(SUBSTITUTE(Y105,CHAR(160),""))="Devis 1",IFERROR(VALUE(TRIM(SUBSTITUTE(L105,CHAR(160),""))),0),TRIM(SUBSTITUTE(Y105,CHAR(160),""))="Devis 2",IFERROR(VALUE(TRIM(SUBSTITUTE(Q105,CHAR(160),""))),0),TRIM(SUBSTITUTE(Y105,CHAR(160),""))="Devis 3",IFERROR(VALUE(TRIM(SUBSTITUTE(V105,CHAR(160),""))),0),TRUE,0)*IFERROR(VALUE(TRIM(SUBSTITUTE(C105,CHAR(160),""))),0))=0,"",_xlfn.IFS(TRIM(SUBSTITUTE(Y105,CHAR(160),""))="Devis 1",IFERROR(VALUE(TRIM(SUBSTITUTE(L105,CHAR(160),""))),0),TRIM(SUBSTITUTE(Y105,CHAR(160),""))="Devis 2",IFERROR(VALUE(TRIM(SUBSTITUTE(Q105,CHAR(160),""))),0),TRIM(SUBSTITUTE(Y105,CHAR(160),""))="Devis 3",IFERROR(VALUE(TRIM(SUBSTITUTE(V105,CHAR(160),""))),0),TRUE,0)*IFERROR(VALUE(TRIM(SUBSTITUTE(C105,CHAR(160),""))),0))</f>
        <v/>
      </c>
      <c r="AA105" s="89" t="str" cm="1">
        <f t="array" ref="AA105">IF(ROUND((_xlfn.IFS(TRIM(SUBSTITUTE(Y105,CHAR(160),""))="Devis 1",IFERROR(VALUE(TRIM(SUBSTITUTE(M105,CHAR(160),""))),0),TRIM(SUBSTITUTE(Y105,CHAR(160),""))="Devis 2",IFERROR(VALUE(TRIM(SUBSTITUTE(R105,CHAR(160),""))),0),TRIM(SUBSTITUTE(Y105,CHAR(160),""))="Devis 3",IFERROR(VALUE(TRIM(SUBSTITUTE(W105,CHAR(160),""))),0),TRUE,0)*IFERROR(VALUE(TRIM(SUBSTITUTE(C105,CHAR(160),""))),0)),2)=0,IF(Z105&lt;&gt;"",0,""),ROUND((_xlfn.IFS(TRIM(SUBSTITUTE(Y105,CHAR(160),""))="Devis 1",IFERROR(VALUE(TRIM(SUBSTITUTE(M105,CHAR(160),""))),0),TRIM(SUBSTITUTE(Y105,CHAR(160),""))="Devis 2",IFERROR(VALUE(TRIM(SUBSTITUTE(R105,CHAR(160),""))),0),TRIM(SUBSTITUTE(Y105,CHAR(160),""))="Devis 3",IFERROR(VALUE(TRIM(SUBSTITUTE(W105,CHAR(160),""))),0),TRUE,0)*IFERROR(VALUE(TRIM(SUBSTITUTE(C105,CHAR(160),""))),0)),2))</f>
        <v/>
      </c>
      <c r="AB105" s="113" t="str">
        <f t="shared" si="71"/>
        <v/>
      </c>
      <c r="AC105" s="798"/>
      <c r="AD105" s="821" t="str">
        <f t="shared" si="68"/>
        <v/>
      </c>
      <c r="AE105" s="155" t="str">
        <f t="shared" si="72"/>
        <v/>
      </c>
      <c r="AF105" s="41" t="str">
        <f t="shared" si="73"/>
        <v/>
      </c>
      <c r="AG105" s="41" t="str">
        <f t="shared" si="74"/>
        <v/>
      </c>
      <c r="AH105" s="41" t="str">
        <f t="shared" si="75"/>
        <v/>
      </c>
      <c r="AI105" s="41" t="str">
        <f t="shared" si="76"/>
        <v/>
      </c>
      <c r="AJ105" s="41" t="str">
        <f t="shared" si="77"/>
        <v/>
      </c>
      <c r="AK105" s="634" t="str">
        <f t="shared" si="78"/>
        <v/>
      </c>
      <c r="AL105" s="640" t="str">
        <f t="shared" si="94"/>
        <v/>
      </c>
      <c r="AM105" s="563" t="str">
        <f t="shared" si="94"/>
        <v/>
      </c>
      <c r="AN105" s="542" t="str">
        <f t="shared" si="79"/>
        <v/>
      </c>
      <c r="AO105" s="42" t="str">
        <f t="shared" si="80"/>
        <v/>
      </c>
      <c r="AP105" s="86" t="str">
        <f t="shared" si="81"/>
        <v/>
      </c>
      <c r="AQ105" s="657" t="str">
        <f t="shared" si="82"/>
        <v/>
      </c>
      <c r="AR105" s="697" t="str">
        <f t="shared" si="82"/>
        <v/>
      </c>
      <c r="AS105" s="542" t="str">
        <f t="shared" si="83"/>
        <v/>
      </c>
      <c r="AT105" s="42" t="str">
        <f t="shared" si="84"/>
        <v/>
      </c>
      <c r="AU105" s="86" t="str">
        <f t="shared" si="85"/>
        <v/>
      </c>
      <c r="AV105" s="680" t="str">
        <f t="shared" si="95"/>
        <v/>
      </c>
      <c r="AW105" s="447" t="str">
        <f t="shared" si="95"/>
        <v/>
      </c>
      <c r="AX105" s="149" t="str">
        <f t="shared" si="86"/>
        <v/>
      </c>
      <c r="AY105" s="42" t="str">
        <f t="shared" si="87"/>
        <v/>
      </c>
      <c r="AZ105" s="150" t="str">
        <f t="shared" si="88"/>
        <v/>
      </c>
      <c r="BA105" s="148" t="str">
        <f t="shared" si="69"/>
        <v/>
      </c>
      <c r="BB105" s="156"/>
      <c r="BC105" s="605" t="str">
        <f t="shared" si="89"/>
        <v/>
      </c>
      <c r="BD105" s="605" t="str">
        <f t="shared" si="90"/>
        <v/>
      </c>
      <c r="BE105" s="605" t="str">
        <f t="shared" si="91"/>
        <v/>
      </c>
      <c r="BF105" s="606" t="str" cm="1">
        <f t="array" ref="BF105">IF($AE105="","",
_xlfn.IFS(
$BA105="Devis 1",
IF(ISBLANK(AN105),"",IFERROR(VALUE(TRIM(SUBSTITUTE(AN105,CHAR(160),""))),0)*IFERROR(VALUE(TRIM(SUBSTITUTE($AE105,CHAR(160),""))),0)),
$BA105="Devis 2",
IF(ISBLANK(AS105),"",IFERROR(VALUE(TRIM(SUBSTITUTE(AS105,CHAR(160),""))),0)*IFERROR(VALUE(TRIM(SUBSTITUTE($AE105,CHAR(160),""))),0)),
$BA105="Devis 3",
IF(ISBLANK(AX105),"",IFERROR(VALUE(TRIM(SUBSTITUTE(AX105,CHAR(160),""))),0)*IFERROR(VALUE(TRIM(SUBSTITUTE($AE105,CHAR(160),""))),0)),
TRUE,0
)
)</f>
        <v/>
      </c>
      <c r="BG105" s="606" t="str" cm="1">
        <f t="array" ref="BG105">IF($AE105="","",
_xlfn.IFS(
$BA105="Devis 1",
IF(ISBLANK(AO105),"",IFERROR(VALUE(TRIM(SUBSTITUTE(AO105,CHAR(160),""))),0)*IFERROR(VALUE(TRIM(SUBSTITUTE($AE105,CHAR(160),""))),0)),
$BA105="Devis 2",
IF(ISBLANK(AT105),"",IFERROR(VALUE(TRIM(SUBSTITUTE(AT105,CHAR(160),""))),0)*IFERROR(VALUE(TRIM(SUBSTITUTE($AE105,CHAR(160),""))),0)),
$BA105="Devis 3",
IF(ISBLANK(AY105),"",IFERROR(VALUE(TRIM(SUBSTITUTE(AY105,CHAR(160),""))),0)*IFERROR(VALUE(TRIM(SUBSTITUTE($AE105,CHAR(160),""))),0)),
TRUE,0
)
)</f>
        <v/>
      </c>
      <c r="BH105" s="605" t="str">
        <f t="shared" si="92"/>
        <v/>
      </c>
      <c r="BI105" s="114"/>
      <c r="BJ105" s="43" t="str" cm="1">
        <f t="array" ref="BJ105">IF(OR(BH105="",BE105="",BF105="",BC105="",BG105="",BD105=""),"",_xlfn.IFS(
ROUND(IFERROR(VALUE(TRIM(SUBSTITUTE(BH105,CHAR(160),""))),0),2)&gt;
ROUND(IFERROR(VALUE(TRIM(SUBSTITUTE(BE105,CHAR(160),""))),0),2),
"KO : Le montant retenu TTC est supérieur au montant raisonnable TTC. Merci de revoir la ligne de dépense ou plafonner son montant.",
ROUND(IFERROR(VALUE(TRIM(SUBSTITUTE(BF105,CHAR(160),""))),0),2)&gt;
ROUND(IFERROR(VALUE(TRIM(SUBSTITUTE(BC105,CHAR(160),""))),0),2),
"Attention : Le montant retenu HT est supérieur au montant HT raisonnable. Merci de revoir la ligne de dépense, plafonner son montant, ou justifier la reventillation HT / TVA.",
ROUND(IFERROR(VALUE(TRIM(SUBSTITUTE(BG105,CHAR(160),""))),0),2)&gt;
ROUND(IFERROR(VALUE(TRIM(SUBSTITUTE(BD105,CHAR(160),""))),0),2),
"Attention : Le montant TVA retenu est supérieur au montant TVA raisonnable. Merci de revoir la ligne de dépense, plafonner son montant, ou justifier la reventillation HT / TVA.",
ROUND(IFERROR(VALUE(TRIM(SUBSTITUTE(BH105,CHAR(160),""))),0),2)&gt;
ROUND(IFERROR(VALUE(TRIM(SUBSTITUTE(MIN(P106,S106,V106),CHAR(160),""))),0),2),
"Attention : Le devis retenu n'est pas le moins cher. Une justification de la part du porteur est nécessaire.",
ROUND(IFERROR(VALUE(TRIM(SUBSTITUTE(BH105,CHAR(160),""))),0),2)=0,
"Attention : montant présenté entièrement écarté",
ROUND(IFERROR(VALUE(TRIM(SUBSTITUTE(BE105,CHAR(160),""))),0),2)=
ROUND(IFERROR(VALUE(TRIM(SUBSTITUTE(BH105,CHAR(160),""))),0),2),
"OK",
ROUND(IFERROR(VALUE(TRIM(SUBSTITUTE(BE105,CHAR(160),""))),0),2)&gt;
ROUND(IFERROR(VALUE(TRIM(SUBSTITUTE(BH105,CHAR(160),""))),0),2),
" OK : Montant instruit inférieur au montant raisonnable.",
TRUE,""
))</f>
        <v/>
      </c>
      <c r="BK105" s="43" t="str" cm="1">
        <f t="array" ref="BK105">IF(OR(BH105="",AB105="",BF105="",Z105="",BG105="",AA105=""),"",_xlfn.IFS(
ROUND(IFERROR(VALUE(TRIM(SUBSTITUTE(BH105,CHAR(160),""))),0),2)&gt;
ROUND(IFERROR(VALUE(TRIM(SUBSTITUTE(AB105,CHAR(160),""))),0),2),
"KO : Le montant retenu TTC est supérieur au montant présenté TTC. Merci de revoir la ligne de dépense ou plafonner son montant.",
ROUND(IFERROR(VALUE(TRIM(SUBSTITUTE(BF105,CHAR(160),""))),0),2)&gt;
ROUND(IFERROR(VALUE(TRIM(SUBSTITUTE(Z105,CHAR(160),""))),0),2),
"Attention : Le montant retenu HT est supérieur au montant HT présenté. Merci de revoir la ligne de dépense, plafonner son montant, ou justifier la reventillation HT / TVA.",
ROUND(IFERROR(VALUE(TRIM(SUBSTITUTE(BG105,CHAR(160),""))),0),2)&gt;
ROUND(IFERROR(VALUE(TRIM(SUBSTITUTE(AA105,CHAR(160),""))),0),2),
"Attention : Le montant TVA retenu est supérieur au montant TVA présenté. Merci de revoir la ligne de dépense, plafonner son montant, ou justifier la reventillation HT / TVA.",
ROUND(IFERROR(VALUE(TRIM(SUBSTITUTE(AB105,CHAR(160),""))),0),2)=0,
"",
ROUND(IFERROR(VALUE(TRIM(SUBSTITUTE(BH105,CHAR(160),""))),0),2)=
ROUND(IFERROR(VALUE(TRIM(SUBSTITUTE(AB105,CHAR(160),""))),0),2),
"OK",
ROUND(IFERROR(VALUE(TRIM(SUBSTITUTE(BH105,CHAR(160),""))),0),2)=0,
"Attention : Montant présenté entièrement rejeté.",
ROUND(IFERROR(VALUE(TRIM(SUBSTITUTE(BH105,CHAR(160),""))),0),2)&lt;
ROUND(IFERROR(VALUE(TRIM(SUBSTITUTE(AB105,CHAR(160),""))),0),2),
"Attention : Montant présenté partiellement rejeté.",
TRUE,""
))</f>
        <v/>
      </c>
      <c r="BL105" s="92" t="str">
        <f t="shared" si="65"/>
        <v/>
      </c>
      <c r="BM105" s="554" t="str">
        <f t="shared" si="66"/>
        <v/>
      </c>
      <c r="BN105" s="822" t="str">
        <f t="shared" si="67"/>
        <v/>
      </c>
    </row>
    <row r="106" spans="1:66">
      <c r="A106" s="797">
        <v>98</v>
      </c>
      <c r="B106" s="83"/>
      <c r="C106" s="108"/>
      <c r="D106" s="83"/>
      <c r="E106" s="109"/>
      <c r="F106" s="110"/>
      <c r="G106" s="111"/>
      <c r="H106" s="132"/>
      <c r="I106" s="626"/>
      <c r="J106" s="627"/>
      <c r="K106" s="538"/>
      <c r="L106" s="624"/>
      <c r="M106" s="625"/>
      <c r="N106" s="644" t="str">
        <f t="shared" si="93"/>
        <v/>
      </c>
      <c r="O106" s="647"/>
      <c r="P106" s="538"/>
      <c r="Q106" s="625"/>
      <c r="R106" s="625"/>
      <c r="S106" s="644" t="str">
        <f t="shared" si="70"/>
        <v/>
      </c>
      <c r="T106" s="664"/>
      <c r="U106" s="538"/>
      <c r="V106" s="625"/>
      <c r="W106" s="625"/>
      <c r="X106" s="665" t="str">
        <f t="shared" si="96"/>
        <v/>
      </c>
      <c r="Y106" s="623"/>
      <c r="Z106" s="112" t="str" cm="1">
        <f t="array" ref="Z106">IF((_xlfn.IFS(TRIM(SUBSTITUTE(Y106,CHAR(160),""))="Devis 1",IFERROR(VALUE(TRIM(SUBSTITUTE(L106,CHAR(160),""))),0),TRIM(SUBSTITUTE(Y106,CHAR(160),""))="Devis 2",IFERROR(VALUE(TRIM(SUBSTITUTE(Q106,CHAR(160),""))),0),TRIM(SUBSTITUTE(Y106,CHAR(160),""))="Devis 3",IFERROR(VALUE(TRIM(SUBSTITUTE(V106,CHAR(160),""))),0),TRUE,0)*IFERROR(VALUE(TRIM(SUBSTITUTE(C106,CHAR(160),""))),0))=0,"",_xlfn.IFS(TRIM(SUBSTITUTE(Y106,CHAR(160),""))="Devis 1",IFERROR(VALUE(TRIM(SUBSTITUTE(L106,CHAR(160),""))),0),TRIM(SUBSTITUTE(Y106,CHAR(160),""))="Devis 2",IFERROR(VALUE(TRIM(SUBSTITUTE(Q106,CHAR(160),""))),0),TRIM(SUBSTITUTE(Y106,CHAR(160),""))="Devis 3",IFERROR(VALUE(TRIM(SUBSTITUTE(V106,CHAR(160),""))),0),TRUE,0)*IFERROR(VALUE(TRIM(SUBSTITUTE(C106,CHAR(160),""))),0))</f>
        <v/>
      </c>
      <c r="AA106" s="89" t="str" cm="1">
        <f t="array" ref="AA106">IF(ROUND((_xlfn.IFS(TRIM(SUBSTITUTE(Y106,CHAR(160),""))="Devis 1",IFERROR(VALUE(TRIM(SUBSTITUTE(M106,CHAR(160),""))),0),TRIM(SUBSTITUTE(Y106,CHAR(160),""))="Devis 2",IFERROR(VALUE(TRIM(SUBSTITUTE(R106,CHAR(160),""))),0),TRIM(SUBSTITUTE(Y106,CHAR(160),""))="Devis 3",IFERROR(VALUE(TRIM(SUBSTITUTE(W106,CHAR(160),""))),0),TRUE,0)*IFERROR(VALUE(TRIM(SUBSTITUTE(C106,CHAR(160),""))),0)),2)=0,IF(Z106&lt;&gt;"",0,""),ROUND((_xlfn.IFS(TRIM(SUBSTITUTE(Y106,CHAR(160),""))="Devis 1",IFERROR(VALUE(TRIM(SUBSTITUTE(M106,CHAR(160),""))),0),TRIM(SUBSTITUTE(Y106,CHAR(160),""))="Devis 2",IFERROR(VALUE(TRIM(SUBSTITUTE(R106,CHAR(160),""))),0),TRIM(SUBSTITUTE(Y106,CHAR(160),""))="Devis 3",IFERROR(VALUE(TRIM(SUBSTITUTE(W106,CHAR(160),""))),0),TRUE,0)*IFERROR(VALUE(TRIM(SUBSTITUTE(C106,CHAR(160),""))),0)),2))</f>
        <v/>
      </c>
      <c r="AB106" s="113" t="str">
        <f t="shared" si="71"/>
        <v/>
      </c>
      <c r="AC106" s="798"/>
      <c r="AD106" s="821" t="str">
        <f t="shared" si="68"/>
        <v/>
      </c>
      <c r="AE106" s="155" t="str">
        <f t="shared" si="72"/>
        <v/>
      </c>
      <c r="AF106" s="41" t="str">
        <f t="shared" si="73"/>
        <v/>
      </c>
      <c r="AG106" s="41" t="str">
        <f t="shared" si="74"/>
        <v/>
      </c>
      <c r="AH106" s="41" t="str">
        <f t="shared" si="75"/>
        <v/>
      </c>
      <c r="AI106" s="41" t="str">
        <f t="shared" si="76"/>
        <v/>
      </c>
      <c r="AJ106" s="41" t="str">
        <f t="shared" si="77"/>
        <v/>
      </c>
      <c r="AK106" s="634" t="str">
        <f t="shared" si="78"/>
        <v/>
      </c>
      <c r="AL106" s="640" t="str">
        <f t="shared" si="94"/>
        <v/>
      </c>
      <c r="AM106" s="563" t="str">
        <f t="shared" si="94"/>
        <v/>
      </c>
      <c r="AN106" s="542" t="str">
        <f t="shared" si="79"/>
        <v/>
      </c>
      <c r="AO106" s="42" t="str">
        <f t="shared" si="80"/>
        <v/>
      </c>
      <c r="AP106" s="86" t="str">
        <f t="shared" si="81"/>
        <v/>
      </c>
      <c r="AQ106" s="657" t="str">
        <f t="shared" si="82"/>
        <v/>
      </c>
      <c r="AR106" s="697" t="str">
        <f t="shared" si="82"/>
        <v/>
      </c>
      <c r="AS106" s="542" t="str">
        <f t="shared" si="83"/>
        <v/>
      </c>
      <c r="AT106" s="42" t="str">
        <f t="shared" si="84"/>
        <v/>
      </c>
      <c r="AU106" s="86" t="str">
        <f t="shared" si="85"/>
        <v/>
      </c>
      <c r="AV106" s="680" t="str">
        <f t="shared" si="95"/>
        <v/>
      </c>
      <c r="AW106" s="447" t="str">
        <f t="shared" si="95"/>
        <v/>
      </c>
      <c r="AX106" s="149" t="str">
        <f t="shared" si="86"/>
        <v/>
      </c>
      <c r="AY106" s="42" t="str">
        <f t="shared" si="87"/>
        <v/>
      </c>
      <c r="AZ106" s="150" t="str">
        <f t="shared" si="88"/>
        <v/>
      </c>
      <c r="BA106" s="148" t="str">
        <f t="shared" si="69"/>
        <v/>
      </c>
      <c r="BB106" s="156"/>
      <c r="BC106" s="605" t="str">
        <f t="shared" si="89"/>
        <v/>
      </c>
      <c r="BD106" s="605" t="str">
        <f t="shared" si="90"/>
        <v/>
      </c>
      <c r="BE106" s="605" t="str">
        <f t="shared" si="91"/>
        <v/>
      </c>
      <c r="BF106" s="606" t="str" cm="1">
        <f t="array" ref="BF106">IF($AE106="","",
_xlfn.IFS(
$BA106="Devis 1",
IF(ISBLANK(AN106),"",IFERROR(VALUE(TRIM(SUBSTITUTE(AN106,CHAR(160),""))),0)*IFERROR(VALUE(TRIM(SUBSTITUTE($AE106,CHAR(160),""))),0)),
$BA106="Devis 2",
IF(ISBLANK(AS106),"",IFERROR(VALUE(TRIM(SUBSTITUTE(AS106,CHAR(160),""))),0)*IFERROR(VALUE(TRIM(SUBSTITUTE($AE106,CHAR(160),""))),0)),
$BA106="Devis 3",
IF(ISBLANK(AX106),"",IFERROR(VALUE(TRIM(SUBSTITUTE(AX106,CHAR(160),""))),0)*IFERROR(VALUE(TRIM(SUBSTITUTE($AE106,CHAR(160),""))),0)),
TRUE,0
)
)</f>
        <v/>
      </c>
      <c r="BG106" s="606" t="str" cm="1">
        <f t="array" ref="BG106">IF($AE106="","",
_xlfn.IFS(
$BA106="Devis 1",
IF(ISBLANK(AO106),"",IFERROR(VALUE(TRIM(SUBSTITUTE(AO106,CHAR(160),""))),0)*IFERROR(VALUE(TRIM(SUBSTITUTE($AE106,CHAR(160),""))),0)),
$BA106="Devis 2",
IF(ISBLANK(AT106),"",IFERROR(VALUE(TRIM(SUBSTITUTE(AT106,CHAR(160),""))),0)*IFERROR(VALUE(TRIM(SUBSTITUTE($AE106,CHAR(160),""))),0)),
$BA106="Devis 3",
IF(ISBLANK(AY106),"",IFERROR(VALUE(TRIM(SUBSTITUTE(AY106,CHAR(160),""))),0)*IFERROR(VALUE(TRIM(SUBSTITUTE($AE106,CHAR(160),""))),0)),
TRUE,0
)
)</f>
        <v/>
      </c>
      <c r="BH106" s="605" t="str">
        <f t="shared" si="92"/>
        <v/>
      </c>
      <c r="BI106" s="114"/>
      <c r="BJ106" s="43" t="str" cm="1">
        <f t="array" ref="BJ106">IF(OR(BH106="",BE106="",BF106="",BC106="",BG106="",BD106=""),"",_xlfn.IFS(
ROUND(IFERROR(VALUE(TRIM(SUBSTITUTE(BH106,CHAR(160),""))),0),2)&gt;
ROUND(IFERROR(VALUE(TRIM(SUBSTITUTE(BE106,CHAR(160),""))),0),2),
"KO : Le montant retenu TTC est supérieur au montant raisonnable TTC. Merci de revoir la ligne de dépense ou plafonner son montant.",
ROUND(IFERROR(VALUE(TRIM(SUBSTITUTE(BF106,CHAR(160),""))),0),2)&gt;
ROUND(IFERROR(VALUE(TRIM(SUBSTITUTE(BC106,CHAR(160),""))),0),2),
"Attention : Le montant retenu HT est supérieur au montant HT raisonnable. Merci de revoir la ligne de dépense, plafonner son montant, ou justifier la reventillation HT / TVA.",
ROUND(IFERROR(VALUE(TRIM(SUBSTITUTE(BG106,CHAR(160),""))),0),2)&gt;
ROUND(IFERROR(VALUE(TRIM(SUBSTITUTE(BD106,CHAR(160),""))),0),2),
"Attention : Le montant TVA retenu est supérieur au montant TVA raisonnable. Merci de revoir la ligne de dépense, plafonner son montant, ou justifier la reventillation HT / TVA.",
ROUND(IFERROR(VALUE(TRIM(SUBSTITUTE(BH106,CHAR(160),""))),0),2)&gt;
ROUND(IFERROR(VALUE(TRIM(SUBSTITUTE(MIN(P107,S107,V107),CHAR(160),""))),0),2),
"Attention : Le devis retenu n'est pas le moins cher. Une justification de la part du porteur est nécessaire.",
ROUND(IFERROR(VALUE(TRIM(SUBSTITUTE(BH106,CHAR(160),""))),0),2)=0,
"Attention : montant présenté entièrement écarté",
ROUND(IFERROR(VALUE(TRIM(SUBSTITUTE(BE106,CHAR(160),""))),0),2)=
ROUND(IFERROR(VALUE(TRIM(SUBSTITUTE(BH106,CHAR(160),""))),0),2),
"OK",
ROUND(IFERROR(VALUE(TRIM(SUBSTITUTE(BE106,CHAR(160),""))),0),2)&gt;
ROUND(IFERROR(VALUE(TRIM(SUBSTITUTE(BH106,CHAR(160),""))),0),2),
" OK : Montant instruit inférieur au montant raisonnable.",
TRUE,""
))</f>
        <v/>
      </c>
      <c r="BK106" s="43" t="str" cm="1">
        <f t="array" ref="BK106">IF(OR(BH106="",AB106="",BF106="",Z106="",BG106="",AA106=""),"",_xlfn.IFS(
ROUND(IFERROR(VALUE(TRIM(SUBSTITUTE(BH106,CHAR(160),""))),0),2)&gt;
ROUND(IFERROR(VALUE(TRIM(SUBSTITUTE(AB106,CHAR(160),""))),0),2),
"KO : Le montant retenu TTC est supérieur au montant présenté TTC. Merci de revoir la ligne de dépense ou plafonner son montant.",
ROUND(IFERROR(VALUE(TRIM(SUBSTITUTE(BF106,CHAR(160),""))),0),2)&gt;
ROUND(IFERROR(VALUE(TRIM(SUBSTITUTE(Z106,CHAR(160),""))),0),2),
"Attention : Le montant retenu HT est supérieur au montant HT présenté. Merci de revoir la ligne de dépense, plafonner son montant, ou justifier la reventillation HT / TVA.",
ROUND(IFERROR(VALUE(TRIM(SUBSTITUTE(BG106,CHAR(160),""))),0),2)&gt;
ROUND(IFERROR(VALUE(TRIM(SUBSTITUTE(AA106,CHAR(160),""))),0),2),
"Attention : Le montant TVA retenu est supérieur au montant TVA présenté. Merci de revoir la ligne de dépense, plafonner son montant, ou justifier la reventillation HT / TVA.",
ROUND(IFERROR(VALUE(TRIM(SUBSTITUTE(AB106,CHAR(160),""))),0),2)=0,
"",
ROUND(IFERROR(VALUE(TRIM(SUBSTITUTE(BH106,CHAR(160),""))),0),2)=
ROUND(IFERROR(VALUE(TRIM(SUBSTITUTE(AB106,CHAR(160),""))),0),2),
"OK",
ROUND(IFERROR(VALUE(TRIM(SUBSTITUTE(BH106,CHAR(160),""))),0),2)=0,
"Attention : Montant présenté entièrement rejeté.",
ROUND(IFERROR(VALUE(TRIM(SUBSTITUTE(BH106,CHAR(160),""))),0),2)&lt;
ROUND(IFERROR(VALUE(TRIM(SUBSTITUTE(AB106,CHAR(160),""))),0),2),
"Attention : Montant présenté partiellement rejeté.",
TRUE,""
))</f>
        <v/>
      </c>
      <c r="BL106" s="92" t="str">
        <f t="shared" si="65"/>
        <v/>
      </c>
      <c r="BM106" s="554" t="str">
        <f t="shared" si="66"/>
        <v/>
      </c>
      <c r="BN106" s="822" t="str">
        <f t="shared" si="67"/>
        <v/>
      </c>
    </row>
    <row r="107" spans="1:66">
      <c r="A107" s="797">
        <v>99</v>
      </c>
      <c r="B107" s="83"/>
      <c r="C107" s="108"/>
      <c r="D107" s="83"/>
      <c r="E107" s="109"/>
      <c r="F107" s="110"/>
      <c r="G107" s="111"/>
      <c r="H107" s="132"/>
      <c r="I107" s="626"/>
      <c r="J107" s="627"/>
      <c r="K107" s="538"/>
      <c r="L107" s="624"/>
      <c r="M107" s="625"/>
      <c r="N107" s="644" t="str">
        <f t="shared" si="93"/>
        <v/>
      </c>
      <c r="O107" s="647"/>
      <c r="P107" s="538"/>
      <c r="Q107" s="625"/>
      <c r="R107" s="625"/>
      <c r="S107" s="644" t="str">
        <f t="shared" si="70"/>
        <v/>
      </c>
      <c r="T107" s="664"/>
      <c r="U107" s="538"/>
      <c r="V107" s="625"/>
      <c r="W107" s="625"/>
      <c r="X107" s="665" t="str">
        <f t="shared" si="96"/>
        <v/>
      </c>
      <c r="Y107" s="623"/>
      <c r="Z107" s="112" t="str" cm="1">
        <f t="array" ref="Z107">IF((_xlfn.IFS(TRIM(SUBSTITUTE(Y107,CHAR(160),""))="Devis 1",IFERROR(VALUE(TRIM(SUBSTITUTE(L107,CHAR(160),""))),0),TRIM(SUBSTITUTE(Y107,CHAR(160),""))="Devis 2",IFERROR(VALUE(TRIM(SUBSTITUTE(Q107,CHAR(160),""))),0),TRIM(SUBSTITUTE(Y107,CHAR(160),""))="Devis 3",IFERROR(VALUE(TRIM(SUBSTITUTE(V107,CHAR(160),""))),0),TRUE,0)*IFERROR(VALUE(TRIM(SUBSTITUTE(C107,CHAR(160),""))),0))=0,"",_xlfn.IFS(TRIM(SUBSTITUTE(Y107,CHAR(160),""))="Devis 1",IFERROR(VALUE(TRIM(SUBSTITUTE(L107,CHAR(160),""))),0),TRIM(SUBSTITUTE(Y107,CHAR(160),""))="Devis 2",IFERROR(VALUE(TRIM(SUBSTITUTE(Q107,CHAR(160),""))),0),TRIM(SUBSTITUTE(Y107,CHAR(160),""))="Devis 3",IFERROR(VALUE(TRIM(SUBSTITUTE(V107,CHAR(160),""))),0),TRUE,0)*IFERROR(VALUE(TRIM(SUBSTITUTE(C107,CHAR(160),""))),0))</f>
        <v/>
      </c>
      <c r="AA107" s="89" t="str" cm="1">
        <f t="array" ref="AA107">IF(ROUND((_xlfn.IFS(TRIM(SUBSTITUTE(Y107,CHAR(160),""))="Devis 1",IFERROR(VALUE(TRIM(SUBSTITUTE(M107,CHAR(160),""))),0),TRIM(SUBSTITUTE(Y107,CHAR(160),""))="Devis 2",IFERROR(VALUE(TRIM(SUBSTITUTE(R107,CHAR(160),""))),0),TRIM(SUBSTITUTE(Y107,CHAR(160),""))="Devis 3",IFERROR(VALUE(TRIM(SUBSTITUTE(W107,CHAR(160),""))),0),TRUE,0)*IFERROR(VALUE(TRIM(SUBSTITUTE(C107,CHAR(160),""))),0)),2)=0,IF(Z107&lt;&gt;"",0,""),ROUND((_xlfn.IFS(TRIM(SUBSTITUTE(Y107,CHAR(160),""))="Devis 1",IFERROR(VALUE(TRIM(SUBSTITUTE(M107,CHAR(160),""))),0),TRIM(SUBSTITUTE(Y107,CHAR(160),""))="Devis 2",IFERROR(VALUE(TRIM(SUBSTITUTE(R107,CHAR(160),""))),0),TRIM(SUBSTITUTE(Y107,CHAR(160),""))="Devis 3",IFERROR(VALUE(TRIM(SUBSTITUTE(W107,CHAR(160),""))),0),TRUE,0)*IFERROR(VALUE(TRIM(SUBSTITUTE(C107,CHAR(160),""))),0)),2))</f>
        <v/>
      </c>
      <c r="AB107" s="113" t="str">
        <f t="shared" si="71"/>
        <v/>
      </c>
      <c r="AC107" s="798"/>
      <c r="AD107" s="821" t="str">
        <f t="shared" si="68"/>
        <v/>
      </c>
      <c r="AE107" s="155" t="str">
        <f t="shared" si="72"/>
        <v/>
      </c>
      <c r="AF107" s="41" t="str">
        <f t="shared" si="73"/>
        <v/>
      </c>
      <c r="AG107" s="41" t="str">
        <f t="shared" si="74"/>
        <v/>
      </c>
      <c r="AH107" s="41" t="str">
        <f t="shared" si="75"/>
        <v/>
      </c>
      <c r="AI107" s="41" t="str">
        <f t="shared" si="76"/>
        <v/>
      </c>
      <c r="AJ107" s="41" t="str">
        <f t="shared" si="77"/>
        <v/>
      </c>
      <c r="AK107" s="634" t="str">
        <f t="shared" si="78"/>
        <v/>
      </c>
      <c r="AL107" s="640" t="str">
        <f t="shared" si="94"/>
        <v/>
      </c>
      <c r="AM107" s="563" t="str">
        <f t="shared" si="94"/>
        <v/>
      </c>
      <c r="AN107" s="542" t="str">
        <f t="shared" si="79"/>
        <v/>
      </c>
      <c r="AO107" s="42" t="str">
        <f t="shared" si="80"/>
        <v/>
      </c>
      <c r="AP107" s="86" t="str">
        <f t="shared" si="81"/>
        <v/>
      </c>
      <c r="AQ107" s="657" t="str">
        <f t="shared" si="82"/>
        <v/>
      </c>
      <c r="AR107" s="697" t="str">
        <f t="shared" si="82"/>
        <v/>
      </c>
      <c r="AS107" s="542" t="str">
        <f t="shared" si="83"/>
        <v/>
      </c>
      <c r="AT107" s="42" t="str">
        <f t="shared" si="84"/>
        <v/>
      </c>
      <c r="AU107" s="86" t="str">
        <f t="shared" si="85"/>
        <v/>
      </c>
      <c r="AV107" s="680" t="str">
        <f t="shared" si="95"/>
        <v/>
      </c>
      <c r="AW107" s="447" t="str">
        <f t="shared" si="95"/>
        <v/>
      </c>
      <c r="AX107" s="149" t="str">
        <f t="shared" si="86"/>
        <v/>
      </c>
      <c r="AY107" s="42" t="str">
        <f t="shared" si="87"/>
        <v/>
      </c>
      <c r="AZ107" s="150" t="str">
        <f t="shared" si="88"/>
        <v/>
      </c>
      <c r="BA107" s="148" t="str">
        <f t="shared" si="69"/>
        <v/>
      </c>
      <c r="BB107" s="156"/>
      <c r="BC107" s="605" t="str">
        <f t="shared" si="89"/>
        <v/>
      </c>
      <c r="BD107" s="605" t="str">
        <f t="shared" si="90"/>
        <v/>
      </c>
      <c r="BE107" s="605" t="str">
        <f t="shared" si="91"/>
        <v/>
      </c>
      <c r="BF107" s="606" t="str" cm="1">
        <f t="array" ref="BF107">IF($AE107="","",
_xlfn.IFS(
$BA107="Devis 1",
IF(ISBLANK(AN107),"",IFERROR(VALUE(TRIM(SUBSTITUTE(AN107,CHAR(160),""))),0)*IFERROR(VALUE(TRIM(SUBSTITUTE($AE107,CHAR(160),""))),0)),
$BA107="Devis 2",
IF(ISBLANK(AS107),"",IFERROR(VALUE(TRIM(SUBSTITUTE(AS107,CHAR(160),""))),0)*IFERROR(VALUE(TRIM(SUBSTITUTE($AE107,CHAR(160),""))),0)),
$BA107="Devis 3",
IF(ISBLANK(AX107),"",IFERROR(VALUE(TRIM(SUBSTITUTE(AX107,CHAR(160),""))),0)*IFERROR(VALUE(TRIM(SUBSTITUTE($AE107,CHAR(160),""))),0)),
TRUE,0
)
)</f>
        <v/>
      </c>
      <c r="BG107" s="606" t="str" cm="1">
        <f t="array" ref="BG107">IF($AE107="","",
_xlfn.IFS(
$BA107="Devis 1",
IF(ISBLANK(AO107),"",IFERROR(VALUE(TRIM(SUBSTITUTE(AO107,CHAR(160),""))),0)*IFERROR(VALUE(TRIM(SUBSTITUTE($AE107,CHAR(160),""))),0)),
$BA107="Devis 2",
IF(ISBLANK(AT107),"",IFERROR(VALUE(TRIM(SUBSTITUTE(AT107,CHAR(160),""))),0)*IFERROR(VALUE(TRIM(SUBSTITUTE($AE107,CHAR(160),""))),0)),
$BA107="Devis 3",
IF(ISBLANK(AY107),"",IFERROR(VALUE(TRIM(SUBSTITUTE(AY107,CHAR(160),""))),0)*IFERROR(VALUE(TRIM(SUBSTITUTE($AE107,CHAR(160),""))),0)),
TRUE,0
)
)</f>
        <v/>
      </c>
      <c r="BH107" s="605" t="str">
        <f t="shared" si="92"/>
        <v/>
      </c>
      <c r="BI107" s="114"/>
      <c r="BJ107" s="43" t="str" cm="1">
        <f t="array" ref="BJ107">IF(OR(BH107="",BE107="",BF107="",BC107="",BG107="",BD107=""),"",_xlfn.IFS(
ROUND(IFERROR(VALUE(TRIM(SUBSTITUTE(BH107,CHAR(160),""))),0),2)&gt;
ROUND(IFERROR(VALUE(TRIM(SUBSTITUTE(BE107,CHAR(160),""))),0),2),
"KO : Le montant retenu TTC est supérieur au montant raisonnable TTC. Merci de revoir la ligne de dépense ou plafonner son montant.",
ROUND(IFERROR(VALUE(TRIM(SUBSTITUTE(BF107,CHAR(160),""))),0),2)&gt;
ROUND(IFERROR(VALUE(TRIM(SUBSTITUTE(BC107,CHAR(160),""))),0),2),
"Attention : Le montant retenu HT est supérieur au montant HT raisonnable. Merci de revoir la ligne de dépense, plafonner son montant, ou justifier la reventillation HT / TVA.",
ROUND(IFERROR(VALUE(TRIM(SUBSTITUTE(BG107,CHAR(160),""))),0),2)&gt;
ROUND(IFERROR(VALUE(TRIM(SUBSTITUTE(BD107,CHAR(160),""))),0),2),
"Attention : Le montant TVA retenu est supérieur au montant TVA raisonnable. Merci de revoir la ligne de dépense, plafonner son montant, ou justifier la reventillation HT / TVA.",
ROUND(IFERROR(VALUE(TRIM(SUBSTITUTE(BH107,CHAR(160),""))),0),2)&gt;
ROUND(IFERROR(VALUE(TRIM(SUBSTITUTE(MIN(P108,S108,V108),CHAR(160),""))),0),2),
"Attention : Le devis retenu n'est pas le moins cher. Une justification de la part du porteur est nécessaire.",
ROUND(IFERROR(VALUE(TRIM(SUBSTITUTE(BH107,CHAR(160),""))),0),2)=0,
"Attention : montant présenté entièrement écarté",
ROUND(IFERROR(VALUE(TRIM(SUBSTITUTE(BE107,CHAR(160),""))),0),2)=
ROUND(IFERROR(VALUE(TRIM(SUBSTITUTE(BH107,CHAR(160),""))),0),2),
"OK",
ROUND(IFERROR(VALUE(TRIM(SUBSTITUTE(BE107,CHAR(160),""))),0),2)&gt;
ROUND(IFERROR(VALUE(TRIM(SUBSTITUTE(BH107,CHAR(160),""))),0),2),
" OK : Montant instruit inférieur au montant raisonnable.",
TRUE,""
))</f>
        <v/>
      </c>
      <c r="BK107" s="43" t="str" cm="1">
        <f t="array" ref="BK107">IF(OR(BH107="",AB107="",BF107="",Z107="",BG107="",AA107=""),"",_xlfn.IFS(
ROUND(IFERROR(VALUE(TRIM(SUBSTITUTE(BH107,CHAR(160),""))),0),2)&gt;
ROUND(IFERROR(VALUE(TRIM(SUBSTITUTE(AB107,CHAR(160),""))),0),2),
"KO : Le montant retenu TTC est supérieur au montant présenté TTC. Merci de revoir la ligne de dépense ou plafonner son montant.",
ROUND(IFERROR(VALUE(TRIM(SUBSTITUTE(BF107,CHAR(160),""))),0),2)&gt;
ROUND(IFERROR(VALUE(TRIM(SUBSTITUTE(Z107,CHAR(160),""))),0),2),
"Attention : Le montant retenu HT est supérieur au montant HT présenté. Merci de revoir la ligne de dépense, plafonner son montant, ou justifier la reventillation HT / TVA.",
ROUND(IFERROR(VALUE(TRIM(SUBSTITUTE(BG107,CHAR(160),""))),0),2)&gt;
ROUND(IFERROR(VALUE(TRIM(SUBSTITUTE(AA107,CHAR(160),""))),0),2),
"Attention : Le montant TVA retenu est supérieur au montant TVA présenté. Merci de revoir la ligne de dépense, plafonner son montant, ou justifier la reventillation HT / TVA.",
ROUND(IFERROR(VALUE(TRIM(SUBSTITUTE(AB107,CHAR(160),""))),0),2)=0,
"",
ROUND(IFERROR(VALUE(TRIM(SUBSTITUTE(BH107,CHAR(160),""))),0),2)=
ROUND(IFERROR(VALUE(TRIM(SUBSTITUTE(AB107,CHAR(160),""))),0),2),
"OK",
ROUND(IFERROR(VALUE(TRIM(SUBSTITUTE(BH107,CHAR(160),""))),0),2)=0,
"Attention : Montant présenté entièrement rejeté.",
ROUND(IFERROR(VALUE(TRIM(SUBSTITUTE(BH107,CHAR(160),""))),0),2)&lt;
ROUND(IFERROR(VALUE(TRIM(SUBSTITUTE(AB107,CHAR(160),""))),0),2),
"Attention : Montant présenté partiellement rejeté.",
TRUE,""
))</f>
        <v/>
      </c>
      <c r="BL107" s="92" t="str">
        <f t="shared" si="65"/>
        <v/>
      </c>
      <c r="BM107" s="554" t="str">
        <f t="shared" si="66"/>
        <v/>
      </c>
      <c r="BN107" s="822" t="str">
        <f t="shared" si="67"/>
        <v/>
      </c>
    </row>
    <row r="108" spans="1:66" ht="15.75" thickBot="1">
      <c r="A108" s="797">
        <v>100</v>
      </c>
      <c r="B108" s="83"/>
      <c r="C108" s="108"/>
      <c r="D108" s="83"/>
      <c r="E108" s="109"/>
      <c r="F108" s="110"/>
      <c r="G108" s="111"/>
      <c r="H108" s="132"/>
      <c r="I108" s="626"/>
      <c r="J108" s="628"/>
      <c r="K108" s="629"/>
      <c r="L108" s="630"/>
      <c r="M108" s="631"/>
      <c r="N108" s="645" t="str">
        <f t="shared" si="93"/>
        <v/>
      </c>
      <c r="O108" s="648"/>
      <c r="P108" s="649"/>
      <c r="Q108" s="650"/>
      <c r="R108" s="650"/>
      <c r="S108" s="660" t="str">
        <f t="shared" si="70"/>
        <v/>
      </c>
      <c r="T108" s="666"/>
      <c r="U108" s="667"/>
      <c r="V108" s="668"/>
      <c r="W108" s="668"/>
      <c r="X108" s="669" t="str">
        <f t="shared" si="96"/>
        <v/>
      </c>
      <c r="Y108" s="623"/>
      <c r="Z108" s="112" t="str" cm="1">
        <f t="array" ref="Z108">IF((_xlfn.IFS(TRIM(SUBSTITUTE(Y108,CHAR(160),""))="Devis 1",IFERROR(VALUE(TRIM(SUBSTITUTE(L108,CHAR(160),""))),0),TRIM(SUBSTITUTE(Y108,CHAR(160),""))="Devis 2",IFERROR(VALUE(TRIM(SUBSTITUTE(Q108,CHAR(160),""))),0),TRIM(SUBSTITUTE(Y108,CHAR(160),""))="Devis 3",IFERROR(VALUE(TRIM(SUBSTITUTE(V108,CHAR(160),""))),0),TRUE,0)*IFERROR(VALUE(TRIM(SUBSTITUTE(C108,CHAR(160),""))),0))=0,"",_xlfn.IFS(TRIM(SUBSTITUTE(Y108,CHAR(160),""))="Devis 1",IFERROR(VALUE(TRIM(SUBSTITUTE(L108,CHAR(160),""))),0),TRIM(SUBSTITUTE(Y108,CHAR(160),""))="Devis 2",IFERROR(VALUE(TRIM(SUBSTITUTE(Q108,CHAR(160),""))),0),TRIM(SUBSTITUTE(Y108,CHAR(160),""))="Devis 3",IFERROR(VALUE(TRIM(SUBSTITUTE(V108,CHAR(160),""))),0),TRUE,0)*IFERROR(VALUE(TRIM(SUBSTITUTE(C108,CHAR(160),""))),0))</f>
        <v/>
      </c>
      <c r="AA108" s="89" t="str" cm="1">
        <f t="array" ref="AA108">IF(ROUND((_xlfn.IFS(TRIM(SUBSTITUTE(Y108,CHAR(160),""))="Devis 1",IFERROR(VALUE(TRIM(SUBSTITUTE(M108,CHAR(160),""))),0),TRIM(SUBSTITUTE(Y108,CHAR(160),""))="Devis 2",IFERROR(VALUE(TRIM(SUBSTITUTE(R108,CHAR(160),""))),0),TRIM(SUBSTITUTE(Y108,CHAR(160),""))="Devis 3",IFERROR(VALUE(TRIM(SUBSTITUTE(W108,CHAR(160),""))),0),TRUE,0)*IFERROR(VALUE(TRIM(SUBSTITUTE(C108,CHAR(160),""))),0)),2)=0,IF(Z108&lt;&gt;"",0,""),ROUND((_xlfn.IFS(TRIM(SUBSTITUTE(Y108,CHAR(160),""))="Devis 1",IFERROR(VALUE(TRIM(SUBSTITUTE(M108,CHAR(160),""))),0),TRIM(SUBSTITUTE(Y108,CHAR(160),""))="Devis 2",IFERROR(VALUE(TRIM(SUBSTITUTE(R108,CHAR(160),""))),0),TRIM(SUBSTITUTE(Y108,CHAR(160),""))="Devis 3",IFERROR(VALUE(TRIM(SUBSTITUTE(W108,CHAR(160),""))),0),TRUE,0)*IFERROR(VALUE(TRIM(SUBSTITUTE(C108,CHAR(160),""))),0)),2))</f>
        <v/>
      </c>
      <c r="AB108" s="113" t="str">
        <f t="shared" si="71"/>
        <v/>
      </c>
      <c r="AC108" s="798"/>
      <c r="AD108" s="821" t="str">
        <f t="shared" si="68"/>
        <v/>
      </c>
      <c r="AE108" s="155" t="str">
        <f t="shared" si="72"/>
        <v/>
      </c>
      <c r="AF108" s="555" t="str">
        <f t="shared" si="73"/>
        <v/>
      </c>
      <c r="AG108" s="555" t="str">
        <f t="shared" si="74"/>
        <v/>
      </c>
      <c r="AH108" s="555" t="str">
        <f t="shared" si="75"/>
        <v/>
      </c>
      <c r="AI108" s="555" t="str">
        <f t="shared" si="76"/>
        <v/>
      </c>
      <c r="AJ108" s="555" t="str">
        <f t="shared" si="77"/>
        <v/>
      </c>
      <c r="AK108" s="635" t="str">
        <f t="shared" si="78"/>
        <v/>
      </c>
      <c r="AL108" s="641" t="str">
        <f t="shared" si="94"/>
        <v/>
      </c>
      <c r="AM108" s="701" t="str">
        <f t="shared" si="94"/>
        <v/>
      </c>
      <c r="AN108" s="699" t="str">
        <f t="shared" si="79"/>
        <v/>
      </c>
      <c r="AO108" s="642" t="str">
        <f t="shared" si="80"/>
        <v/>
      </c>
      <c r="AP108" s="652" t="str">
        <f t="shared" si="81"/>
        <v/>
      </c>
      <c r="AQ108" s="658" t="str">
        <f t="shared" si="82"/>
        <v/>
      </c>
      <c r="AR108" s="698" t="str">
        <f t="shared" si="82"/>
        <v/>
      </c>
      <c r="AS108" s="695" t="str">
        <f t="shared" si="83"/>
        <v/>
      </c>
      <c r="AT108" s="659" t="str">
        <f t="shared" si="84"/>
        <v/>
      </c>
      <c r="AU108" s="670" t="str">
        <f t="shared" si="85"/>
        <v/>
      </c>
      <c r="AV108" s="681" t="str">
        <f t="shared" si="95"/>
        <v/>
      </c>
      <c r="AW108" s="682" t="str">
        <f t="shared" si="95"/>
        <v/>
      </c>
      <c r="AX108" s="683" t="str">
        <f t="shared" si="86"/>
        <v/>
      </c>
      <c r="AY108" s="684" t="str">
        <f t="shared" si="87"/>
        <v/>
      </c>
      <c r="AZ108" s="685" t="str">
        <f t="shared" si="88"/>
        <v/>
      </c>
      <c r="BA108" s="556" t="str">
        <f t="shared" si="69"/>
        <v/>
      </c>
      <c r="BB108" s="557"/>
      <c r="BC108" s="605" t="str">
        <f t="shared" si="89"/>
        <v/>
      </c>
      <c r="BD108" s="605" t="str">
        <f t="shared" si="90"/>
        <v/>
      </c>
      <c r="BE108" s="605" t="str">
        <f t="shared" si="91"/>
        <v/>
      </c>
      <c r="BF108" s="606" t="str" cm="1">
        <f t="array" ref="BF108">IF($AE108="","",
_xlfn.IFS(
$BA108="Devis 1",
IF(ISBLANK(AN108),"",IFERROR(VALUE(TRIM(SUBSTITUTE(AN108,CHAR(160),""))),0)*IFERROR(VALUE(TRIM(SUBSTITUTE($AE108,CHAR(160),""))),0)),
$BA108="Devis 2",
IF(ISBLANK(AS108),"",IFERROR(VALUE(TRIM(SUBSTITUTE(AS108,CHAR(160),""))),0)*IFERROR(VALUE(TRIM(SUBSTITUTE($AE108,CHAR(160),""))),0)),
$BA108="Devis 3",
IF(ISBLANK(AX108),"",IFERROR(VALUE(TRIM(SUBSTITUTE(AX108,CHAR(160),""))),0)*IFERROR(VALUE(TRIM(SUBSTITUTE($AE108,CHAR(160),""))),0)),
TRUE,0
)
)</f>
        <v/>
      </c>
      <c r="BG108" s="606" t="str" cm="1">
        <f t="array" ref="BG108">IF($AE108="","",
_xlfn.IFS(
$BA108="Devis 1",
IF(ISBLANK(AO108),"",IFERROR(VALUE(TRIM(SUBSTITUTE(AO108,CHAR(160),""))),0)*IFERROR(VALUE(TRIM(SUBSTITUTE($AE108,CHAR(160),""))),0)),
$BA108="Devis 2",
IF(ISBLANK(AT108),"",IFERROR(VALUE(TRIM(SUBSTITUTE(AT108,CHAR(160),""))),0)*IFERROR(VALUE(TRIM(SUBSTITUTE($AE108,CHAR(160),""))),0)),
$BA108="Devis 3",
IF(ISBLANK(AY108),"",IFERROR(VALUE(TRIM(SUBSTITUTE(AY108,CHAR(160),""))),0)*IFERROR(VALUE(TRIM(SUBSTITUTE($AE108,CHAR(160),""))),0)),
TRUE,0
)
)</f>
        <v/>
      </c>
      <c r="BH108" s="605" t="str">
        <f t="shared" si="92"/>
        <v/>
      </c>
      <c r="BI108" s="559"/>
      <c r="BJ108" s="560" t="str" cm="1">
        <f t="array" ref="BJ108">IF(OR(BH108="",BE108="",BF108="",BC108="",BG108="",BD108=""),"",_xlfn.IFS(
ROUND(IFERROR(VALUE(TRIM(SUBSTITUTE(BH108,CHAR(160),""))),0),2)&gt;
ROUND(IFERROR(VALUE(TRIM(SUBSTITUTE(BE108,CHAR(160),""))),0),2),
"KO : Le montant retenu TTC est supérieur au montant raisonnable TTC. Merci de revoir la ligne de dépense ou plafonner son montant.",
ROUND(IFERROR(VALUE(TRIM(SUBSTITUTE(BF108,CHAR(160),""))),0),2)&gt;
ROUND(IFERROR(VALUE(TRIM(SUBSTITUTE(BC108,CHAR(160),""))),0),2),
"Attention : Le montant retenu HT est supérieur au montant HT raisonnable. Merci de revoir la ligne de dépense, plafonner son montant, ou justifier la reventillation HT / TVA.",
ROUND(IFERROR(VALUE(TRIM(SUBSTITUTE(BG108,CHAR(160),""))),0),2)&gt;
ROUND(IFERROR(VALUE(TRIM(SUBSTITUTE(BD108,CHAR(160),""))),0),2),
"Attention : Le montant TVA retenu est supérieur au montant TVA raisonnable. Merci de revoir la ligne de dépense, plafonner son montant, ou justifier la reventillation HT / TVA.",
ROUND(IFERROR(VALUE(TRIM(SUBSTITUTE(BH108,CHAR(160),""))),0),2)&gt;
ROUND(IFERROR(VALUE(TRIM(SUBSTITUTE(MIN(P109,S109,V109),CHAR(160),""))),0),2),
"Attention : Le devis retenu n'est pas le moins cher. Une justification de la part du porteur est nécessaire.",
ROUND(IFERROR(VALUE(TRIM(SUBSTITUTE(BH108,CHAR(160),""))),0),2)=0,
"Attention : montant présenté entièrement écarté",
ROUND(IFERROR(VALUE(TRIM(SUBSTITUTE(BE108,CHAR(160),""))),0),2)=
ROUND(IFERROR(VALUE(TRIM(SUBSTITUTE(BH108,CHAR(160),""))),0),2),
"OK",
ROUND(IFERROR(VALUE(TRIM(SUBSTITUTE(BE108,CHAR(160),""))),0),2)&gt;
ROUND(IFERROR(VALUE(TRIM(SUBSTITUTE(BH108,CHAR(160),""))),0),2),
" OK : Montant instruit inférieur au montant raisonnable.",
TRUE,""
))</f>
        <v/>
      </c>
      <c r="BK108" s="560" t="str" cm="1">
        <f t="array" ref="BK108">IF(OR(BH108="",AB108="",BF108="",Z108="",BG108="",AA108=""),"",_xlfn.IFS(
ROUND(IFERROR(VALUE(TRIM(SUBSTITUTE(BH108,CHAR(160),""))),0),2)&gt;
ROUND(IFERROR(VALUE(TRIM(SUBSTITUTE(AB108,CHAR(160),""))),0),2),
"KO : Le montant retenu TTC est supérieur au montant présenté TTC. Merci de revoir la ligne de dépense ou plafonner son montant.",
ROUND(IFERROR(VALUE(TRIM(SUBSTITUTE(BF108,CHAR(160),""))),0),2)&gt;
ROUND(IFERROR(VALUE(TRIM(SUBSTITUTE(Z108,CHAR(160),""))),0),2),
"Attention : Le montant retenu HT est supérieur au montant HT présenté. Merci de revoir la ligne de dépense, plafonner son montant, ou justifier la reventillation HT / TVA.",
ROUND(IFERROR(VALUE(TRIM(SUBSTITUTE(BG108,CHAR(160),""))),0),2)&gt;
ROUND(IFERROR(VALUE(TRIM(SUBSTITUTE(AA108,CHAR(160),""))),0),2),
"Attention : Le montant TVA retenu est supérieur au montant TVA présenté. Merci de revoir la ligne de dépense, plafonner son montant, ou justifier la reventillation HT / TVA.",
ROUND(IFERROR(VALUE(TRIM(SUBSTITUTE(AB108,CHAR(160),""))),0),2)=0,
"",
ROUND(IFERROR(VALUE(TRIM(SUBSTITUTE(BH108,CHAR(160),""))),0),2)=
ROUND(IFERROR(VALUE(TRIM(SUBSTITUTE(AB108,CHAR(160),""))),0),2),
"OK",
ROUND(IFERROR(VALUE(TRIM(SUBSTITUTE(BH108,CHAR(160),""))),0),2)=0,
"Attention : Montant présenté entièrement rejeté.",
ROUND(IFERROR(VALUE(TRIM(SUBSTITUTE(BH108,CHAR(160),""))),0),2)&lt;
ROUND(IFERROR(VALUE(TRIM(SUBSTITUTE(AB108,CHAR(160),""))),0),2),
"Attention : Montant présenté partiellement rejeté.",
TRUE,""
))</f>
        <v/>
      </c>
      <c r="BL108" s="558" t="str">
        <f t="shared" si="65"/>
        <v/>
      </c>
      <c r="BM108" s="561" t="str">
        <f t="shared" si="66"/>
        <v/>
      </c>
      <c r="BN108" s="822" t="str">
        <f t="shared" si="67"/>
        <v/>
      </c>
    </row>
    <row r="109" spans="1:66" ht="15.75" thickBot="1">
      <c r="A109" s="1067" t="s">
        <v>124</v>
      </c>
      <c r="B109" s="1068"/>
      <c r="C109" s="1068"/>
      <c r="D109" s="1068"/>
      <c r="E109" s="1068"/>
      <c r="F109" s="1068"/>
      <c r="G109" s="1068"/>
      <c r="H109" s="1068"/>
      <c r="I109" s="1068"/>
      <c r="J109" s="1068"/>
      <c r="K109" s="1068"/>
      <c r="L109" s="1068"/>
      <c r="M109" s="1068"/>
      <c r="N109" s="1068"/>
      <c r="O109" s="1068"/>
      <c r="P109" s="1068"/>
      <c r="Q109" s="1068"/>
      <c r="R109" s="1068"/>
      <c r="S109" s="1068"/>
      <c r="T109" s="1068"/>
      <c r="U109" s="1068"/>
      <c r="V109" s="1068"/>
      <c r="W109" s="1068"/>
      <c r="X109" s="1068"/>
      <c r="Y109" s="1068"/>
      <c r="Z109" s="799">
        <f>SUM(Z9:Z108)</f>
        <v>0</v>
      </c>
      <c r="AA109" s="799">
        <f>SUM(AA9:AA108)</f>
        <v>0</v>
      </c>
      <c r="AB109" s="799">
        <f>SUM(AB9:AB108)</f>
        <v>0</v>
      </c>
      <c r="AC109" s="800"/>
      <c r="AD109" s="823"/>
      <c r="AE109" s="1069" t="s">
        <v>125</v>
      </c>
      <c r="AF109" s="1068"/>
      <c r="AG109" s="1068"/>
      <c r="AH109" s="1068"/>
      <c r="AI109" s="1068"/>
      <c r="AJ109" s="1068"/>
      <c r="AK109" s="1068"/>
      <c r="AL109" s="1068"/>
      <c r="AM109" s="1068"/>
      <c r="AN109" s="1068"/>
      <c r="AO109" s="1068"/>
      <c r="AP109" s="1068"/>
      <c r="AQ109" s="1068"/>
      <c r="AR109" s="1068"/>
      <c r="AS109" s="1068"/>
      <c r="AT109" s="1068"/>
      <c r="AU109" s="1068"/>
      <c r="AV109" s="1068"/>
      <c r="AW109" s="1068"/>
      <c r="AX109" s="1068"/>
      <c r="AY109" s="1068"/>
      <c r="AZ109" s="1068"/>
      <c r="BA109" s="1068"/>
      <c r="BB109" s="1068"/>
      <c r="BC109" s="1068"/>
      <c r="BD109" s="1068"/>
      <c r="BE109" s="799">
        <f>SUM(BE9:BE108)</f>
        <v>0</v>
      </c>
      <c r="BF109" s="799">
        <f>SUM(BF9:BF108)</f>
        <v>0</v>
      </c>
      <c r="BG109" s="799">
        <f>SUM(BG9:BG108)</f>
        <v>0</v>
      </c>
      <c r="BH109" s="799">
        <f>SUM(BH9:BH108)</f>
        <v>0</v>
      </c>
      <c r="BI109" s="824"/>
      <c r="BJ109" s="825"/>
      <c r="BK109" s="799"/>
      <c r="BL109" s="799">
        <f>SUM(BL9:BL108)</f>
        <v>0</v>
      </c>
      <c r="BM109" s="799">
        <f>SUM(BM9:BM108)</f>
        <v>0</v>
      </c>
      <c r="BN109" s="826">
        <f>SUM(BN9:BN108)</f>
        <v>0</v>
      </c>
    </row>
  </sheetData>
  <sheetProtection algorithmName="SHA-512" hashValue="g2NvQ/NtrGxNBiXV60vO4lZqKxxkEak/J/HI77IoHFQNBm6FUE0HNKDeseDuamWmaYR+/hY4g140bXzT1RXIsQ==" saltValue="1gjRB/zRs/HA6ZysjCF1GA==" spinCount="100000" sheet="1" formatCells="0" formatColumns="0" formatRows="0" insertRows="0"/>
  <mergeCells count="6">
    <mergeCell ref="A109:Y109"/>
    <mergeCell ref="AE109:BD109"/>
    <mergeCell ref="D2:I2"/>
    <mergeCell ref="D3:I3"/>
    <mergeCell ref="A5:AC5"/>
    <mergeCell ref="AD5:BN5"/>
  </mergeCells>
  <conditionalFormatting sqref="AD9:AO9 AD10:AE108">
    <cfRule type="expression" dxfId="56" priority="294" stopIfTrue="1">
      <formula>B9&lt;&gt;AD9</formula>
    </cfRule>
  </conditionalFormatting>
  <conditionalFormatting sqref="AF10:AI108">
    <cfRule type="expression" dxfId="55" priority="296" stopIfTrue="1">
      <formula>F10&lt;&gt;AF10</formula>
    </cfRule>
  </conditionalFormatting>
  <conditionalFormatting sqref="AJ10:AJ108">
    <cfRule type="expression" dxfId="54" priority="6" stopIfTrue="1">
      <formula>AJ10&lt;&gt;H10</formula>
    </cfRule>
  </conditionalFormatting>
  <conditionalFormatting sqref="AK10:AK108">
    <cfRule type="expression" dxfId="53" priority="293" stopIfTrue="1">
      <formula>AK10&lt;&gt;I10</formula>
    </cfRule>
  </conditionalFormatting>
  <conditionalFormatting sqref="AL10:AR108">
    <cfRule type="expression" dxfId="52" priority="4" stopIfTrue="1">
      <formula>AL10&lt;&gt;H10</formula>
    </cfRule>
  </conditionalFormatting>
  <conditionalFormatting sqref="AP9">
    <cfRule type="expression" dxfId="51" priority="298" stopIfTrue="1">
      <formula>AP9&lt;&gt;L9</formula>
    </cfRule>
  </conditionalFormatting>
  <conditionalFormatting sqref="AQ9:AT9">
    <cfRule type="expression" dxfId="50" priority="2" stopIfTrue="1">
      <formula>O9&lt;&gt;AQ9</formula>
    </cfRule>
  </conditionalFormatting>
  <conditionalFormatting sqref="AU9 AS10:AU108">
    <cfRule type="expression" dxfId="49" priority="300" stopIfTrue="1">
      <formula>AS9&lt;&gt;M9</formula>
    </cfRule>
  </conditionalFormatting>
  <conditionalFormatting sqref="AV10:AW108">
    <cfRule type="expression" dxfId="48" priority="3" stopIfTrue="1">
      <formula>AV10&lt;&gt;R10</formula>
    </cfRule>
  </conditionalFormatting>
  <conditionalFormatting sqref="AV9:AY9">
    <cfRule type="expression" dxfId="47" priority="1" stopIfTrue="1">
      <formula>T9&lt;&gt;AV9</formula>
    </cfRule>
  </conditionalFormatting>
  <conditionalFormatting sqref="AZ9:BA9 AX10:BA108">
    <cfRule type="expression" dxfId="46" priority="302" stopIfTrue="1">
      <formula>AX9&lt;&gt;P9</formula>
    </cfRule>
  </conditionalFormatting>
  <conditionalFormatting sqref="BB8:BB108">
    <cfRule type="containsText" dxfId="45" priority="7" operator="containsText" text="Non">
      <formula>NOT(ISERROR(SEARCH("Non",BB8)))</formula>
    </cfRule>
  </conditionalFormatting>
  <conditionalFormatting sqref="BJ8:BK108">
    <cfRule type="containsText" dxfId="44" priority="14" operator="containsText" text="OK">
      <formula>NOT(ISERROR(SEARCH("OK",BJ8)))</formula>
    </cfRule>
    <cfRule type="containsText" dxfId="43" priority="15" operator="containsText" text="KO">
      <formula>NOT(ISERROR(SEARCH("KO",BJ8)))</formula>
    </cfRule>
    <cfRule type="containsText" dxfId="42" priority="16" operator="containsText" text="Attention">
      <formula>NOT(ISERROR(SEARCH("Attention",BJ8)))</formula>
    </cfRule>
  </conditionalFormatting>
  <dataValidations count="6">
    <dataValidation type="list" allowBlank="1" showInputMessage="1" showErrorMessage="1" sqref="Y8:Y108" xr:uid="{EB71CC05-BB75-4C9E-B3F8-B2340D0CED4F}">
      <formula1>"Devis 1,Devis 2,Devis 3"</formula1>
    </dataValidation>
    <dataValidation type="list" allowBlank="1" showInputMessage="1" showErrorMessage="1" sqref="G8:G108" xr:uid="{30D1BDCA-5B3A-458D-8A77-4FC24361E248}">
      <formula1>"Pas de marché public,Marché à procédureadaptée (MAPA),Marché innovant,Marché à procédure formalisée"</formula1>
    </dataValidation>
    <dataValidation type="list" allowBlank="1" showInputMessage="1" showErrorMessage="1" sqref="BA9:BA108" xr:uid="{54B7067C-D803-4AC9-9F90-535D6C047F6B}">
      <formula1>"Devis 1, Devis 2, Devis 3"</formula1>
    </dataValidation>
    <dataValidation type="list" allowBlank="1" showInputMessage="1" showErrorMessage="1" sqref="BB8:BB108" xr:uid="{45DFD2D2-233F-4A43-8BCA-A21E70AF1755}">
      <formula1>"Oui,Non,Sans objet"</formula1>
    </dataValidation>
    <dataValidation allowBlank="1" showErrorMessage="1" promptTitle="Sélectionnez un poste de dépense" prompt="Cliquez sur le menu déroulant" sqref="AK10:AK108 AG10:AI108" xr:uid="{5FCCA782-2AD4-4D49-BED1-5B284309C528}"/>
    <dataValidation type="list" allowBlank="1" showInputMessage="1" showErrorMessage="1" sqref="H8:H108 AJ8 AJ10:AJ108" xr:uid="{BD32BD24-170D-4DEE-8691-CD02CFE230B7}">
      <formula1>"Oui,Non,Non concerné"</formula1>
    </dataValidation>
  </dataValidations>
  <pageMargins left="0.7" right="0.7" top="0.75" bottom="0.75" header="0.3" footer="0.3"/>
  <pageSetup paperSize="9" scale="10" orientation="portrait" r:id="rId1"/>
  <drawing r:id="rId2"/>
  <extLst>
    <ext xmlns:x14="http://schemas.microsoft.com/office/spreadsheetml/2009/9/main" uri="{CCE6A557-97BC-4b89-ADB6-D9C93CAAB3DF}">
      <x14:dataValidations xmlns:xm="http://schemas.microsoft.com/office/excel/2006/main" count="1">
        <x14:dataValidation type="list" allowBlank="1" showErrorMessage="1" promptTitle="Sélectionnez un poste de dépense" prompt="Cliquez sur le menu déroulant" xr:uid="{63A39F18-8552-4485-BB26-69412DADF5FB}">
          <x14:formula1>
            <xm:f>'0-Présentation poste-typeaction'!$J$4:$J$6</xm:f>
          </x14:formula1>
          <xm:sqref>D8:D108 AF10:AF108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5868A-10FF-4387-8B2B-C40DF6734A71}">
  <sheetPr>
    <pageSetUpPr fitToPage="1"/>
  </sheetPr>
  <dimension ref="A1:AH109"/>
  <sheetViews>
    <sheetView showGridLines="0" topLeftCell="U4" zoomScale="69" zoomScaleNormal="55" workbookViewId="0">
      <selection activeCell="AF8" sqref="AF8"/>
    </sheetView>
  </sheetViews>
  <sheetFormatPr defaultColWidth="11.42578125" defaultRowHeight="15" outlineLevelCol="1"/>
  <cols>
    <col min="1" max="1" width="10.42578125" style="5" customWidth="1"/>
    <col min="2" max="6" width="27.42578125" style="5" customWidth="1"/>
    <col min="7" max="7" width="21.85546875" style="5" customWidth="1"/>
    <col min="8" max="9" width="19.42578125" style="5" customWidth="1"/>
    <col min="10" max="11" width="21.42578125" style="5" customWidth="1"/>
    <col min="12" max="15" width="19.42578125" style="5" customWidth="1"/>
    <col min="16" max="16" width="19.42578125" style="5" customWidth="1" outlineLevel="1"/>
    <col min="17" max="17" width="50.42578125" style="5" customWidth="1" outlineLevel="1"/>
    <col min="18" max="22" width="27.42578125" style="5" customWidth="1" outlineLevel="1"/>
    <col min="23" max="31" width="19.42578125" style="5" customWidth="1" outlineLevel="1"/>
    <col min="32" max="32" width="43" style="5" customWidth="1" outlineLevel="1"/>
    <col min="33" max="33" width="27.42578125" style="5" customWidth="1" outlineLevel="1"/>
    <col min="34" max="16384" width="11.42578125" style="5"/>
  </cols>
  <sheetData>
    <row r="1" spans="1:33" s="147" customFormat="1"/>
    <row r="2" spans="1:33" s="147" customFormat="1" ht="6" customHeight="1">
      <c r="D2" s="1058"/>
      <c r="E2" s="1058"/>
      <c r="F2" s="1058"/>
      <c r="G2" s="1058"/>
      <c r="H2" s="1058"/>
    </row>
    <row r="3" spans="1:33" s="147" customFormat="1" ht="170.25" hidden="1" customHeight="1">
      <c r="D3" s="1083"/>
      <c r="E3" s="1083"/>
      <c r="F3" s="1083"/>
      <c r="G3" s="1083"/>
      <c r="H3" s="1083"/>
    </row>
    <row r="4" spans="1:33" s="147" customFormat="1" ht="15.75" thickBot="1"/>
    <row r="5" spans="1:33" ht="73.5" customHeight="1" thickBot="1">
      <c r="A5" s="1070" t="s">
        <v>181</v>
      </c>
      <c r="B5" s="1084"/>
      <c r="C5" s="1084"/>
      <c r="D5" s="1084"/>
      <c r="E5" s="1084"/>
      <c r="F5" s="1084"/>
      <c r="G5" s="1084"/>
      <c r="H5" s="1084"/>
      <c r="I5" s="1084"/>
      <c r="J5" s="1084"/>
      <c r="K5" s="1084"/>
      <c r="L5" s="1084"/>
      <c r="M5" s="1084"/>
      <c r="N5" s="1084"/>
      <c r="O5" s="1085"/>
      <c r="P5" s="1086" t="s">
        <v>182</v>
      </c>
      <c r="Q5" s="1087"/>
      <c r="R5" s="1087"/>
      <c r="S5" s="1087"/>
      <c r="T5" s="1087"/>
      <c r="U5" s="1087"/>
      <c r="V5" s="1087"/>
      <c r="W5" s="1087"/>
      <c r="X5" s="1087"/>
      <c r="Y5" s="1087"/>
      <c r="Z5" s="1087"/>
      <c r="AA5" s="1087"/>
      <c r="AB5" s="1087"/>
      <c r="AC5" s="1087"/>
      <c r="AD5" s="1087"/>
      <c r="AE5" s="1087"/>
      <c r="AF5" s="1087"/>
      <c r="AG5" s="1088"/>
    </row>
    <row r="6" spans="1:33" ht="73.5" customHeight="1">
      <c r="A6" s="1089" t="s">
        <v>37</v>
      </c>
      <c r="B6" s="896" t="s">
        <v>183</v>
      </c>
      <c r="C6" s="896" t="s">
        <v>20</v>
      </c>
      <c r="D6" s="896" t="s">
        <v>184</v>
      </c>
      <c r="E6" s="896" t="s">
        <v>185</v>
      </c>
      <c r="F6" s="897" t="s">
        <v>186</v>
      </c>
      <c r="G6" s="897" t="s">
        <v>187</v>
      </c>
      <c r="H6" s="1091" t="s">
        <v>188</v>
      </c>
      <c r="I6" s="1092"/>
      <c r="J6" s="1093"/>
      <c r="K6" s="898" t="s">
        <v>189</v>
      </c>
      <c r="L6" s="896" t="s">
        <v>190</v>
      </c>
      <c r="M6" s="896" t="s">
        <v>191</v>
      </c>
      <c r="N6" s="896" t="s">
        <v>192</v>
      </c>
      <c r="O6" s="899" t="s">
        <v>63</v>
      </c>
      <c r="P6" s="909" t="s">
        <v>193</v>
      </c>
      <c r="Q6" s="910" t="s">
        <v>20</v>
      </c>
      <c r="R6" s="910" t="s">
        <v>184</v>
      </c>
      <c r="S6" s="910" t="s">
        <v>185</v>
      </c>
      <c r="T6" s="910" t="s">
        <v>186</v>
      </c>
      <c r="U6" s="910" t="s">
        <v>187</v>
      </c>
      <c r="V6" s="1094" t="s">
        <v>194</v>
      </c>
      <c r="W6" s="1095"/>
      <c r="X6" s="1096"/>
      <c r="Y6" s="910" t="s">
        <v>189</v>
      </c>
      <c r="Z6" s="910" t="s">
        <v>190</v>
      </c>
      <c r="AA6" s="910" t="s">
        <v>191</v>
      </c>
      <c r="AB6" s="910" t="s">
        <v>192</v>
      </c>
      <c r="AC6" s="911" t="s">
        <v>71</v>
      </c>
      <c r="AD6" s="910" t="s">
        <v>195</v>
      </c>
      <c r="AE6" s="910" t="s">
        <v>78</v>
      </c>
      <c r="AF6" s="910" t="s">
        <v>80</v>
      </c>
      <c r="AG6" s="912" t="s">
        <v>145</v>
      </c>
    </row>
    <row r="7" spans="1:33" ht="240">
      <c r="A7" s="1090"/>
      <c r="B7" s="40" t="s">
        <v>196</v>
      </c>
      <c r="C7" s="39" t="s">
        <v>87</v>
      </c>
      <c r="D7" s="40" t="s">
        <v>197</v>
      </c>
      <c r="E7" s="40" t="s">
        <v>198</v>
      </c>
      <c r="F7" s="39" t="s">
        <v>199</v>
      </c>
      <c r="G7" s="256" t="s">
        <v>200</v>
      </c>
      <c r="H7" s="39" t="s">
        <v>201</v>
      </c>
      <c r="I7" s="39" t="s">
        <v>202</v>
      </c>
      <c r="J7" s="40" t="s">
        <v>203</v>
      </c>
      <c r="K7" s="40" t="s">
        <v>204</v>
      </c>
      <c r="L7" s="40" t="s">
        <v>205</v>
      </c>
      <c r="M7" s="39" t="s">
        <v>206</v>
      </c>
      <c r="N7" s="40" t="s">
        <v>207</v>
      </c>
      <c r="O7" s="900" t="s">
        <v>101</v>
      </c>
      <c r="P7" s="913" t="s">
        <v>102</v>
      </c>
      <c r="Q7" s="101" t="s">
        <v>102</v>
      </c>
      <c r="R7" s="101" t="s">
        <v>102</v>
      </c>
      <c r="S7" s="101" t="s">
        <v>102</v>
      </c>
      <c r="T7" s="101" t="s">
        <v>102</v>
      </c>
      <c r="U7" s="101" t="s">
        <v>102</v>
      </c>
      <c r="V7" s="101" t="s">
        <v>208</v>
      </c>
      <c r="W7" s="101" t="s">
        <v>209</v>
      </c>
      <c r="X7" s="101" t="s">
        <v>210</v>
      </c>
      <c r="Y7" s="101" t="s">
        <v>211</v>
      </c>
      <c r="Z7" s="101" t="s">
        <v>102</v>
      </c>
      <c r="AA7" s="101" t="s">
        <v>102</v>
      </c>
      <c r="AB7" s="101" t="s">
        <v>102</v>
      </c>
      <c r="AC7" s="175" t="s">
        <v>106</v>
      </c>
      <c r="AD7" s="27" t="s">
        <v>104</v>
      </c>
      <c r="AE7" s="27" t="s">
        <v>161</v>
      </c>
      <c r="AF7" s="27" t="s">
        <v>110</v>
      </c>
      <c r="AG7" s="914" t="s">
        <v>98</v>
      </c>
    </row>
    <row r="8" spans="1:33" s="25" customFormat="1" ht="24.95" customHeight="1">
      <c r="A8" s="901" t="s">
        <v>111</v>
      </c>
      <c r="B8" s="69" t="s">
        <v>212</v>
      </c>
      <c r="C8" s="28" t="s">
        <v>30</v>
      </c>
      <c r="D8" s="69" t="s">
        <v>213</v>
      </c>
      <c r="E8" s="28" t="s">
        <v>214</v>
      </c>
      <c r="F8" s="28" t="s">
        <v>180</v>
      </c>
      <c r="G8" s="71" t="s">
        <v>215</v>
      </c>
      <c r="H8" s="102">
        <v>2000</v>
      </c>
      <c r="I8" s="102">
        <v>500</v>
      </c>
      <c r="J8" s="102">
        <f>H8+I8</f>
        <v>2500</v>
      </c>
      <c r="K8" s="36">
        <v>12</v>
      </c>
      <c r="L8" s="486">
        <v>1</v>
      </c>
      <c r="M8" s="28" t="s">
        <v>186</v>
      </c>
      <c r="N8" s="151">
        <f>IF(J8="","",J8*L8*K8)</f>
        <v>30000</v>
      </c>
      <c r="O8" s="902" t="s">
        <v>216</v>
      </c>
      <c r="P8" s="915" t="str">
        <f t="shared" ref="P8:P9" si="0">IF(B8="","",B8)</f>
        <v>Animation - action 1 - année 2022</v>
      </c>
      <c r="Q8" s="28" t="str">
        <f t="shared" ref="Q8:Q9" si="1">IF(C8="","",C8)</f>
        <v>Investissements forêt-bois</v>
      </c>
      <c r="R8" s="35" t="s">
        <v>217</v>
      </c>
      <c r="S8" s="28" t="str">
        <f t="shared" ref="S8:X8" si="2">IF(E8="","",E8)</f>
        <v>Chargée de mission</v>
      </c>
      <c r="T8" s="28" t="str">
        <f t="shared" si="2"/>
        <v>Oui</v>
      </c>
      <c r="U8" s="28" t="str">
        <f t="shared" si="2"/>
        <v>fiche de paie</v>
      </c>
      <c r="V8" s="102">
        <f t="shared" si="2"/>
        <v>2000</v>
      </c>
      <c r="W8" s="102">
        <f t="shared" si="2"/>
        <v>500</v>
      </c>
      <c r="X8" s="102">
        <f t="shared" si="2"/>
        <v>2500</v>
      </c>
      <c r="Y8" s="36">
        <v>12</v>
      </c>
      <c r="Z8" s="117">
        <f t="shared" ref="Z8:Z9" si="3">IF(L8="","",L8)</f>
        <v>1</v>
      </c>
      <c r="AA8" s="28" t="str">
        <f t="shared" ref="AA8:AA9" si="4">IF(M8="","",M8)</f>
        <v>Contrat de travail</v>
      </c>
      <c r="AB8" s="102">
        <f t="shared" ref="AB8:AB9" si="5">IF(N8="","",N8)</f>
        <v>30000</v>
      </c>
      <c r="AC8" s="174" t="s">
        <v>180</v>
      </c>
      <c r="AD8" s="151">
        <f>AB8</f>
        <v>30000</v>
      </c>
      <c r="AE8" s="103" t="s">
        <v>111</v>
      </c>
      <c r="AF8" s="30" t="str" cm="1">
        <f t="array" ref="AF8">_xlfn.IFS(N8="","",(IFERROR(VALUE(TRIM(SUBSTITUTE(AD8,CHAR(160),""))),0))=0,"Attention : montant présenté entièrement écarté",ROUND(Z8,2)&lt;ROUND(15%,2),"Attention : Montant temps d’affectation inférieur à 15%. La dépense doit être rejetée, ou vérifier que le personnel est affecté sur un autre type d'action",ROUND(AD8,2)&gt;ROUND(N8,2),"KO : Le montant retenu est supérieur au montant présenté. Merci de revoir la ligne de dépense ou plafonner son montant.",N8=0,"",ROUND(AD8,2)=ROUND(N8,2),"OK",ROUND(AD8,2)&lt;ROUND(N8,2),"Attention : Montant présenté partiellement écarté",TRUE,"")</f>
        <v>OK</v>
      </c>
      <c r="AG8" s="916">
        <f t="shared" ref="AG8:AG9" si="6">IF(N8="","",N8-AD8)</f>
        <v>0</v>
      </c>
    </row>
    <row r="9" spans="1:33" ht="20.100000000000001" customHeight="1">
      <c r="A9" s="903">
        <v>1</v>
      </c>
      <c r="B9" s="83"/>
      <c r="C9" s="83"/>
      <c r="D9" s="83"/>
      <c r="E9" s="83"/>
      <c r="F9" s="104"/>
      <c r="G9" s="104"/>
      <c r="H9" s="85"/>
      <c r="I9" s="85"/>
      <c r="J9" s="42" t="str">
        <f>IF(H9="","",H9+I9)</f>
        <v/>
      </c>
      <c r="K9" s="487"/>
      <c r="L9" s="364"/>
      <c r="M9" s="83"/>
      <c r="N9" s="105" t="str">
        <f>IF(J9="","",J9*L9*K9)</f>
        <v/>
      </c>
      <c r="O9" s="904"/>
      <c r="P9" s="917" t="str">
        <f t="shared" si="0"/>
        <v/>
      </c>
      <c r="Q9" s="41" t="str">
        <f t="shared" si="1"/>
        <v/>
      </c>
      <c r="R9" s="148" t="str">
        <f t="shared" ref="R9" si="7">IF(D9="","",D9)</f>
        <v/>
      </c>
      <c r="S9" s="41" t="str">
        <f t="shared" ref="S9" si="8">IF(E9="","",E9)</f>
        <v/>
      </c>
      <c r="T9" s="41" t="str">
        <f t="shared" ref="T9" si="9">IF(F9="","",F9)</f>
        <v/>
      </c>
      <c r="U9" s="41" t="str">
        <f t="shared" ref="U9" si="10">IF(G9="","",G9)</f>
        <v/>
      </c>
      <c r="V9" s="42" t="str">
        <f t="shared" ref="V9" si="11">IF(H9="","",H9)</f>
        <v/>
      </c>
      <c r="W9" s="42" t="str">
        <f t="shared" ref="W9" si="12">IF(I9="","",I9)</f>
        <v/>
      </c>
      <c r="X9" s="42" t="str">
        <f>IF(J9="","",V9+W9)</f>
        <v/>
      </c>
      <c r="Y9" s="488" t="str">
        <f>IF(K9="","",K9)</f>
        <v/>
      </c>
      <c r="Z9" s="152" t="str">
        <f t="shared" si="3"/>
        <v/>
      </c>
      <c r="AA9" s="41" t="str">
        <f t="shared" si="4"/>
        <v/>
      </c>
      <c r="AB9" s="42" t="str">
        <f t="shared" si="5"/>
        <v/>
      </c>
      <c r="AC9" s="123"/>
      <c r="AD9" s="105" t="str">
        <f>IF(Q9="","",Z9*X9*Y9)</f>
        <v/>
      </c>
      <c r="AE9" s="153"/>
      <c r="AF9" s="43" t="str" cm="1">
        <f t="array" ref="AF9">_xlfn.IFS(N9="","",(IFERROR(VALUE(TRIM(SUBSTITUTE(AD9,CHAR(160),""))),0))=0,"Attention : montant présenté entièrement écarté",ROUND(Z9,2)&lt;ROUND(15%,2),"Attention : Montant temps d’affectation inférieur à 15%. La dépense doit être rejetée, ou vérifier que le personnel est affecté sur un autre type d'action",ROUND(AD9,2)&gt;ROUND(N9,2),"KO : Le montant retenu est supérieur au montant présenté. Merci de revoir la ligne de dépense ou plafonner son montant.",N9=0,"",ROUND(AD9,2)=ROUND(N9,2),"OK",ROUND(AD9,2)&lt;ROUND(N9,2),"Attention : Montant présenté partiellement écarté",TRUE,"")</f>
        <v/>
      </c>
      <c r="AG9" s="918" t="str">
        <f t="shared" si="6"/>
        <v/>
      </c>
    </row>
    <row r="10" spans="1:33" ht="20.100000000000001" customHeight="1">
      <c r="A10" s="903">
        <v>2</v>
      </c>
      <c r="B10" s="83"/>
      <c r="C10" s="83"/>
      <c r="D10" s="83"/>
      <c r="E10" s="83"/>
      <c r="F10" s="104"/>
      <c r="G10" s="104"/>
      <c r="H10" s="85"/>
      <c r="I10" s="85"/>
      <c r="J10" s="42" t="str">
        <f>IF(H10="","",H10+I10)</f>
        <v/>
      </c>
      <c r="K10" s="487"/>
      <c r="L10" s="364"/>
      <c r="M10" s="83"/>
      <c r="N10" s="105" t="str">
        <f t="shared" ref="N10:N73" si="13">IF(J10="","",J10*L10*K10)</f>
        <v/>
      </c>
      <c r="O10" s="904"/>
      <c r="P10" s="917" t="str">
        <f t="shared" ref="P10:P73" si="14">IF(B10="","",B10)</f>
        <v/>
      </c>
      <c r="Q10" s="41" t="str">
        <f t="shared" ref="Q10:Q73" si="15">IF(C10="","",C10)</f>
        <v/>
      </c>
      <c r="R10" s="148" t="str">
        <f t="shared" ref="R10:R73" si="16">IF(D10="","",D10)</f>
        <v/>
      </c>
      <c r="S10" s="41" t="str">
        <f t="shared" ref="S10:S73" si="17">IF(E10="","",E10)</f>
        <v/>
      </c>
      <c r="T10" s="41" t="str">
        <f t="shared" ref="T10:T73" si="18">IF(F10="","",F10)</f>
        <v/>
      </c>
      <c r="U10" s="41" t="str">
        <f t="shared" ref="U10:U73" si="19">IF(G10="","",G10)</f>
        <v/>
      </c>
      <c r="V10" s="42" t="str">
        <f t="shared" ref="V10:V73" si="20">IF(H10="","",H10)</f>
        <v/>
      </c>
      <c r="W10" s="42" t="str">
        <f t="shared" ref="W10:W73" si="21">IF(I10="","",I10)</f>
        <v/>
      </c>
      <c r="X10" s="42" t="str">
        <f t="shared" ref="X10:X73" si="22">IF(J10="","",V10+W10)</f>
        <v/>
      </c>
      <c r="Y10" s="488" t="str">
        <f t="shared" ref="Y10:Y73" si="23">IF(K10="","",K10)</f>
        <v/>
      </c>
      <c r="Z10" s="152" t="str">
        <f t="shared" ref="Z10:Z73" si="24">IF(L10="","",L10)</f>
        <v/>
      </c>
      <c r="AA10" s="41" t="str">
        <f t="shared" ref="AA10:AA73" si="25">IF(M10="","",M10)</f>
        <v/>
      </c>
      <c r="AB10" s="42" t="str">
        <f t="shared" ref="AB10:AB73" si="26">IF(N10="","",N10)</f>
        <v/>
      </c>
      <c r="AC10" s="123"/>
      <c r="AD10" s="105" t="str">
        <f t="shared" ref="AD10:AD73" si="27">IF(Q10="","",Z10*X10*Y10)</f>
        <v/>
      </c>
      <c r="AE10" s="153"/>
      <c r="AF10" s="43" t="str" cm="1">
        <f t="array" ref="AF10">_xlfn.IFS(N10="","",(IFERROR(VALUE(TRIM(SUBSTITUTE(AD10,CHAR(160),""))),0))=0,"Attention : montant présenté entièrement écarté",ROUND(Z10,2)&lt;ROUND(15%,2),"Attention : Montant temps d’affectation inférieur à 15%. La dépense doit être rejetée, ou vérifier que le personnel est affecté sur un autre type d'action",ROUND(AD10,2)&gt;ROUND(N10,2),"KO : Le montant retenu est supérieur au montant présenté. Merci de revoir la ligne de dépense ou plafonner son montant.",N10=0,"",ROUND(AD10,2)=ROUND(N10,2),"OK",ROUND(AD10,2)&lt;ROUND(N10,2),"Attention : Montant présenté partiellement écarté",TRUE,"")</f>
        <v/>
      </c>
      <c r="AG10" s="918" t="str">
        <f t="shared" ref="AG10:AG73" si="28">IF(N10="","",N10-AD10)</f>
        <v/>
      </c>
    </row>
    <row r="11" spans="1:33" ht="20.100000000000001" customHeight="1">
      <c r="A11" s="903">
        <v>3</v>
      </c>
      <c r="B11" s="83"/>
      <c r="C11" s="83"/>
      <c r="D11" s="83"/>
      <c r="E11" s="83"/>
      <c r="F11" s="104"/>
      <c r="G11" s="104"/>
      <c r="H11" s="85"/>
      <c r="I11" s="85"/>
      <c r="J11" s="42" t="str">
        <f>IF(H11="","",H11+I11)</f>
        <v/>
      </c>
      <c r="K11" s="487"/>
      <c r="L11" s="364"/>
      <c r="M11" s="83"/>
      <c r="N11" s="105" t="str">
        <f t="shared" si="13"/>
        <v/>
      </c>
      <c r="O11" s="904"/>
      <c r="P11" s="917" t="str">
        <f t="shared" si="14"/>
        <v/>
      </c>
      <c r="Q11" s="41" t="str">
        <f t="shared" si="15"/>
        <v/>
      </c>
      <c r="R11" s="148" t="str">
        <f t="shared" si="16"/>
        <v/>
      </c>
      <c r="S11" s="41" t="str">
        <f t="shared" si="17"/>
        <v/>
      </c>
      <c r="T11" s="41" t="str">
        <f t="shared" si="18"/>
        <v/>
      </c>
      <c r="U11" s="41" t="str">
        <f t="shared" si="19"/>
        <v/>
      </c>
      <c r="V11" s="42" t="str">
        <f t="shared" si="20"/>
        <v/>
      </c>
      <c r="W11" s="42" t="str">
        <f t="shared" si="21"/>
        <v/>
      </c>
      <c r="X11" s="42" t="str">
        <f t="shared" si="22"/>
        <v/>
      </c>
      <c r="Y11" s="488" t="str">
        <f t="shared" si="23"/>
        <v/>
      </c>
      <c r="Z11" s="152" t="str">
        <f t="shared" si="24"/>
        <v/>
      </c>
      <c r="AA11" s="41" t="str">
        <f t="shared" si="25"/>
        <v/>
      </c>
      <c r="AB11" s="42" t="str">
        <f t="shared" si="26"/>
        <v/>
      </c>
      <c r="AC11" s="123"/>
      <c r="AD11" s="105" t="str">
        <f t="shared" si="27"/>
        <v/>
      </c>
      <c r="AE11" s="153"/>
      <c r="AF11" s="43" t="str" cm="1">
        <f t="array" ref="AF11">_xlfn.IFS(N11="","",(IFERROR(VALUE(TRIM(SUBSTITUTE(AD11,CHAR(160),""))),0))=0,"Attention : montant présenté entièrement écarté",ROUND(Z11,2)&lt;ROUND(15%,2),"Attention : Montant temps d’affectation inférieur à 15%. La dépense doit être rejetée, ou vérifier que le personnel est affecté sur un autre type d'action",ROUND(AD11,2)&gt;ROUND(N11,2),"KO : Le montant retenu est supérieur au montant présenté. Merci de revoir la ligne de dépense ou plafonner son montant.",N11=0,"",ROUND(AD11,2)=ROUND(N11,2),"OK",ROUND(AD11,2)&lt;ROUND(N11,2),"Attention : Montant présenté partiellement écarté",TRUE,"")</f>
        <v/>
      </c>
      <c r="AG11" s="918" t="str">
        <f t="shared" si="28"/>
        <v/>
      </c>
    </row>
    <row r="12" spans="1:33" ht="20.100000000000001" customHeight="1">
      <c r="A12" s="903">
        <v>4</v>
      </c>
      <c r="B12" s="83"/>
      <c r="C12" s="83"/>
      <c r="D12" s="83"/>
      <c r="E12" s="83"/>
      <c r="F12" s="104"/>
      <c r="G12" s="104"/>
      <c r="H12" s="85"/>
      <c r="I12" s="85"/>
      <c r="J12" s="42" t="str">
        <f t="shared" ref="J12:J73" si="29">IF(H12="","",H12+I12)</f>
        <v/>
      </c>
      <c r="K12" s="487"/>
      <c r="L12" s="364"/>
      <c r="M12" s="83"/>
      <c r="N12" s="105" t="str">
        <f t="shared" si="13"/>
        <v/>
      </c>
      <c r="O12" s="904"/>
      <c r="P12" s="917" t="str">
        <f t="shared" si="14"/>
        <v/>
      </c>
      <c r="Q12" s="41" t="str">
        <f t="shared" si="15"/>
        <v/>
      </c>
      <c r="R12" s="148" t="str">
        <f t="shared" si="16"/>
        <v/>
      </c>
      <c r="S12" s="41" t="str">
        <f t="shared" si="17"/>
        <v/>
      </c>
      <c r="T12" s="41" t="str">
        <f t="shared" si="18"/>
        <v/>
      </c>
      <c r="U12" s="41" t="str">
        <f t="shared" si="19"/>
        <v/>
      </c>
      <c r="V12" s="42" t="str">
        <f t="shared" si="20"/>
        <v/>
      </c>
      <c r="W12" s="42" t="str">
        <f t="shared" si="21"/>
        <v/>
      </c>
      <c r="X12" s="42" t="str">
        <f t="shared" si="22"/>
        <v/>
      </c>
      <c r="Y12" s="488" t="str">
        <f t="shared" si="23"/>
        <v/>
      </c>
      <c r="Z12" s="152" t="str">
        <f t="shared" si="24"/>
        <v/>
      </c>
      <c r="AA12" s="41" t="str">
        <f t="shared" si="25"/>
        <v/>
      </c>
      <c r="AB12" s="42" t="str">
        <f t="shared" si="26"/>
        <v/>
      </c>
      <c r="AC12" s="123"/>
      <c r="AD12" s="105" t="str">
        <f t="shared" si="27"/>
        <v/>
      </c>
      <c r="AE12" s="153"/>
      <c r="AF12" s="43" t="str" cm="1">
        <f t="array" ref="AF12">_xlfn.IFS(N12="","",(IFERROR(VALUE(TRIM(SUBSTITUTE(AD12,CHAR(160),""))),0))=0,"Attention : montant présenté entièrement écarté",ROUND(Z12,2)&lt;ROUND(15%,2),"Attention : Montant temps d’affectation inférieur à 15%. La dépense doit être rejetée, ou vérifier que le personnel est affecté sur un autre type d'action",ROUND(AD12,2)&gt;ROUND(N12,2),"KO : Le montant retenu est supérieur au montant présenté. Merci de revoir la ligne de dépense ou plafonner son montant.",N12=0,"",ROUND(AD12,2)=ROUND(N12,2),"OK",ROUND(AD12,2)&lt;ROUND(N12,2),"Attention : Montant présenté partiellement écarté",TRUE,"")</f>
        <v/>
      </c>
      <c r="AG12" s="918" t="str">
        <f t="shared" si="28"/>
        <v/>
      </c>
    </row>
    <row r="13" spans="1:33" ht="20.100000000000001" customHeight="1">
      <c r="A13" s="903">
        <v>5</v>
      </c>
      <c r="B13" s="83"/>
      <c r="C13" s="83"/>
      <c r="D13" s="83"/>
      <c r="E13" s="83"/>
      <c r="F13" s="104"/>
      <c r="G13" s="104"/>
      <c r="H13" s="85"/>
      <c r="I13" s="85"/>
      <c r="J13" s="42" t="str">
        <f t="shared" si="29"/>
        <v/>
      </c>
      <c r="K13" s="487"/>
      <c r="L13" s="364"/>
      <c r="M13" s="83"/>
      <c r="N13" s="105" t="str">
        <f t="shared" si="13"/>
        <v/>
      </c>
      <c r="O13" s="904"/>
      <c r="P13" s="917" t="str">
        <f t="shared" si="14"/>
        <v/>
      </c>
      <c r="Q13" s="41" t="str">
        <f t="shared" si="15"/>
        <v/>
      </c>
      <c r="R13" s="148" t="str">
        <f t="shared" si="16"/>
        <v/>
      </c>
      <c r="S13" s="41" t="str">
        <f t="shared" si="17"/>
        <v/>
      </c>
      <c r="T13" s="41" t="str">
        <f t="shared" si="18"/>
        <v/>
      </c>
      <c r="U13" s="41" t="str">
        <f t="shared" si="19"/>
        <v/>
      </c>
      <c r="V13" s="42" t="str">
        <f t="shared" si="20"/>
        <v/>
      </c>
      <c r="W13" s="42" t="str">
        <f t="shared" si="21"/>
        <v/>
      </c>
      <c r="X13" s="42" t="str">
        <f t="shared" si="22"/>
        <v/>
      </c>
      <c r="Y13" s="488" t="str">
        <f t="shared" si="23"/>
        <v/>
      </c>
      <c r="Z13" s="152" t="str">
        <f t="shared" si="24"/>
        <v/>
      </c>
      <c r="AA13" s="41" t="str">
        <f t="shared" si="25"/>
        <v/>
      </c>
      <c r="AB13" s="42" t="str">
        <f t="shared" si="26"/>
        <v/>
      </c>
      <c r="AC13" s="123"/>
      <c r="AD13" s="105" t="str">
        <f t="shared" si="27"/>
        <v/>
      </c>
      <c r="AE13" s="153"/>
      <c r="AF13" s="43" t="str" cm="1">
        <f t="array" ref="AF13">_xlfn.IFS(N13="","",(IFERROR(VALUE(TRIM(SUBSTITUTE(AD13,CHAR(160),""))),0))=0,"Attention : montant présenté entièrement écarté",ROUND(Z13,2)&lt;ROUND(15%,2),"Attention : Montant temps d’affectation inférieur à 15%. La dépense doit être rejetée, ou vérifier que le personnel est affecté sur un autre type d'action",ROUND(AD13,2)&gt;ROUND(N13,2),"KO : Le montant retenu est supérieur au montant présenté. Merci de revoir la ligne de dépense ou plafonner son montant.",N13=0,"",ROUND(AD13,2)=ROUND(N13,2),"OK",ROUND(AD13,2)&lt;ROUND(N13,2),"Attention : Montant présenté partiellement écarté",TRUE,"")</f>
        <v/>
      </c>
      <c r="AG13" s="918" t="str">
        <f t="shared" si="28"/>
        <v/>
      </c>
    </row>
    <row r="14" spans="1:33" ht="20.100000000000001" customHeight="1">
      <c r="A14" s="903">
        <v>6</v>
      </c>
      <c r="B14" s="83"/>
      <c r="C14" s="83"/>
      <c r="D14" s="83"/>
      <c r="E14" s="83"/>
      <c r="F14" s="104"/>
      <c r="G14" s="104"/>
      <c r="H14" s="85"/>
      <c r="I14" s="85"/>
      <c r="J14" s="42" t="str">
        <f t="shared" si="29"/>
        <v/>
      </c>
      <c r="K14" s="487"/>
      <c r="L14" s="364"/>
      <c r="M14" s="83"/>
      <c r="N14" s="105" t="str">
        <f t="shared" si="13"/>
        <v/>
      </c>
      <c r="O14" s="904"/>
      <c r="P14" s="917" t="str">
        <f t="shared" si="14"/>
        <v/>
      </c>
      <c r="Q14" s="41" t="str">
        <f t="shared" si="15"/>
        <v/>
      </c>
      <c r="R14" s="148" t="str">
        <f t="shared" si="16"/>
        <v/>
      </c>
      <c r="S14" s="41" t="str">
        <f t="shared" si="17"/>
        <v/>
      </c>
      <c r="T14" s="41" t="str">
        <f t="shared" si="18"/>
        <v/>
      </c>
      <c r="U14" s="41" t="str">
        <f t="shared" si="19"/>
        <v/>
      </c>
      <c r="V14" s="42" t="str">
        <f t="shared" si="20"/>
        <v/>
      </c>
      <c r="W14" s="42" t="str">
        <f t="shared" si="21"/>
        <v/>
      </c>
      <c r="X14" s="42" t="str">
        <f t="shared" si="22"/>
        <v/>
      </c>
      <c r="Y14" s="488" t="str">
        <f t="shared" si="23"/>
        <v/>
      </c>
      <c r="Z14" s="152" t="str">
        <f t="shared" si="24"/>
        <v/>
      </c>
      <c r="AA14" s="41" t="str">
        <f t="shared" si="25"/>
        <v/>
      </c>
      <c r="AB14" s="42" t="str">
        <f t="shared" si="26"/>
        <v/>
      </c>
      <c r="AC14" s="123"/>
      <c r="AD14" s="105" t="str">
        <f t="shared" si="27"/>
        <v/>
      </c>
      <c r="AE14" s="153"/>
      <c r="AF14" s="43" t="str" cm="1">
        <f t="array" ref="AF14">_xlfn.IFS(N14="","",(IFERROR(VALUE(TRIM(SUBSTITUTE(AD14,CHAR(160),""))),0))=0,"Attention : montant présenté entièrement écarté",ROUND(Z14,2)&lt;ROUND(15%,2),"Attention : Montant temps d’affectation inférieur à 15%. La dépense doit être rejetée, ou vérifier que le personnel est affecté sur un autre type d'action",ROUND(AD14,2)&gt;ROUND(N14,2),"KO : Le montant retenu est supérieur au montant présenté. Merci de revoir la ligne de dépense ou plafonner son montant.",N14=0,"",ROUND(AD14,2)=ROUND(N14,2),"OK",ROUND(AD14,2)&lt;ROUND(N14,2),"Attention : Montant présenté partiellement écarté",TRUE,"")</f>
        <v/>
      </c>
      <c r="AG14" s="918" t="str">
        <f t="shared" si="28"/>
        <v/>
      </c>
    </row>
    <row r="15" spans="1:33" ht="20.100000000000001" customHeight="1">
      <c r="A15" s="903">
        <v>7</v>
      </c>
      <c r="B15" s="83"/>
      <c r="C15" s="83"/>
      <c r="D15" s="83"/>
      <c r="E15" s="83"/>
      <c r="F15" s="104"/>
      <c r="G15" s="104"/>
      <c r="H15" s="85"/>
      <c r="I15" s="85"/>
      <c r="J15" s="42" t="str">
        <f t="shared" si="29"/>
        <v/>
      </c>
      <c r="K15" s="487"/>
      <c r="L15" s="364"/>
      <c r="M15" s="83"/>
      <c r="N15" s="105" t="str">
        <f>IF(J15="","",J15*L15*K15)</f>
        <v/>
      </c>
      <c r="O15" s="904"/>
      <c r="P15" s="917" t="str">
        <f t="shared" si="14"/>
        <v/>
      </c>
      <c r="Q15" s="41" t="str">
        <f t="shared" si="15"/>
        <v/>
      </c>
      <c r="R15" s="148" t="str">
        <f t="shared" si="16"/>
        <v/>
      </c>
      <c r="S15" s="41" t="str">
        <f t="shared" si="17"/>
        <v/>
      </c>
      <c r="T15" s="41" t="str">
        <f t="shared" si="18"/>
        <v/>
      </c>
      <c r="U15" s="41" t="str">
        <f t="shared" si="19"/>
        <v/>
      </c>
      <c r="V15" s="42" t="str">
        <f t="shared" si="20"/>
        <v/>
      </c>
      <c r="W15" s="42" t="str">
        <f t="shared" si="21"/>
        <v/>
      </c>
      <c r="X15" s="42" t="str">
        <f t="shared" si="22"/>
        <v/>
      </c>
      <c r="Y15" s="488" t="str">
        <f t="shared" si="23"/>
        <v/>
      </c>
      <c r="Z15" s="152" t="str">
        <f t="shared" si="24"/>
        <v/>
      </c>
      <c r="AA15" s="41" t="str">
        <f t="shared" si="25"/>
        <v/>
      </c>
      <c r="AB15" s="42" t="str">
        <f t="shared" si="26"/>
        <v/>
      </c>
      <c r="AC15" s="123"/>
      <c r="AD15" s="105" t="str">
        <f t="shared" si="27"/>
        <v/>
      </c>
      <c r="AE15" s="153"/>
      <c r="AF15" s="43" t="str" cm="1">
        <f t="array" ref="AF15">_xlfn.IFS(N15="","",(IFERROR(VALUE(TRIM(SUBSTITUTE(AD15,CHAR(160),""))),0))=0,"Attention : montant présenté entièrement écarté",ROUND(Z15,2)&lt;ROUND(15%,2),"Attention : Montant temps d’affectation inférieur à 15%. La dépense doit être rejetée, ou vérifier que le personnel est affecté sur un autre type d'action",ROUND(AD15,2)&gt;ROUND(N15,2),"KO : Le montant retenu est supérieur au montant présenté. Merci de revoir la ligne de dépense ou plafonner son montant.",N15=0,"",ROUND(AD15,2)=ROUND(N15,2),"OK",ROUND(AD15,2)&lt;ROUND(N15,2),"Attention : Montant présenté partiellement écarté",TRUE,"")</f>
        <v/>
      </c>
      <c r="AG15" s="918" t="str">
        <f t="shared" si="28"/>
        <v/>
      </c>
    </row>
    <row r="16" spans="1:33" ht="20.100000000000001" customHeight="1">
      <c r="A16" s="903">
        <v>8</v>
      </c>
      <c r="B16" s="83"/>
      <c r="C16" s="83"/>
      <c r="D16" s="83"/>
      <c r="E16" s="83"/>
      <c r="F16" s="104"/>
      <c r="G16" s="104"/>
      <c r="H16" s="85"/>
      <c r="I16" s="85"/>
      <c r="J16" s="42" t="str">
        <f t="shared" si="29"/>
        <v/>
      </c>
      <c r="K16" s="487"/>
      <c r="L16" s="364"/>
      <c r="M16" s="83"/>
      <c r="N16" s="105" t="str">
        <f t="shared" si="13"/>
        <v/>
      </c>
      <c r="O16" s="904"/>
      <c r="P16" s="917" t="str">
        <f t="shared" si="14"/>
        <v/>
      </c>
      <c r="Q16" s="41" t="str">
        <f t="shared" si="15"/>
        <v/>
      </c>
      <c r="R16" s="148" t="str">
        <f t="shared" si="16"/>
        <v/>
      </c>
      <c r="S16" s="41" t="str">
        <f t="shared" si="17"/>
        <v/>
      </c>
      <c r="T16" s="41" t="str">
        <f t="shared" si="18"/>
        <v/>
      </c>
      <c r="U16" s="41" t="str">
        <f t="shared" si="19"/>
        <v/>
      </c>
      <c r="V16" s="42" t="str">
        <f t="shared" si="20"/>
        <v/>
      </c>
      <c r="W16" s="42" t="str">
        <f t="shared" si="21"/>
        <v/>
      </c>
      <c r="X16" s="42" t="str">
        <f t="shared" si="22"/>
        <v/>
      </c>
      <c r="Y16" s="488" t="str">
        <f t="shared" si="23"/>
        <v/>
      </c>
      <c r="Z16" s="152" t="str">
        <f t="shared" si="24"/>
        <v/>
      </c>
      <c r="AA16" s="41" t="str">
        <f t="shared" si="25"/>
        <v/>
      </c>
      <c r="AB16" s="42" t="str">
        <f t="shared" si="26"/>
        <v/>
      </c>
      <c r="AC16" s="123"/>
      <c r="AD16" s="105" t="str">
        <f t="shared" si="27"/>
        <v/>
      </c>
      <c r="AE16" s="153"/>
      <c r="AF16" s="43" t="str" cm="1">
        <f t="array" ref="AF16">_xlfn.IFS(N16="","",(IFERROR(VALUE(TRIM(SUBSTITUTE(AD16,CHAR(160),""))),0))=0,"Attention : montant présenté entièrement écarté",ROUND(Z16,2)&lt;ROUND(15%,2),"Attention : Montant temps d’affectation inférieur à 15%. La dépense doit être rejetée, ou vérifier que le personnel est affecté sur un autre type d'action",ROUND(AD16,2)&gt;ROUND(N16,2),"KO : Le montant retenu est supérieur au montant présenté. Merci de revoir la ligne de dépense ou plafonner son montant.",N16=0,"",ROUND(AD16,2)=ROUND(N16,2),"OK",ROUND(AD16,2)&lt;ROUND(N16,2),"Attention : Montant présenté partiellement écarté",TRUE,"")</f>
        <v/>
      </c>
      <c r="AG16" s="918" t="str">
        <f t="shared" si="28"/>
        <v/>
      </c>
    </row>
    <row r="17" spans="1:34" ht="20.100000000000001" customHeight="1">
      <c r="A17" s="903">
        <v>9</v>
      </c>
      <c r="B17" s="83"/>
      <c r="C17" s="83"/>
      <c r="D17" s="83"/>
      <c r="E17" s="83"/>
      <c r="F17" s="104"/>
      <c r="G17" s="104"/>
      <c r="H17" s="85"/>
      <c r="I17" s="85"/>
      <c r="J17" s="42" t="str">
        <f t="shared" si="29"/>
        <v/>
      </c>
      <c r="K17" s="487"/>
      <c r="L17" s="364"/>
      <c r="M17" s="83"/>
      <c r="N17" s="105" t="str">
        <f t="shared" si="13"/>
        <v/>
      </c>
      <c r="O17" s="904"/>
      <c r="P17" s="917" t="str">
        <f t="shared" si="14"/>
        <v/>
      </c>
      <c r="Q17" s="41" t="str">
        <f t="shared" si="15"/>
        <v/>
      </c>
      <c r="R17" s="148" t="str">
        <f t="shared" si="16"/>
        <v/>
      </c>
      <c r="S17" s="41" t="str">
        <f t="shared" si="17"/>
        <v/>
      </c>
      <c r="T17" s="41" t="str">
        <f t="shared" si="18"/>
        <v/>
      </c>
      <c r="U17" s="41" t="str">
        <f t="shared" si="19"/>
        <v/>
      </c>
      <c r="V17" s="42" t="str">
        <f t="shared" si="20"/>
        <v/>
      </c>
      <c r="W17" s="42" t="str">
        <f t="shared" si="21"/>
        <v/>
      </c>
      <c r="X17" s="42" t="str">
        <f t="shared" si="22"/>
        <v/>
      </c>
      <c r="Y17" s="488" t="str">
        <f t="shared" si="23"/>
        <v/>
      </c>
      <c r="Z17" s="152" t="str">
        <f t="shared" si="24"/>
        <v/>
      </c>
      <c r="AA17" s="41" t="str">
        <f t="shared" si="25"/>
        <v/>
      </c>
      <c r="AB17" s="42" t="str">
        <f t="shared" si="26"/>
        <v/>
      </c>
      <c r="AC17" s="123"/>
      <c r="AD17" s="105" t="str">
        <f t="shared" si="27"/>
        <v/>
      </c>
      <c r="AE17" s="153"/>
      <c r="AF17" s="43" t="str" cm="1">
        <f t="array" ref="AF17">_xlfn.IFS(N17="","",(IFERROR(VALUE(TRIM(SUBSTITUTE(AD17,CHAR(160),""))),0))=0,"Attention : montant présenté entièrement écarté",ROUND(Z17,2)&lt;ROUND(15%,2),"Attention : Montant temps d’affectation inférieur à 15%. La dépense doit être rejetée, ou vérifier que le personnel est affecté sur un autre type d'action",ROUND(AD17,2)&gt;ROUND(N17,2),"KO : Le montant retenu est supérieur au montant présenté. Merci de revoir la ligne de dépense ou plafonner son montant.",N17=0,"",ROUND(AD17,2)=ROUND(N17,2),"OK",ROUND(AD17,2)&lt;ROUND(N17,2),"Attention : Montant présenté partiellement écarté",TRUE,"")</f>
        <v/>
      </c>
      <c r="AG17" s="918" t="str">
        <f t="shared" si="28"/>
        <v/>
      </c>
    </row>
    <row r="18" spans="1:34" ht="20.100000000000001" customHeight="1">
      <c r="A18" s="903">
        <v>10</v>
      </c>
      <c r="B18" s="83"/>
      <c r="C18" s="83"/>
      <c r="D18" s="83"/>
      <c r="E18" s="83"/>
      <c r="F18" s="104"/>
      <c r="G18" s="104"/>
      <c r="H18" s="85"/>
      <c r="I18" s="85"/>
      <c r="J18" s="42" t="str">
        <f t="shared" si="29"/>
        <v/>
      </c>
      <c r="K18" s="487"/>
      <c r="L18" s="364"/>
      <c r="M18" s="83"/>
      <c r="N18" s="105" t="str">
        <f t="shared" si="13"/>
        <v/>
      </c>
      <c r="O18" s="904"/>
      <c r="P18" s="917" t="str">
        <f t="shared" si="14"/>
        <v/>
      </c>
      <c r="Q18" s="41" t="str">
        <f t="shared" si="15"/>
        <v/>
      </c>
      <c r="R18" s="148" t="str">
        <f t="shared" si="16"/>
        <v/>
      </c>
      <c r="S18" s="41" t="str">
        <f t="shared" si="17"/>
        <v/>
      </c>
      <c r="T18" s="41" t="str">
        <f t="shared" si="18"/>
        <v/>
      </c>
      <c r="U18" s="41" t="str">
        <f t="shared" si="19"/>
        <v/>
      </c>
      <c r="V18" s="42" t="str">
        <f t="shared" si="20"/>
        <v/>
      </c>
      <c r="W18" s="42" t="str">
        <f t="shared" si="21"/>
        <v/>
      </c>
      <c r="X18" s="42" t="str">
        <f t="shared" si="22"/>
        <v/>
      </c>
      <c r="Y18" s="488" t="str">
        <f t="shared" si="23"/>
        <v/>
      </c>
      <c r="Z18" s="152" t="str">
        <f t="shared" si="24"/>
        <v/>
      </c>
      <c r="AA18" s="41" t="str">
        <f t="shared" si="25"/>
        <v/>
      </c>
      <c r="AB18" s="42" t="str">
        <f t="shared" si="26"/>
        <v/>
      </c>
      <c r="AC18" s="123"/>
      <c r="AD18" s="105" t="str">
        <f t="shared" si="27"/>
        <v/>
      </c>
      <c r="AE18" s="153"/>
      <c r="AF18" s="43" t="str" cm="1">
        <f t="array" ref="AF18">_xlfn.IFS(N18="","",(IFERROR(VALUE(TRIM(SUBSTITUTE(AD18,CHAR(160),""))),0))=0,"Attention : montant présenté entièrement écarté",ROUND(Z18,2)&lt;ROUND(15%,2),"Attention : Montant temps d’affectation inférieur à 15%. La dépense doit être rejetée, ou vérifier que le personnel est affecté sur un autre type d'action",ROUND(AD18,2)&gt;ROUND(N18,2),"KO : Le montant retenu est supérieur au montant présenté. Merci de revoir la ligne de dépense ou plafonner son montant.",N18=0,"",ROUND(AD18,2)=ROUND(N18,2),"OK",ROUND(AD18,2)&lt;ROUND(N18,2),"Attention : Montant présenté partiellement écarté",TRUE,"")</f>
        <v/>
      </c>
      <c r="AG18" s="918" t="str">
        <f t="shared" si="28"/>
        <v/>
      </c>
    </row>
    <row r="19" spans="1:34" ht="20.100000000000001" customHeight="1">
      <c r="A19" s="903">
        <v>11</v>
      </c>
      <c r="B19" s="83"/>
      <c r="C19" s="83"/>
      <c r="D19" s="83"/>
      <c r="E19" s="83"/>
      <c r="F19" s="104"/>
      <c r="G19" s="104"/>
      <c r="H19" s="85"/>
      <c r="I19" s="85"/>
      <c r="J19" s="42" t="str">
        <f t="shared" si="29"/>
        <v/>
      </c>
      <c r="K19" s="487"/>
      <c r="L19" s="364"/>
      <c r="M19" s="83"/>
      <c r="N19" s="105" t="str">
        <f t="shared" si="13"/>
        <v/>
      </c>
      <c r="O19" s="904"/>
      <c r="P19" s="917" t="str">
        <f t="shared" si="14"/>
        <v/>
      </c>
      <c r="Q19" s="41" t="str">
        <f t="shared" si="15"/>
        <v/>
      </c>
      <c r="R19" s="148" t="str">
        <f t="shared" si="16"/>
        <v/>
      </c>
      <c r="S19" s="41" t="str">
        <f t="shared" si="17"/>
        <v/>
      </c>
      <c r="T19" s="41" t="str">
        <f t="shared" si="18"/>
        <v/>
      </c>
      <c r="U19" s="41" t="str">
        <f t="shared" si="19"/>
        <v/>
      </c>
      <c r="V19" s="42" t="str">
        <f t="shared" si="20"/>
        <v/>
      </c>
      <c r="W19" s="42" t="str">
        <f t="shared" si="21"/>
        <v/>
      </c>
      <c r="X19" s="42" t="str">
        <f t="shared" si="22"/>
        <v/>
      </c>
      <c r="Y19" s="488" t="str">
        <f t="shared" si="23"/>
        <v/>
      </c>
      <c r="Z19" s="152" t="str">
        <f t="shared" si="24"/>
        <v/>
      </c>
      <c r="AA19" s="41" t="str">
        <f t="shared" si="25"/>
        <v/>
      </c>
      <c r="AB19" s="42" t="str">
        <f t="shared" si="26"/>
        <v/>
      </c>
      <c r="AC19" s="123"/>
      <c r="AD19" s="105" t="str">
        <f t="shared" si="27"/>
        <v/>
      </c>
      <c r="AE19" s="153"/>
      <c r="AF19" s="43" t="str" cm="1">
        <f t="array" ref="AF19">_xlfn.IFS(N19="","",(IFERROR(VALUE(TRIM(SUBSTITUTE(AD19,CHAR(160),""))),0))=0,"Attention : montant présenté entièrement écarté",ROUND(Z19,2)&lt;ROUND(15%,2),"Attention : Montant temps d’affectation inférieur à 15%. La dépense doit être rejetée, ou vérifier que le personnel est affecté sur un autre type d'action",ROUND(AD19,2)&gt;ROUND(N19,2),"KO : Le montant retenu est supérieur au montant présenté. Merci de revoir la ligne de dépense ou plafonner son montant.",N19=0,"",ROUND(AD19,2)=ROUND(N19,2),"OK",ROUND(AD19,2)&lt;ROUND(N19,2),"Attention : Montant présenté partiellement écarté",TRUE,"")</f>
        <v/>
      </c>
      <c r="AG19" s="918" t="str">
        <f t="shared" si="28"/>
        <v/>
      </c>
    </row>
    <row r="20" spans="1:34" ht="20.100000000000001" customHeight="1">
      <c r="A20" s="903">
        <v>12</v>
      </c>
      <c r="B20" s="83"/>
      <c r="C20" s="83"/>
      <c r="D20" s="83"/>
      <c r="E20" s="83"/>
      <c r="F20" s="104"/>
      <c r="G20" s="104"/>
      <c r="H20" s="85"/>
      <c r="I20" s="85"/>
      <c r="J20" s="42" t="str">
        <f t="shared" si="29"/>
        <v/>
      </c>
      <c r="K20" s="487"/>
      <c r="L20" s="364"/>
      <c r="M20" s="83"/>
      <c r="N20" s="105" t="str">
        <f t="shared" si="13"/>
        <v/>
      </c>
      <c r="O20" s="904"/>
      <c r="P20" s="917" t="str">
        <f t="shared" si="14"/>
        <v/>
      </c>
      <c r="Q20" s="41" t="str">
        <f t="shared" si="15"/>
        <v/>
      </c>
      <c r="R20" s="148" t="str">
        <f t="shared" si="16"/>
        <v/>
      </c>
      <c r="S20" s="41" t="str">
        <f t="shared" si="17"/>
        <v/>
      </c>
      <c r="T20" s="41" t="str">
        <f t="shared" si="18"/>
        <v/>
      </c>
      <c r="U20" s="41" t="str">
        <f t="shared" si="19"/>
        <v/>
      </c>
      <c r="V20" s="42" t="str">
        <f t="shared" si="20"/>
        <v/>
      </c>
      <c r="W20" s="42" t="str">
        <f t="shared" si="21"/>
        <v/>
      </c>
      <c r="X20" s="42" t="str">
        <f t="shared" si="22"/>
        <v/>
      </c>
      <c r="Y20" s="488" t="str">
        <f t="shared" si="23"/>
        <v/>
      </c>
      <c r="Z20" s="152" t="str">
        <f t="shared" si="24"/>
        <v/>
      </c>
      <c r="AA20" s="41" t="str">
        <f t="shared" si="25"/>
        <v/>
      </c>
      <c r="AB20" s="42" t="str">
        <f t="shared" si="26"/>
        <v/>
      </c>
      <c r="AC20" s="123"/>
      <c r="AD20" s="105" t="str">
        <f t="shared" si="27"/>
        <v/>
      </c>
      <c r="AE20" s="153"/>
      <c r="AF20" s="43" t="str" cm="1">
        <f t="array" ref="AF20">_xlfn.IFS(N20="","",(IFERROR(VALUE(TRIM(SUBSTITUTE(AD20,CHAR(160),""))),0))=0,"Attention : montant présenté entièrement écarté",ROUND(Z20,2)&lt;ROUND(15%,2),"Attention : Montant temps d’affectation inférieur à 15%. La dépense doit être rejetée, ou vérifier que le personnel est affecté sur un autre type d'action",ROUND(AD20,2)&gt;ROUND(N20,2),"KO : Le montant retenu est supérieur au montant présenté. Merci de revoir la ligne de dépense ou plafonner son montant.",N20=0,"",ROUND(AD20,2)=ROUND(N20,2),"OK",ROUND(AD20,2)&lt;ROUND(N20,2),"Attention : Montant présenté partiellement écarté",TRUE,"")</f>
        <v/>
      </c>
      <c r="AG20" s="918" t="str">
        <f t="shared" si="28"/>
        <v/>
      </c>
    </row>
    <row r="21" spans="1:34" ht="20.100000000000001" customHeight="1">
      <c r="A21" s="903">
        <v>13</v>
      </c>
      <c r="B21" s="83"/>
      <c r="C21" s="83"/>
      <c r="D21" s="83"/>
      <c r="E21" s="83"/>
      <c r="F21" s="104"/>
      <c r="G21" s="104"/>
      <c r="H21" s="85"/>
      <c r="I21" s="85"/>
      <c r="J21" s="42" t="str">
        <f t="shared" si="29"/>
        <v/>
      </c>
      <c r="K21" s="487"/>
      <c r="L21" s="364"/>
      <c r="M21" s="83"/>
      <c r="N21" s="105" t="str">
        <f t="shared" si="13"/>
        <v/>
      </c>
      <c r="O21" s="904"/>
      <c r="P21" s="917" t="str">
        <f t="shared" si="14"/>
        <v/>
      </c>
      <c r="Q21" s="41" t="str">
        <f t="shared" si="15"/>
        <v/>
      </c>
      <c r="R21" s="148" t="str">
        <f t="shared" si="16"/>
        <v/>
      </c>
      <c r="S21" s="41" t="str">
        <f t="shared" si="17"/>
        <v/>
      </c>
      <c r="T21" s="41" t="str">
        <f t="shared" si="18"/>
        <v/>
      </c>
      <c r="U21" s="41" t="str">
        <f t="shared" si="19"/>
        <v/>
      </c>
      <c r="V21" s="42" t="str">
        <f t="shared" si="20"/>
        <v/>
      </c>
      <c r="W21" s="42" t="str">
        <f t="shared" si="21"/>
        <v/>
      </c>
      <c r="X21" s="42" t="str">
        <f t="shared" si="22"/>
        <v/>
      </c>
      <c r="Y21" s="488" t="str">
        <f t="shared" si="23"/>
        <v/>
      </c>
      <c r="Z21" s="152" t="str">
        <f t="shared" si="24"/>
        <v/>
      </c>
      <c r="AA21" s="41" t="str">
        <f t="shared" si="25"/>
        <v/>
      </c>
      <c r="AB21" s="42" t="str">
        <f t="shared" si="26"/>
        <v/>
      </c>
      <c r="AC21" s="123"/>
      <c r="AD21" s="105" t="str">
        <f t="shared" si="27"/>
        <v/>
      </c>
      <c r="AE21" s="153"/>
      <c r="AF21" s="43" t="str" cm="1">
        <f t="array" ref="AF21">_xlfn.IFS(N21="","",(IFERROR(VALUE(TRIM(SUBSTITUTE(AD21,CHAR(160),""))),0))=0,"Attention : montant présenté entièrement écarté",ROUND(Z21,2)&lt;ROUND(15%,2),"Attention : Montant temps d’affectation inférieur à 15%. La dépense doit être rejetée, ou vérifier que le personnel est affecté sur un autre type d'action",ROUND(AD21,2)&gt;ROUND(N21,2),"KO : Le montant retenu est supérieur au montant présenté. Merci de revoir la ligne de dépense ou plafonner son montant.",N21=0,"",ROUND(AD21,2)=ROUND(N21,2),"OK",ROUND(AD21,2)&lt;ROUND(N21,2),"Attention : Montant présenté partiellement écarté",TRUE,"")</f>
        <v/>
      </c>
      <c r="AG21" s="918" t="str">
        <f t="shared" si="28"/>
        <v/>
      </c>
    </row>
    <row r="22" spans="1:34" ht="20.100000000000001" customHeight="1">
      <c r="A22" s="903">
        <v>14</v>
      </c>
      <c r="B22" s="83"/>
      <c r="C22" s="83"/>
      <c r="D22" s="83"/>
      <c r="E22" s="83"/>
      <c r="F22" s="104"/>
      <c r="G22" s="104"/>
      <c r="H22" s="85"/>
      <c r="I22" s="85"/>
      <c r="J22" s="42" t="str">
        <f t="shared" si="29"/>
        <v/>
      </c>
      <c r="K22" s="487"/>
      <c r="L22" s="364"/>
      <c r="M22" s="83"/>
      <c r="N22" s="105" t="str">
        <f t="shared" si="13"/>
        <v/>
      </c>
      <c r="O22" s="904"/>
      <c r="P22" s="917" t="str">
        <f t="shared" si="14"/>
        <v/>
      </c>
      <c r="Q22" s="41" t="str">
        <f t="shared" si="15"/>
        <v/>
      </c>
      <c r="R22" s="148" t="str">
        <f t="shared" si="16"/>
        <v/>
      </c>
      <c r="S22" s="41" t="str">
        <f t="shared" si="17"/>
        <v/>
      </c>
      <c r="T22" s="41" t="str">
        <f t="shared" si="18"/>
        <v/>
      </c>
      <c r="U22" s="41" t="str">
        <f t="shared" si="19"/>
        <v/>
      </c>
      <c r="V22" s="42" t="str">
        <f t="shared" si="20"/>
        <v/>
      </c>
      <c r="W22" s="42" t="str">
        <f t="shared" si="21"/>
        <v/>
      </c>
      <c r="X22" s="42" t="str">
        <f t="shared" si="22"/>
        <v/>
      </c>
      <c r="Y22" s="488" t="str">
        <f t="shared" si="23"/>
        <v/>
      </c>
      <c r="Z22" s="152" t="str">
        <f t="shared" si="24"/>
        <v/>
      </c>
      <c r="AA22" s="41" t="str">
        <f t="shared" si="25"/>
        <v/>
      </c>
      <c r="AB22" s="42" t="str">
        <f t="shared" si="26"/>
        <v/>
      </c>
      <c r="AC22" s="123"/>
      <c r="AD22" s="105" t="str">
        <f t="shared" si="27"/>
        <v/>
      </c>
      <c r="AE22" s="153"/>
      <c r="AF22" s="43" t="str" cm="1">
        <f t="array" ref="AF22">_xlfn.IFS(N22="","",(IFERROR(VALUE(TRIM(SUBSTITUTE(AD22,CHAR(160),""))),0))=0,"Attention : montant présenté entièrement écarté",ROUND(Z22,2)&lt;ROUND(15%,2),"Attention : Montant temps d’affectation inférieur à 15%. La dépense doit être rejetée, ou vérifier que le personnel est affecté sur un autre type d'action",ROUND(AD22,2)&gt;ROUND(N22,2),"KO : Le montant retenu est supérieur au montant présenté. Merci de revoir la ligne de dépense ou plafonner son montant.",N22=0,"",ROUND(AD22,2)=ROUND(N22,2),"OK",ROUND(AD22,2)&lt;ROUND(N22,2),"Attention : Montant présenté partiellement écarté",TRUE,"")</f>
        <v/>
      </c>
      <c r="AG22" s="918" t="str">
        <f t="shared" si="28"/>
        <v/>
      </c>
    </row>
    <row r="23" spans="1:34" ht="20.100000000000001" customHeight="1">
      <c r="A23" s="903">
        <v>15</v>
      </c>
      <c r="B23" s="83"/>
      <c r="C23" s="83"/>
      <c r="D23" s="83"/>
      <c r="E23" s="83"/>
      <c r="F23" s="104"/>
      <c r="G23" s="104"/>
      <c r="H23" s="85"/>
      <c r="I23" s="85"/>
      <c r="J23" s="42" t="str">
        <f t="shared" si="29"/>
        <v/>
      </c>
      <c r="K23" s="487"/>
      <c r="L23" s="364"/>
      <c r="M23" s="83"/>
      <c r="N23" s="105" t="str">
        <f t="shared" si="13"/>
        <v/>
      </c>
      <c r="O23" s="904"/>
      <c r="P23" s="917" t="str">
        <f t="shared" si="14"/>
        <v/>
      </c>
      <c r="Q23" s="41" t="str">
        <f t="shared" si="15"/>
        <v/>
      </c>
      <c r="R23" s="148" t="str">
        <f t="shared" si="16"/>
        <v/>
      </c>
      <c r="S23" s="41" t="str">
        <f t="shared" si="17"/>
        <v/>
      </c>
      <c r="T23" s="41" t="str">
        <f t="shared" si="18"/>
        <v/>
      </c>
      <c r="U23" s="41" t="str">
        <f t="shared" si="19"/>
        <v/>
      </c>
      <c r="V23" s="42" t="str">
        <f t="shared" si="20"/>
        <v/>
      </c>
      <c r="W23" s="42" t="str">
        <f t="shared" si="21"/>
        <v/>
      </c>
      <c r="X23" s="42" t="str">
        <f t="shared" si="22"/>
        <v/>
      </c>
      <c r="Y23" s="488" t="str">
        <f t="shared" si="23"/>
        <v/>
      </c>
      <c r="Z23" s="152" t="str">
        <f t="shared" si="24"/>
        <v/>
      </c>
      <c r="AA23" s="41" t="str">
        <f t="shared" si="25"/>
        <v/>
      </c>
      <c r="AB23" s="42" t="str">
        <f t="shared" si="26"/>
        <v/>
      </c>
      <c r="AC23" s="123"/>
      <c r="AD23" s="105" t="str">
        <f t="shared" si="27"/>
        <v/>
      </c>
      <c r="AE23" s="153"/>
      <c r="AF23" s="43" t="str" cm="1">
        <f t="array" ref="AF23">_xlfn.IFS(N23="","",(IFERROR(VALUE(TRIM(SUBSTITUTE(AD23,CHAR(160),""))),0))=0,"Attention : montant présenté entièrement écarté",ROUND(Z23,2)&lt;ROUND(15%,2),"Attention : Montant temps d’affectation inférieur à 15%. La dépense doit être rejetée, ou vérifier que le personnel est affecté sur un autre type d'action",ROUND(AD23,2)&gt;ROUND(N23,2),"KO : Le montant retenu est supérieur au montant présenté. Merci de revoir la ligne de dépense ou plafonner son montant.",N23=0,"",ROUND(AD23,2)=ROUND(N23,2),"OK",ROUND(AD23,2)&lt;ROUND(N23,2),"Attention : Montant présenté partiellement écarté",TRUE,"")</f>
        <v/>
      </c>
      <c r="AG23" s="918" t="str">
        <f t="shared" si="28"/>
        <v/>
      </c>
      <c r="AH23" s="9"/>
    </row>
    <row r="24" spans="1:34" ht="20.100000000000001" customHeight="1">
      <c r="A24" s="903">
        <v>16</v>
      </c>
      <c r="B24" s="83"/>
      <c r="C24" s="83"/>
      <c r="D24" s="83"/>
      <c r="E24" s="83"/>
      <c r="F24" s="104"/>
      <c r="G24" s="104"/>
      <c r="H24" s="85"/>
      <c r="I24" s="85"/>
      <c r="J24" s="42" t="str">
        <f t="shared" si="29"/>
        <v/>
      </c>
      <c r="K24" s="487"/>
      <c r="L24" s="364"/>
      <c r="M24" s="83"/>
      <c r="N24" s="105" t="str">
        <f t="shared" si="13"/>
        <v/>
      </c>
      <c r="O24" s="904"/>
      <c r="P24" s="917" t="str">
        <f t="shared" si="14"/>
        <v/>
      </c>
      <c r="Q24" s="41" t="str">
        <f t="shared" si="15"/>
        <v/>
      </c>
      <c r="R24" s="148" t="str">
        <f t="shared" si="16"/>
        <v/>
      </c>
      <c r="S24" s="41" t="str">
        <f t="shared" si="17"/>
        <v/>
      </c>
      <c r="T24" s="41" t="str">
        <f t="shared" si="18"/>
        <v/>
      </c>
      <c r="U24" s="41" t="str">
        <f t="shared" si="19"/>
        <v/>
      </c>
      <c r="V24" s="42" t="str">
        <f t="shared" si="20"/>
        <v/>
      </c>
      <c r="W24" s="42" t="str">
        <f t="shared" si="21"/>
        <v/>
      </c>
      <c r="X24" s="42" t="str">
        <f t="shared" si="22"/>
        <v/>
      </c>
      <c r="Y24" s="488" t="str">
        <f t="shared" si="23"/>
        <v/>
      </c>
      <c r="Z24" s="152" t="str">
        <f t="shared" si="24"/>
        <v/>
      </c>
      <c r="AA24" s="41" t="str">
        <f t="shared" si="25"/>
        <v/>
      </c>
      <c r="AB24" s="42" t="str">
        <f t="shared" si="26"/>
        <v/>
      </c>
      <c r="AC24" s="123"/>
      <c r="AD24" s="105" t="str">
        <f t="shared" si="27"/>
        <v/>
      </c>
      <c r="AE24" s="153"/>
      <c r="AF24" s="43" t="str" cm="1">
        <f t="array" ref="AF24">_xlfn.IFS(N24="","",(IFERROR(VALUE(TRIM(SUBSTITUTE(AD24,CHAR(160),""))),0))=0,"Attention : montant présenté entièrement écarté",ROUND(Z24,2)&lt;ROUND(15%,2),"Attention : Montant temps d’affectation inférieur à 15%. La dépense doit être rejetée, ou vérifier que le personnel est affecté sur un autre type d'action",ROUND(AD24,2)&gt;ROUND(N24,2),"KO : Le montant retenu est supérieur au montant présenté. Merci de revoir la ligne de dépense ou plafonner son montant.",N24=0,"",ROUND(AD24,2)=ROUND(N24,2),"OK",ROUND(AD24,2)&lt;ROUND(N24,2),"Attention : Montant présenté partiellement écarté",TRUE,"")</f>
        <v/>
      </c>
      <c r="AG24" s="918" t="str">
        <f t="shared" si="28"/>
        <v/>
      </c>
      <c r="AH24" s="9"/>
    </row>
    <row r="25" spans="1:34" ht="20.100000000000001" customHeight="1">
      <c r="A25" s="903">
        <v>17</v>
      </c>
      <c r="B25" s="83"/>
      <c r="C25" s="83"/>
      <c r="D25" s="83"/>
      <c r="E25" s="83"/>
      <c r="F25" s="104"/>
      <c r="G25" s="104"/>
      <c r="H25" s="85"/>
      <c r="I25" s="85"/>
      <c r="J25" s="42" t="str">
        <f t="shared" si="29"/>
        <v/>
      </c>
      <c r="K25" s="487"/>
      <c r="L25" s="364"/>
      <c r="M25" s="83"/>
      <c r="N25" s="105" t="str">
        <f t="shared" si="13"/>
        <v/>
      </c>
      <c r="O25" s="904"/>
      <c r="P25" s="917" t="str">
        <f t="shared" si="14"/>
        <v/>
      </c>
      <c r="Q25" s="41" t="str">
        <f t="shared" si="15"/>
        <v/>
      </c>
      <c r="R25" s="148" t="str">
        <f t="shared" si="16"/>
        <v/>
      </c>
      <c r="S25" s="41" t="str">
        <f t="shared" si="17"/>
        <v/>
      </c>
      <c r="T25" s="41" t="str">
        <f t="shared" si="18"/>
        <v/>
      </c>
      <c r="U25" s="41" t="str">
        <f t="shared" si="19"/>
        <v/>
      </c>
      <c r="V25" s="42" t="str">
        <f t="shared" si="20"/>
        <v/>
      </c>
      <c r="W25" s="42" t="str">
        <f t="shared" si="21"/>
        <v/>
      </c>
      <c r="X25" s="42" t="str">
        <f t="shared" si="22"/>
        <v/>
      </c>
      <c r="Y25" s="488" t="str">
        <f t="shared" si="23"/>
        <v/>
      </c>
      <c r="Z25" s="152" t="str">
        <f t="shared" si="24"/>
        <v/>
      </c>
      <c r="AA25" s="41" t="str">
        <f t="shared" si="25"/>
        <v/>
      </c>
      <c r="AB25" s="42" t="str">
        <f t="shared" si="26"/>
        <v/>
      </c>
      <c r="AC25" s="123"/>
      <c r="AD25" s="105" t="str">
        <f t="shared" si="27"/>
        <v/>
      </c>
      <c r="AE25" s="153"/>
      <c r="AF25" s="43" t="str" cm="1">
        <f t="array" ref="AF25">_xlfn.IFS(N25="","",(IFERROR(VALUE(TRIM(SUBSTITUTE(AD25,CHAR(160),""))),0))=0,"Attention : montant présenté entièrement écarté",ROUND(Z25,2)&lt;ROUND(15%,2),"Attention : Montant temps d’affectation inférieur à 15%. La dépense doit être rejetée, ou vérifier que le personnel est affecté sur un autre type d'action",ROUND(AD25,2)&gt;ROUND(N25,2),"KO : Le montant retenu est supérieur au montant présenté. Merci de revoir la ligne de dépense ou plafonner son montant.",N25=0,"",ROUND(AD25,2)=ROUND(N25,2),"OK",ROUND(AD25,2)&lt;ROUND(N25,2),"Attention : Montant présenté partiellement écarté",TRUE,"")</f>
        <v/>
      </c>
      <c r="AG25" s="918" t="str">
        <f t="shared" si="28"/>
        <v/>
      </c>
    </row>
    <row r="26" spans="1:34" ht="20.100000000000001" customHeight="1">
      <c r="A26" s="903">
        <v>18</v>
      </c>
      <c r="B26" s="83"/>
      <c r="C26" s="83"/>
      <c r="D26" s="83"/>
      <c r="E26" s="83"/>
      <c r="F26" s="104"/>
      <c r="G26" s="104"/>
      <c r="H26" s="85"/>
      <c r="I26" s="85"/>
      <c r="J26" s="42" t="str">
        <f t="shared" si="29"/>
        <v/>
      </c>
      <c r="K26" s="487"/>
      <c r="L26" s="364"/>
      <c r="M26" s="83"/>
      <c r="N26" s="105" t="str">
        <f t="shared" si="13"/>
        <v/>
      </c>
      <c r="O26" s="904"/>
      <c r="P26" s="917" t="str">
        <f t="shared" si="14"/>
        <v/>
      </c>
      <c r="Q26" s="41" t="str">
        <f t="shared" si="15"/>
        <v/>
      </c>
      <c r="R26" s="148" t="str">
        <f t="shared" si="16"/>
        <v/>
      </c>
      <c r="S26" s="41" t="str">
        <f t="shared" si="17"/>
        <v/>
      </c>
      <c r="T26" s="41" t="str">
        <f t="shared" si="18"/>
        <v/>
      </c>
      <c r="U26" s="41" t="str">
        <f t="shared" si="19"/>
        <v/>
      </c>
      <c r="V26" s="42" t="str">
        <f t="shared" si="20"/>
        <v/>
      </c>
      <c r="W26" s="42" t="str">
        <f t="shared" si="21"/>
        <v/>
      </c>
      <c r="X26" s="42" t="str">
        <f t="shared" si="22"/>
        <v/>
      </c>
      <c r="Y26" s="488" t="str">
        <f t="shared" si="23"/>
        <v/>
      </c>
      <c r="Z26" s="152" t="str">
        <f t="shared" si="24"/>
        <v/>
      </c>
      <c r="AA26" s="41" t="str">
        <f t="shared" si="25"/>
        <v/>
      </c>
      <c r="AB26" s="42" t="str">
        <f t="shared" si="26"/>
        <v/>
      </c>
      <c r="AC26" s="123"/>
      <c r="AD26" s="105" t="str">
        <f t="shared" si="27"/>
        <v/>
      </c>
      <c r="AE26" s="153"/>
      <c r="AF26" s="43" t="str" cm="1">
        <f t="array" ref="AF26">_xlfn.IFS(N26="","",(IFERROR(VALUE(TRIM(SUBSTITUTE(AD26,CHAR(160),""))),0))=0,"Attention : montant présenté entièrement écarté",ROUND(Z26,2)&lt;ROUND(15%,2),"Attention : Montant temps d’affectation inférieur à 15%. La dépense doit être rejetée, ou vérifier que le personnel est affecté sur un autre type d'action",ROUND(AD26,2)&gt;ROUND(N26,2),"KO : Le montant retenu est supérieur au montant présenté. Merci de revoir la ligne de dépense ou plafonner son montant.",N26=0,"",ROUND(AD26,2)=ROUND(N26,2),"OK",ROUND(AD26,2)&lt;ROUND(N26,2),"Attention : Montant présenté partiellement écarté",TRUE,"")</f>
        <v/>
      </c>
      <c r="AG26" s="918" t="str">
        <f t="shared" si="28"/>
        <v/>
      </c>
    </row>
    <row r="27" spans="1:34" ht="20.100000000000001" customHeight="1">
      <c r="A27" s="903">
        <v>19</v>
      </c>
      <c r="B27" s="83"/>
      <c r="C27" s="83"/>
      <c r="D27" s="83"/>
      <c r="E27" s="83"/>
      <c r="F27" s="104"/>
      <c r="G27" s="104"/>
      <c r="H27" s="85"/>
      <c r="I27" s="85"/>
      <c r="J27" s="42" t="str">
        <f t="shared" si="29"/>
        <v/>
      </c>
      <c r="K27" s="487"/>
      <c r="L27" s="364"/>
      <c r="M27" s="83"/>
      <c r="N27" s="105" t="str">
        <f t="shared" si="13"/>
        <v/>
      </c>
      <c r="O27" s="904"/>
      <c r="P27" s="917" t="str">
        <f t="shared" si="14"/>
        <v/>
      </c>
      <c r="Q27" s="41" t="str">
        <f t="shared" si="15"/>
        <v/>
      </c>
      <c r="R27" s="148" t="str">
        <f t="shared" si="16"/>
        <v/>
      </c>
      <c r="S27" s="41" t="str">
        <f t="shared" si="17"/>
        <v/>
      </c>
      <c r="T27" s="41" t="str">
        <f t="shared" si="18"/>
        <v/>
      </c>
      <c r="U27" s="41" t="str">
        <f t="shared" si="19"/>
        <v/>
      </c>
      <c r="V27" s="42" t="str">
        <f t="shared" si="20"/>
        <v/>
      </c>
      <c r="W27" s="42" t="str">
        <f t="shared" si="21"/>
        <v/>
      </c>
      <c r="X27" s="42" t="str">
        <f t="shared" si="22"/>
        <v/>
      </c>
      <c r="Y27" s="488" t="str">
        <f t="shared" si="23"/>
        <v/>
      </c>
      <c r="Z27" s="152" t="str">
        <f t="shared" si="24"/>
        <v/>
      </c>
      <c r="AA27" s="41" t="str">
        <f t="shared" si="25"/>
        <v/>
      </c>
      <c r="AB27" s="42" t="str">
        <f t="shared" si="26"/>
        <v/>
      </c>
      <c r="AC27" s="123"/>
      <c r="AD27" s="105" t="str">
        <f t="shared" si="27"/>
        <v/>
      </c>
      <c r="AE27" s="153"/>
      <c r="AF27" s="43" t="str" cm="1">
        <f t="array" ref="AF27">_xlfn.IFS(N27="","",(IFERROR(VALUE(TRIM(SUBSTITUTE(AD27,CHAR(160),""))),0))=0,"Attention : montant présenté entièrement écarté",ROUND(Z27,2)&lt;ROUND(15%,2),"Attention : Montant temps d’affectation inférieur à 15%. La dépense doit être rejetée, ou vérifier que le personnel est affecté sur un autre type d'action",ROUND(AD27,2)&gt;ROUND(N27,2),"KO : Le montant retenu est supérieur au montant présenté. Merci de revoir la ligne de dépense ou plafonner son montant.",N27=0,"",ROUND(AD27,2)=ROUND(N27,2),"OK",ROUND(AD27,2)&lt;ROUND(N27,2),"Attention : Montant présenté partiellement écarté",TRUE,"")</f>
        <v/>
      </c>
      <c r="AG27" s="918" t="str">
        <f t="shared" si="28"/>
        <v/>
      </c>
    </row>
    <row r="28" spans="1:34" ht="20.100000000000001" customHeight="1">
      <c r="A28" s="903">
        <v>20</v>
      </c>
      <c r="B28" s="83"/>
      <c r="C28" s="83"/>
      <c r="D28" s="83"/>
      <c r="E28" s="83"/>
      <c r="F28" s="104"/>
      <c r="G28" s="104"/>
      <c r="H28" s="85"/>
      <c r="I28" s="85"/>
      <c r="J28" s="42" t="str">
        <f t="shared" si="29"/>
        <v/>
      </c>
      <c r="K28" s="487"/>
      <c r="L28" s="364"/>
      <c r="M28" s="83"/>
      <c r="N28" s="105" t="str">
        <f t="shared" si="13"/>
        <v/>
      </c>
      <c r="O28" s="904"/>
      <c r="P28" s="917" t="str">
        <f t="shared" si="14"/>
        <v/>
      </c>
      <c r="Q28" s="41" t="str">
        <f t="shared" si="15"/>
        <v/>
      </c>
      <c r="R28" s="148" t="str">
        <f t="shared" si="16"/>
        <v/>
      </c>
      <c r="S28" s="41" t="str">
        <f t="shared" si="17"/>
        <v/>
      </c>
      <c r="T28" s="41" t="str">
        <f t="shared" si="18"/>
        <v/>
      </c>
      <c r="U28" s="41" t="str">
        <f t="shared" si="19"/>
        <v/>
      </c>
      <c r="V28" s="42" t="str">
        <f t="shared" si="20"/>
        <v/>
      </c>
      <c r="W28" s="42" t="str">
        <f t="shared" si="21"/>
        <v/>
      </c>
      <c r="X28" s="42" t="str">
        <f t="shared" si="22"/>
        <v/>
      </c>
      <c r="Y28" s="488" t="str">
        <f t="shared" si="23"/>
        <v/>
      </c>
      <c r="Z28" s="152" t="str">
        <f t="shared" si="24"/>
        <v/>
      </c>
      <c r="AA28" s="41" t="str">
        <f t="shared" si="25"/>
        <v/>
      </c>
      <c r="AB28" s="42" t="str">
        <f t="shared" si="26"/>
        <v/>
      </c>
      <c r="AC28" s="123"/>
      <c r="AD28" s="105" t="str">
        <f t="shared" si="27"/>
        <v/>
      </c>
      <c r="AE28" s="153"/>
      <c r="AF28" s="43" t="str" cm="1">
        <f t="array" ref="AF28">_xlfn.IFS(N28="","",(IFERROR(VALUE(TRIM(SUBSTITUTE(AD28,CHAR(160),""))),0))=0,"Attention : montant présenté entièrement écarté",ROUND(Z28,2)&lt;ROUND(15%,2),"Attention : Montant temps d’affectation inférieur à 15%. La dépense doit être rejetée, ou vérifier que le personnel est affecté sur un autre type d'action",ROUND(AD28,2)&gt;ROUND(N28,2),"KO : Le montant retenu est supérieur au montant présenté. Merci de revoir la ligne de dépense ou plafonner son montant.",N28=0,"",ROUND(AD28,2)=ROUND(N28,2),"OK",ROUND(AD28,2)&lt;ROUND(N28,2),"Attention : Montant présenté partiellement écarté",TRUE,"")</f>
        <v/>
      </c>
      <c r="AG28" s="918" t="str">
        <f t="shared" si="28"/>
        <v/>
      </c>
    </row>
    <row r="29" spans="1:34" ht="20.100000000000001" customHeight="1">
      <c r="A29" s="903">
        <v>21</v>
      </c>
      <c r="B29" s="83"/>
      <c r="C29" s="83"/>
      <c r="D29" s="83"/>
      <c r="E29" s="83"/>
      <c r="F29" s="104"/>
      <c r="G29" s="104"/>
      <c r="H29" s="85"/>
      <c r="I29" s="85"/>
      <c r="J29" s="42" t="str">
        <f t="shared" si="29"/>
        <v/>
      </c>
      <c r="K29" s="487"/>
      <c r="L29" s="364"/>
      <c r="M29" s="83"/>
      <c r="N29" s="105" t="str">
        <f t="shared" si="13"/>
        <v/>
      </c>
      <c r="O29" s="904"/>
      <c r="P29" s="917" t="str">
        <f t="shared" si="14"/>
        <v/>
      </c>
      <c r="Q29" s="41" t="str">
        <f t="shared" si="15"/>
        <v/>
      </c>
      <c r="R29" s="148" t="str">
        <f t="shared" si="16"/>
        <v/>
      </c>
      <c r="S29" s="41" t="str">
        <f t="shared" si="17"/>
        <v/>
      </c>
      <c r="T29" s="41" t="str">
        <f t="shared" si="18"/>
        <v/>
      </c>
      <c r="U29" s="41" t="str">
        <f t="shared" si="19"/>
        <v/>
      </c>
      <c r="V29" s="42" t="str">
        <f t="shared" si="20"/>
        <v/>
      </c>
      <c r="W29" s="42" t="str">
        <f t="shared" si="21"/>
        <v/>
      </c>
      <c r="X29" s="42" t="str">
        <f t="shared" si="22"/>
        <v/>
      </c>
      <c r="Y29" s="488" t="str">
        <f t="shared" si="23"/>
        <v/>
      </c>
      <c r="Z29" s="152" t="str">
        <f t="shared" si="24"/>
        <v/>
      </c>
      <c r="AA29" s="41" t="str">
        <f t="shared" si="25"/>
        <v/>
      </c>
      <c r="AB29" s="42" t="str">
        <f t="shared" si="26"/>
        <v/>
      </c>
      <c r="AC29" s="123"/>
      <c r="AD29" s="105" t="str">
        <f t="shared" si="27"/>
        <v/>
      </c>
      <c r="AE29" s="153"/>
      <c r="AF29" s="43" t="str" cm="1">
        <f t="array" ref="AF29">_xlfn.IFS(N29="","",(IFERROR(VALUE(TRIM(SUBSTITUTE(AD29,CHAR(160),""))),0))=0,"Attention : montant présenté entièrement écarté",ROUND(Z29,2)&lt;ROUND(15%,2),"Attention : Montant temps d’affectation inférieur à 15%. La dépense doit être rejetée, ou vérifier que le personnel est affecté sur un autre type d'action",ROUND(AD29,2)&gt;ROUND(N29,2),"KO : Le montant retenu est supérieur au montant présenté. Merci de revoir la ligne de dépense ou plafonner son montant.",N29=0,"",ROUND(AD29,2)=ROUND(N29,2),"OK",ROUND(AD29,2)&lt;ROUND(N29,2),"Attention : Montant présenté partiellement écarté",TRUE,"")</f>
        <v/>
      </c>
      <c r="AG29" s="918" t="str">
        <f t="shared" si="28"/>
        <v/>
      </c>
    </row>
    <row r="30" spans="1:34" ht="20.100000000000001" customHeight="1">
      <c r="A30" s="903">
        <v>22</v>
      </c>
      <c r="B30" s="83"/>
      <c r="C30" s="83"/>
      <c r="D30" s="83"/>
      <c r="E30" s="83"/>
      <c r="F30" s="104"/>
      <c r="G30" s="104"/>
      <c r="H30" s="85"/>
      <c r="I30" s="85"/>
      <c r="J30" s="42" t="str">
        <f t="shared" si="29"/>
        <v/>
      </c>
      <c r="K30" s="487"/>
      <c r="L30" s="364"/>
      <c r="M30" s="83"/>
      <c r="N30" s="105" t="str">
        <f t="shared" si="13"/>
        <v/>
      </c>
      <c r="O30" s="904"/>
      <c r="P30" s="917" t="str">
        <f t="shared" si="14"/>
        <v/>
      </c>
      <c r="Q30" s="41" t="str">
        <f t="shared" si="15"/>
        <v/>
      </c>
      <c r="R30" s="148" t="str">
        <f t="shared" si="16"/>
        <v/>
      </c>
      <c r="S30" s="41" t="str">
        <f t="shared" si="17"/>
        <v/>
      </c>
      <c r="T30" s="41" t="str">
        <f t="shared" si="18"/>
        <v/>
      </c>
      <c r="U30" s="41" t="str">
        <f t="shared" si="19"/>
        <v/>
      </c>
      <c r="V30" s="42" t="str">
        <f t="shared" si="20"/>
        <v/>
      </c>
      <c r="W30" s="42" t="str">
        <f t="shared" si="21"/>
        <v/>
      </c>
      <c r="X30" s="42" t="str">
        <f t="shared" si="22"/>
        <v/>
      </c>
      <c r="Y30" s="488" t="str">
        <f t="shared" si="23"/>
        <v/>
      </c>
      <c r="Z30" s="152" t="str">
        <f t="shared" si="24"/>
        <v/>
      </c>
      <c r="AA30" s="41" t="str">
        <f t="shared" si="25"/>
        <v/>
      </c>
      <c r="AB30" s="42" t="str">
        <f t="shared" si="26"/>
        <v/>
      </c>
      <c r="AC30" s="123"/>
      <c r="AD30" s="105" t="str">
        <f t="shared" si="27"/>
        <v/>
      </c>
      <c r="AE30" s="153"/>
      <c r="AF30" s="43" t="str" cm="1">
        <f t="array" ref="AF30">_xlfn.IFS(N30="","",(IFERROR(VALUE(TRIM(SUBSTITUTE(AD30,CHAR(160),""))),0))=0,"Attention : montant présenté entièrement écarté",ROUND(Z30,2)&lt;ROUND(15%,2),"Attention : Montant temps d’affectation inférieur à 15%. La dépense doit être rejetée, ou vérifier que le personnel est affecté sur un autre type d'action",ROUND(AD30,2)&gt;ROUND(N30,2),"KO : Le montant retenu est supérieur au montant présenté. Merci de revoir la ligne de dépense ou plafonner son montant.",N30=0,"",ROUND(AD30,2)=ROUND(N30,2),"OK",ROUND(AD30,2)&lt;ROUND(N30,2),"Attention : Montant présenté partiellement écarté",TRUE,"")</f>
        <v/>
      </c>
      <c r="AG30" s="918" t="str">
        <f t="shared" si="28"/>
        <v/>
      </c>
    </row>
    <row r="31" spans="1:34" ht="20.100000000000001" customHeight="1">
      <c r="A31" s="903">
        <v>23</v>
      </c>
      <c r="B31" s="83"/>
      <c r="C31" s="83"/>
      <c r="D31" s="83"/>
      <c r="E31" s="83"/>
      <c r="F31" s="104"/>
      <c r="G31" s="104"/>
      <c r="H31" s="85"/>
      <c r="I31" s="85"/>
      <c r="J31" s="42" t="str">
        <f t="shared" si="29"/>
        <v/>
      </c>
      <c r="K31" s="487"/>
      <c r="L31" s="364"/>
      <c r="M31" s="83"/>
      <c r="N31" s="105" t="str">
        <f t="shared" si="13"/>
        <v/>
      </c>
      <c r="O31" s="904"/>
      <c r="P31" s="917" t="str">
        <f t="shared" si="14"/>
        <v/>
      </c>
      <c r="Q31" s="41" t="str">
        <f t="shared" si="15"/>
        <v/>
      </c>
      <c r="R31" s="148" t="str">
        <f t="shared" si="16"/>
        <v/>
      </c>
      <c r="S31" s="41" t="str">
        <f t="shared" si="17"/>
        <v/>
      </c>
      <c r="T31" s="41" t="str">
        <f t="shared" si="18"/>
        <v/>
      </c>
      <c r="U31" s="41" t="str">
        <f t="shared" si="19"/>
        <v/>
      </c>
      <c r="V31" s="42" t="str">
        <f t="shared" si="20"/>
        <v/>
      </c>
      <c r="W31" s="42" t="str">
        <f t="shared" si="21"/>
        <v/>
      </c>
      <c r="X31" s="42" t="str">
        <f t="shared" si="22"/>
        <v/>
      </c>
      <c r="Y31" s="488" t="str">
        <f t="shared" si="23"/>
        <v/>
      </c>
      <c r="Z31" s="152" t="str">
        <f t="shared" si="24"/>
        <v/>
      </c>
      <c r="AA31" s="41" t="str">
        <f t="shared" si="25"/>
        <v/>
      </c>
      <c r="AB31" s="42" t="str">
        <f t="shared" si="26"/>
        <v/>
      </c>
      <c r="AC31" s="123"/>
      <c r="AD31" s="105" t="str">
        <f t="shared" si="27"/>
        <v/>
      </c>
      <c r="AE31" s="153"/>
      <c r="AF31" s="43" t="str" cm="1">
        <f t="array" ref="AF31">_xlfn.IFS(N31="","",(IFERROR(VALUE(TRIM(SUBSTITUTE(AD31,CHAR(160),""))),0))=0,"Attention : montant présenté entièrement écarté",ROUND(Z31,2)&lt;ROUND(15%,2),"Attention : Montant temps d’affectation inférieur à 15%. La dépense doit être rejetée, ou vérifier que le personnel est affecté sur un autre type d'action",ROUND(AD31,2)&gt;ROUND(N31,2),"KO : Le montant retenu est supérieur au montant présenté. Merci de revoir la ligne de dépense ou plafonner son montant.",N31=0,"",ROUND(AD31,2)=ROUND(N31,2),"OK",ROUND(AD31,2)&lt;ROUND(N31,2),"Attention : Montant présenté partiellement écarté",TRUE,"")</f>
        <v/>
      </c>
      <c r="AG31" s="918" t="str">
        <f t="shared" si="28"/>
        <v/>
      </c>
    </row>
    <row r="32" spans="1:34" ht="20.100000000000001" customHeight="1">
      <c r="A32" s="903">
        <v>24</v>
      </c>
      <c r="B32" s="83"/>
      <c r="C32" s="83"/>
      <c r="D32" s="83"/>
      <c r="E32" s="83"/>
      <c r="F32" s="104"/>
      <c r="G32" s="104"/>
      <c r="H32" s="85"/>
      <c r="I32" s="85"/>
      <c r="J32" s="42" t="str">
        <f t="shared" si="29"/>
        <v/>
      </c>
      <c r="K32" s="487"/>
      <c r="L32" s="364"/>
      <c r="M32" s="83"/>
      <c r="N32" s="105" t="str">
        <f t="shared" si="13"/>
        <v/>
      </c>
      <c r="O32" s="904"/>
      <c r="P32" s="917" t="str">
        <f t="shared" si="14"/>
        <v/>
      </c>
      <c r="Q32" s="41" t="str">
        <f t="shared" si="15"/>
        <v/>
      </c>
      <c r="R32" s="148" t="str">
        <f t="shared" si="16"/>
        <v/>
      </c>
      <c r="S32" s="41" t="str">
        <f t="shared" si="17"/>
        <v/>
      </c>
      <c r="T32" s="41" t="str">
        <f t="shared" si="18"/>
        <v/>
      </c>
      <c r="U32" s="41" t="str">
        <f t="shared" si="19"/>
        <v/>
      </c>
      <c r="V32" s="42" t="str">
        <f t="shared" si="20"/>
        <v/>
      </c>
      <c r="W32" s="42" t="str">
        <f t="shared" si="21"/>
        <v/>
      </c>
      <c r="X32" s="42" t="str">
        <f t="shared" si="22"/>
        <v/>
      </c>
      <c r="Y32" s="488" t="str">
        <f t="shared" si="23"/>
        <v/>
      </c>
      <c r="Z32" s="152" t="str">
        <f t="shared" si="24"/>
        <v/>
      </c>
      <c r="AA32" s="41" t="str">
        <f t="shared" si="25"/>
        <v/>
      </c>
      <c r="AB32" s="42" t="str">
        <f t="shared" si="26"/>
        <v/>
      </c>
      <c r="AC32" s="123"/>
      <c r="AD32" s="105" t="str">
        <f t="shared" si="27"/>
        <v/>
      </c>
      <c r="AE32" s="153"/>
      <c r="AF32" s="43" t="str" cm="1">
        <f t="array" ref="AF32">_xlfn.IFS(N32="","",(IFERROR(VALUE(TRIM(SUBSTITUTE(AD32,CHAR(160),""))),0))=0,"Attention : montant présenté entièrement écarté",ROUND(Z32,2)&lt;ROUND(15%,2),"Attention : Montant temps d’affectation inférieur à 15%. La dépense doit être rejetée, ou vérifier que le personnel est affecté sur un autre type d'action",ROUND(AD32,2)&gt;ROUND(N32,2),"KO : Le montant retenu est supérieur au montant présenté. Merci de revoir la ligne de dépense ou plafonner son montant.",N32=0,"",ROUND(AD32,2)=ROUND(N32,2),"OK",ROUND(AD32,2)&lt;ROUND(N32,2),"Attention : Montant présenté partiellement écarté",TRUE,"")</f>
        <v/>
      </c>
      <c r="AG32" s="918" t="str">
        <f t="shared" si="28"/>
        <v/>
      </c>
    </row>
    <row r="33" spans="1:33" ht="20.100000000000001" customHeight="1">
      <c r="A33" s="903">
        <v>25</v>
      </c>
      <c r="B33" s="83"/>
      <c r="C33" s="83"/>
      <c r="D33" s="83"/>
      <c r="E33" s="83"/>
      <c r="F33" s="104"/>
      <c r="G33" s="104"/>
      <c r="H33" s="85"/>
      <c r="I33" s="85"/>
      <c r="J33" s="42" t="str">
        <f t="shared" si="29"/>
        <v/>
      </c>
      <c r="K33" s="487"/>
      <c r="L33" s="364"/>
      <c r="M33" s="83"/>
      <c r="N33" s="105" t="str">
        <f t="shared" si="13"/>
        <v/>
      </c>
      <c r="O33" s="904"/>
      <c r="P33" s="917" t="str">
        <f t="shared" si="14"/>
        <v/>
      </c>
      <c r="Q33" s="41" t="str">
        <f t="shared" si="15"/>
        <v/>
      </c>
      <c r="R33" s="148" t="str">
        <f t="shared" si="16"/>
        <v/>
      </c>
      <c r="S33" s="41" t="str">
        <f t="shared" si="17"/>
        <v/>
      </c>
      <c r="T33" s="41" t="str">
        <f t="shared" si="18"/>
        <v/>
      </c>
      <c r="U33" s="41" t="str">
        <f t="shared" si="19"/>
        <v/>
      </c>
      <c r="V33" s="42" t="str">
        <f t="shared" si="20"/>
        <v/>
      </c>
      <c r="W33" s="42" t="str">
        <f t="shared" si="21"/>
        <v/>
      </c>
      <c r="X33" s="42" t="str">
        <f t="shared" si="22"/>
        <v/>
      </c>
      <c r="Y33" s="488" t="str">
        <f t="shared" si="23"/>
        <v/>
      </c>
      <c r="Z33" s="152" t="str">
        <f t="shared" si="24"/>
        <v/>
      </c>
      <c r="AA33" s="41" t="str">
        <f t="shared" si="25"/>
        <v/>
      </c>
      <c r="AB33" s="42" t="str">
        <f t="shared" si="26"/>
        <v/>
      </c>
      <c r="AC33" s="123"/>
      <c r="AD33" s="105" t="str">
        <f t="shared" si="27"/>
        <v/>
      </c>
      <c r="AE33" s="153"/>
      <c r="AF33" s="43" t="str" cm="1">
        <f t="array" ref="AF33">_xlfn.IFS(N33="","",(IFERROR(VALUE(TRIM(SUBSTITUTE(AD33,CHAR(160),""))),0))=0,"Attention : montant présenté entièrement écarté",ROUND(Z33,2)&lt;ROUND(15%,2),"Attention : Montant temps d’affectation inférieur à 15%. La dépense doit être rejetée, ou vérifier que le personnel est affecté sur un autre type d'action",ROUND(AD33,2)&gt;ROUND(N33,2),"KO : Le montant retenu est supérieur au montant présenté. Merci de revoir la ligne de dépense ou plafonner son montant.",N33=0,"",ROUND(AD33,2)=ROUND(N33,2),"OK",ROUND(AD33,2)&lt;ROUND(N33,2),"Attention : Montant présenté partiellement écarté",TRUE,"")</f>
        <v/>
      </c>
      <c r="AG33" s="918" t="str">
        <f t="shared" si="28"/>
        <v/>
      </c>
    </row>
    <row r="34" spans="1:33" ht="20.100000000000001" customHeight="1">
      <c r="A34" s="903">
        <v>26</v>
      </c>
      <c r="B34" s="83"/>
      <c r="C34" s="83"/>
      <c r="D34" s="83"/>
      <c r="E34" s="83"/>
      <c r="F34" s="104"/>
      <c r="G34" s="104"/>
      <c r="H34" s="85"/>
      <c r="I34" s="85"/>
      <c r="J34" s="42" t="str">
        <f t="shared" si="29"/>
        <v/>
      </c>
      <c r="K34" s="487"/>
      <c r="L34" s="364"/>
      <c r="M34" s="83"/>
      <c r="N34" s="105" t="str">
        <f t="shared" si="13"/>
        <v/>
      </c>
      <c r="O34" s="904"/>
      <c r="P34" s="917" t="str">
        <f t="shared" si="14"/>
        <v/>
      </c>
      <c r="Q34" s="41" t="str">
        <f t="shared" si="15"/>
        <v/>
      </c>
      <c r="R34" s="148" t="str">
        <f t="shared" si="16"/>
        <v/>
      </c>
      <c r="S34" s="41" t="str">
        <f t="shared" si="17"/>
        <v/>
      </c>
      <c r="T34" s="41" t="str">
        <f t="shared" si="18"/>
        <v/>
      </c>
      <c r="U34" s="41" t="str">
        <f t="shared" si="19"/>
        <v/>
      </c>
      <c r="V34" s="42" t="str">
        <f t="shared" si="20"/>
        <v/>
      </c>
      <c r="W34" s="42" t="str">
        <f t="shared" si="21"/>
        <v/>
      </c>
      <c r="X34" s="42" t="str">
        <f t="shared" si="22"/>
        <v/>
      </c>
      <c r="Y34" s="488" t="str">
        <f t="shared" si="23"/>
        <v/>
      </c>
      <c r="Z34" s="152" t="str">
        <f t="shared" si="24"/>
        <v/>
      </c>
      <c r="AA34" s="41" t="str">
        <f t="shared" si="25"/>
        <v/>
      </c>
      <c r="AB34" s="42" t="str">
        <f t="shared" si="26"/>
        <v/>
      </c>
      <c r="AC34" s="123"/>
      <c r="AD34" s="105" t="str">
        <f t="shared" si="27"/>
        <v/>
      </c>
      <c r="AE34" s="153"/>
      <c r="AF34" s="43" t="str" cm="1">
        <f t="array" ref="AF34">_xlfn.IFS(N34="","",(IFERROR(VALUE(TRIM(SUBSTITUTE(AD34,CHAR(160),""))),0))=0,"Attention : montant présenté entièrement écarté",ROUND(Z34,2)&lt;ROUND(15%,2),"Attention : Montant temps d’affectation inférieur à 15%. La dépense doit être rejetée, ou vérifier que le personnel est affecté sur un autre type d'action",ROUND(AD34,2)&gt;ROUND(N34,2),"KO : Le montant retenu est supérieur au montant présenté. Merci de revoir la ligne de dépense ou plafonner son montant.",N34=0,"",ROUND(AD34,2)=ROUND(N34,2),"OK",ROUND(AD34,2)&lt;ROUND(N34,2),"Attention : Montant présenté partiellement écarté",TRUE,"")</f>
        <v/>
      </c>
      <c r="AG34" s="918" t="str">
        <f t="shared" si="28"/>
        <v/>
      </c>
    </row>
    <row r="35" spans="1:33" ht="20.100000000000001" customHeight="1">
      <c r="A35" s="903">
        <v>27</v>
      </c>
      <c r="B35" s="83"/>
      <c r="C35" s="83"/>
      <c r="D35" s="83"/>
      <c r="E35" s="83"/>
      <c r="F35" s="104"/>
      <c r="G35" s="104"/>
      <c r="H35" s="85"/>
      <c r="I35" s="85"/>
      <c r="J35" s="42" t="str">
        <f t="shared" si="29"/>
        <v/>
      </c>
      <c r="K35" s="487"/>
      <c r="L35" s="364"/>
      <c r="M35" s="83"/>
      <c r="N35" s="105" t="str">
        <f t="shared" si="13"/>
        <v/>
      </c>
      <c r="O35" s="904"/>
      <c r="P35" s="917" t="str">
        <f t="shared" si="14"/>
        <v/>
      </c>
      <c r="Q35" s="41" t="str">
        <f t="shared" si="15"/>
        <v/>
      </c>
      <c r="R35" s="148" t="str">
        <f t="shared" si="16"/>
        <v/>
      </c>
      <c r="S35" s="41" t="str">
        <f t="shared" si="17"/>
        <v/>
      </c>
      <c r="T35" s="41" t="str">
        <f t="shared" si="18"/>
        <v/>
      </c>
      <c r="U35" s="41" t="str">
        <f t="shared" si="19"/>
        <v/>
      </c>
      <c r="V35" s="42" t="str">
        <f t="shared" si="20"/>
        <v/>
      </c>
      <c r="W35" s="42" t="str">
        <f t="shared" si="21"/>
        <v/>
      </c>
      <c r="X35" s="42" t="str">
        <f t="shared" si="22"/>
        <v/>
      </c>
      <c r="Y35" s="488" t="str">
        <f t="shared" si="23"/>
        <v/>
      </c>
      <c r="Z35" s="152" t="str">
        <f t="shared" si="24"/>
        <v/>
      </c>
      <c r="AA35" s="41" t="str">
        <f t="shared" si="25"/>
        <v/>
      </c>
      <c r="AB35" s="42" t="str">
        <f t="shared" si="26"/>
        <v/>
      </c>
      <c r="AC35" s="123"/>
      <c r="AD35" s="105" t="str">
        <f t="shared" si="27"/>
        <v/>
      </c>
      <c r="AE35" s="153"/>
      <c r="AF35" s="43" t="str" cm="1">
        <f t="array" ref="AF35">_xlfn.IFS(N35="","",(IFERROR(VALUE(TRIM(SUBSTITUTE(AD35,CHAR(160),""))),0))=0,"Attention : montant présenté entièrement écarté",ROUND(Z35,2)&lt;ROUND(15%,2),"Attention : Montant temps d’affectation inférieur à 15%. La dépense doit être rejetée, ou vérifier que le personnel est affecté sur un autre type d'action",ROUND(AD35,2)&gt;ROUND(N35,2),"KO : Le montant retenu est supérieur au montant présenté. Merci de revoir la ligne de dépense ou plafonner son montant.",N35=0,"",ROUND(AD35,2)=ROUND(N35,2),"OK",ROUND(AD35,2)&lt;ROUND(N35,2),"Attention : Montant présenté partiellement écarté",TRUE,"")</f>
        <v/>
      </c>
      <c r="AG35" s="918" t="str">
        <f t="shared" si="28"/>
        <v/>
      </c>
    </row>
    <row r="36" spans="1:33" ht="20.100000000000001" customHeight="1">
      <c r="A36" s="903">
        <v>28</v>
      </c>
      <c r="B36" s="83"/>
      <c r="C36" s="83"/>
      <c r="D36" s="83"/>
      <c r="E36" s="83"/>
      <c r="F36" s="104"/>
      <c r="G36" s="104"/>
      <c r="H36" s="85"/>
      <c r="I36" s="85"/>
      <c r="J36" s="42" t="str">
        <f t="shared" si="29"/>
        <v/>
      </c>
      <c r="K36" s="487"/>
      <c r="L36" s="364"/>
      <c r="M36" s="83"/>
      <c r="N36" s="105" t="str">
        <f t="shared" si="13"/>
        <v/>
      </c>
      <c r="O36" s="904"/>
      <c r="P36" s="917" t="str">
        <f t="shared" si="14"/>
        <v/>
      </c>
      <c r="Q36" s="41" t="str">
        <f t="shared" si="15"/>
        <v/>
      </c>
      <c r="R36" s="148" t="str">
        <f t="shared" si="16"/>
        <v/>
      </c>
      <c r="S36" s="41" t="str">
        <f t="shared" si="17"/>
        <v/>
      </c>
      <c r="T36" s="41" t="str">
        <f t="shared" si="18"/>
        <v/>
      </c>
      <c r="U36" s="41" t="str">
        <f t="shared" si="19"/>
        <v/>
      </c>
      <c r="V36" s="42" t="str">
        <f t="shared" si="20"/>
        <v/>
      </c>
      <c r="W36" s="42" t="str">
        <f t="shared" si="21"/>
        <v/>
      </c>
      <c r="X36" s="42" t="str">
        <f t="shared" si="22"/>
        <v/>
      </c>
      <c r="Y36" s="488" t="str">
        <f t="shared" si="23"/>
        <v/>
      </c>
      <c r="Z36" s="152" t="str">
        <f t="shared" si="24"/>
        <v/>
      </c>
      <c r="AA36" s="41" t="str">
        <f t="shared" si="25"/>
        <v/>
      </c>
      <c r="AB36" s="42" t="str">
        <f t="shared" si="26"/>
        <v/>
      </c>
      <c r="AC36" s="123"/>
      <c r="AD36" s="105" t="str">
        <f t="shared" si="27"/>
        <v/>
      </c>
      <c r="AE36" s="153"/>
      <c r="AF36" s="43" t="str" cm="1">
        <f t="array" ref="AF36">_xlfn.IFS(N36="","",(IFERROR(VALUE(TRIM(SUBSTITUTE(AD36,CHAR(160),""))),0))=0,"Attention : montant présenté entièrement écarté",ROUND(Z36,2)&lt;ROUND(15%,2),"Attention : Montant temps d’affectation inférieur à 15%. La dépense doit être rejetée, ou vérifier que le personnel est affecté sur un autre type d'action",ROUND(AD36,2)&gt;ROUND(N36,2),"KO : Le montant retenu est supérieur au montant présenté. Merci de revoir la ligne de dépense ou plafonner son montant.",N36=0,"",ROUND(AD36,2)=ROUND(N36,2),"OK",ROUND(AD36,2)&lt;ROUND(N36,2),"Attention : Montant présenté partiellement écarté",TRUE,"")</f>
        <v/>
      </c>
      <c r="AG36" s="918" t="str">
        <f t="shared" si="28"/>
        <v/>
      </c>
    </row>
    <row r="37" spans="1:33" ht="20.100000000000001" customHeight="1">
      <c r="A37" s="903">
        <v>29</v>
      </c>
      <c r="B37" s="83"/>
      <c r="C37" s="83"/>
      <c r="D37" s="83"/>
      <c r="E37" s="83"/>
      <c r="F37" s="104"/>
      <c r="G37" s="104"/>
      <c r="H37" s="85"/>
      <c r="I37" s="85"/>
      <c r="J37" s="42" t="str">
        <f t="shared" si="29"/>
        <v/>
      </c>
      <c r="K37" s="487"/>
      <c r="L37" s="364"/>
      <c r="M37" s="83"/>
      <c r="N37" s="105" t="str">
        <f t="shared" si="13"/>
        <v/>
      </c>
      <c r="O37" s="904"/>
      <c r="P37" s="917" t="str">
        <f t="shared" si="14"/>
        <v/>
      </c>
      <c r="Q37" s="41" t="str">
        <f t="shared" si="15"/>
        <v/>
      </c>
      <c r="R37" s="148" t="str">
        <f t="shared" si="16"/>
        <v/>
      </c>
      <c r="S37" s="41" t="str">
        <f t="shared" si="17"/>
        <v/>
      </c>
      <c r="T37" s="41" t="str">
        <f t="shared" si="18"/>
        <v/>
      </c>
      <c r="U37" s="41" t="str">
        <f t="shared" si="19"/>
        <v/>
      </c>
      <c r="V37" s="42" t="str">
        <f t="shared" si="20"/>
        <v/>
      </c>
      <c r="W37" s="42" t="str">
        <f t="shared" si="21"/>
        <v/>
      </c>
      <c r="X37" s="42" t="str">
        <f t="shared" si="22"/>
        <v/>
      </c>
      <c r="Y37" s="488" t="str">
        <f t="shared" si="23"/>
        <v/>
      </c>
      <c r="Z37" s="152" t="str">
        <f t="shared" si="24"/>
        <v/>
      </c>
      <c r="AA37" s="41" t="str">
        <f t="shared" si="25"/>
        <v/>
      </c>
      <c r="AB37" s="42" t="str">
        <f t="shared" si="26"/>
        <v/>
      </c>
      <c r="AC37" s="123"/>
      <c r="AD37" s="105" t="str">
        <f t="shared" si="27"/>
        <v/>
      </c>
      <c r="AE37" s="153"/>
      <c r="AF37" s="43" t="str" cm="1">
        <f t="array" ref="AF37">_xlfn.IFS(N37="","",(IFERROR(VALUE(TRIM(SUBSTITUTE(AD37,CHAR(160),""))),0))=0,"Attention : montant présenté entièrement écarté",ROUND(Z37,2)&lt;ROUND(15%,2),"Attention : Montant temps d’affectation inférieur à 15%. La dépense doit être rejetée, ou vérifier que le personnel est affecté sur un autre type d'action",ROUND(AD37,2)&gt;ROUND(N37,2),"KO : Le montant retenu est supérieur au montant présenté. Merci de revoir la ligne de dépense ou plafonner son montant.",N37=0,"",ROUND(AD37,2)=ROUND(N37,2),"OK",ROUND(AD37,2)&lt;ROUND(N37,2),"Attention : Montant présenté partiellement écarté",TRUE,"")</f>
        <v/>
      </c>
      <c r="AG37" s="918" t="str">
        <f t="shared" si="28"/>
        <v/>
      </c>
    </row>
    <row r="38" spans="1:33" ht="20.100000000000001" customHeight="1">
      <c r="A38" s="903">
        <v>30</v>
      </c>
      <c r="B38" s="83"/>
      <c r="C38" s="83"/>
      <c r="D38" s="83"/>
      <c r="E38" s="83"/>
      <c r="F38" s="104"/>
      <c r="G38" s="104"/>
      <c r="H38" s="85"/>
      <c r="I38" s="85"/>
      <c r="J38" s="42" t="str">
        <f t="shared" si="29"/>
        <v/>
      </c>
      <c r="K38" s="487"/>
      <c r="L38" s="364"/>
      <c r="M38" s="83"/>
      <c r="N38" s="105" t="str">
        <f t="shared" si="13"/>
        <v/>
      </c>
      <c r="O38" s="904"/>
      <c r="P38" s="917" t="str">
        <f t="shared" si="14"/>
        <v/>
      </c>
      <c r="Q38" s="41" t="str">
        <f t="shared" si="15"/>
        <v/>
      </c>
      <c r="R38" s="148" t="str">
        <f t="shared" si="16"/>
        <v/>
      </c>
      <c r="S38" s="41" t="str">
        <f t="shared" si="17"/>
        <v/>
      </c>
      <c r="T38" s="41" t="str">
        <f t="shared" si="18"/>
        <v/>
      </c>
      <c r="U38" s="41" t="str">
        <f t="shared" si="19"/>
        <v/>
      </c>
      <c r="V38" s="42" t="str">
        <f t="shared" si="20"/>
        <v/>
      </c>
      <c r="W38" s="42" t="str">
        <f t="shared" si="21"/>
        <v/>
      </c>
      <c r="X38" s="42" t="str">
        <f t="shared" si="22"/>
        <v/>
      </c>
      <c r="Y38" s="488" t="str">
        <f t="shared" si="23"/>
        <v/>
      </c>
      <c r="Z38" s="152" t="str">
        <f t="shared" si="24"/>
        <v/>
      </c>
      <c r="AA38" s="41" t="str">
        <f t="shared" si="25"/>
        <v/>
      </c>
      <c r="AB38" s="42" t="str">
        <f t="shared" si="26"/>
        <v/>
      </c>
      <c r="AC38" s="123"/>
      <c r="AD38" s="105" t="str">
        <f t="shared" si="27"/>
        <v/>
      </c>
      <c r="AE38" s="153"/>
      <c r="AF38" s="43" t="str" cm="1">
        <f t="array" ref="AF38">_xlfn.IFS(N38="","",(IFERROR(VALUE(TRIM(SUBSTITUTE(AD38,CHAR(160),""))),0))=0,"Attention : montant présenté entièrement écarté",ROUND(Z38,2)&lt;ROUND(15%,2),"Attention : Montant temps d’affectation inférieur à 15%. La dépense doit être rejetée, ou vérifier que le personnel est affecté sur un autre type d'action",ROUND(AD38,2)&gt;ROUND(N38,2),"KO : Le montant retenu est supérieur au montant présenté. Merci de revoir la ligne de dépense ou plafonner son montant.",N38=0,"",ROUND(AD38,2)=ROUND(N38,2),"OK",ROUND(AD38,2)&lt;ROUND(N38,2),"Attention : Montant présenté partiellement écarté",TRUE,"")</f>
        <v/>
      </c>
      <c r="AG38" s="918" t="str">
        <f t="shared" si="28"/>
        <v/>
      </c>
    </row>
    <row r="39" spans="1:33" ht="20.100000000000001" customHeight="1">
      <c r="A39" s="903">
        <v>31</v>
      </c>
      <c r="B39" s="83"/>
      <c r="C39" s="83"/>
      <c r="D39" s="83"/>
      <c r="E39" s="83"/>
      <c r="F39" s="104"/>
      <c r="G39" s="104"/>
      <c r="H39" s="85"/>
      <c r="I39" s="85"/>
      <c r="J39" s="42" t="str">
        <f t="shared" si="29"/>
        <v/>
      </c>
      <c r="K39" s="487"/>
      <c r="L39" s="364"/>
      <c r="M39" s="83"/>
      <c r="N39" s="105" t="str">
        <f t="shared" si="13"/>
        <v/>
      </c>
      <c r="O39" s="904"/>
      <c r="P39" s="917" t="str">
        <f t="shared" si="14"/>
        <v/>
      </c>
      <c r="Q39" s="41" t="str">
        <f t="shared" si="15"/>
        <v/>
      </c>
      <c r="R39" s="148" t="str">
        <f t="shared" si="16"/>
        <v/>
      </c>
      <c r="S39" s="41" t="str">
        <f t="shared" si="17"/>
        <v/>
      </c>
      <c r="T39" s="41" t="str">
        <f t="shared" si="18"/>
        <v/>
      </c>
      <c r="U39" s="41" t="str">
        <f t="shared" si="19"/>
        <v/>
      </c>
      <c r="V39" s="42" t="str">
        <f t="shared" si="20"/>
        <v/>
      </c>
      <c r="W39" s="42" t="str">
        <f t="shared" si="21"/>
        <v/>
      </c>
      <c r="X39" s="42" t="str">
        <f t="shared" si="22"/>
        <v/>
      </c>
      <c r="Y39" s="488" t="str">
        <f t="shared" si="23"/>
        <v/>
      </c>
      <c r="Z39" s="152" t="str">
        <f t="shared" si="24"/>
        <v/>
      </c>
      <c r="AA39" s="41" t="str">
        <f t="shared" si="25"/>
        <v/>
      </c>
      <c r="AB39" s="42" t="str">
        <f t="shared" si="26"/>
        <v/>
      </c>
      <c r="AC39" s="123"/>
      <c r="AD39" s="105" t="str">
        <f t="shared" si="27"/>
        <v/>
      </c>
      <c r="AE39" s="153"/>
      <c r="AF39" s="43" t="str" cm="1">
        <f t="array" ref="AF39">_xlfn.IFS(N39="","",(IFERROR(VALUE(TRIM(SUBSTITUTE(AD39,CHAR(160),""))),0))=0,"Attention : montant présenté entièrement écarté",ROUND(Z39,2)&lt;ROUND(15%,2),"Attention : Montant temps d’affectation inférieur à 15%. La dépense doit être rejetée, ou vérifier que le personnel est affecté sur un autre type d'action",ROUND(AD39,2)&gt;ROUND(N39,2),"KO : Le montant retenu est supérieur au montant présenté. Merci de revoir la ligne de dépense ou plafonner son montant.",N39=0,"",ROUND(AD39,2)=ROUND(N39,2),"OK",ROUND(AD39,2)&lt;ROUND(N39,2),"Attention : Montant présenté partiellement écarté",TRUE,"")</f>
        <v/>
      </c>
      <c r="AG39" s="918" t="str">
        <f t="shared" si="28"/>
        <v/>
      </c>
    </row>
    <row r="40" spans="1:33" ht="20.100000000000001" customHeight="1">
      <c r="A40" s="903">
        <v>32</v>
      </c>
      <c r="B40" s="83"/>
      <c r="C40" s="83"/>
      <c r="D40" s="83"/>
      <c r="E40" s="83"/>
      <c r="F40" s="104"/>
      <c r="G40" s="104"/>
      <c r="H40" s="85"/>
      <c r="I40" s="85"/>
      <c r="J40" s="42" t="str">
        <f t="shared" si="29"/>
        <v/>
      </c>
      <c r="K40" s="487"/>
      <c r="L40" s="364"/>
      <c r="M40" s="83"/>
      <c r="N40" s="105" t="str">
        <f t="shared" si="13"/>
        <v/>
      </c>
      <c r="O40" s="904"/>
      <c r="P40" s="917" t="str">
        <f t="shared" si="14"/>
        <v/>
      </c>
      <c r="Q40" s="41" t="str">
        <f t="shared" si="15"/>
        <v/>
      </c>
      <c r="R40" s="148" t="str">
        <f t="shared" si="16"/>
        <v/>
      </c>
      <c r="S40" s="41" t="str">
        <f t="shared" si="17"/>
        <v/>
      </c>
      <c r="T40" s="41" t="str">
        <f t="shared" si="18"/>
        <v/>
      </c>
      <c r="U40" s="41" t="str">
        <f t="shared" si="19"/>
        <v/>
      </c>
      <c r="V40" s="42" t="str">
        <f t="shared" si="20"/>
        <v/>
      </c>
      <c r="W40" s="42" t="str">
        <f t="shared" si="21"/>
        <v/>
      </c>
      <c r="X40" s="42" t="str">
        <f t="shared" si="22"/>
        <v/>
      </c>
      <c r="Y40" s="488" t="str">
        <f t="shared" si="23"/>
        <v/>
      </c>
      <c r="Z40" s="152" t="str">
        <f t="shared" si="24"/>
        <v/>
      </c>
      <c r="AA40" s="41" t="str">
        <f t="shared" si="25"/>
        <v/>
      </c>
      <c r="AB40" s="42" t="str">
        <f t="shared" si="26"/>
        <v/>
      </c>
      <c r="AC40" s="123"/>
      <c r="AD40" s="105" t="str">
        <f t="shared" si="27"/>
        <v/>
      </c>
      <c r="AE40" s="153"/>
      <c r="AF40" s="43" t="str" cm="1">
        <f t="array" ref="AF40">_xlfn.IFS(N40="","",(IFERROR(VALUE(TRIM(SUBSTITUTE(AD40,CHAR(160),""))),0))=0,"Attention : montant présenté entièrement écarté",ROUND(Z40,2)&lt;ROUND(15%,2),"Attention : Montant temps d’affectation inférieur à 15%. La dépense doit être rejetée, ou vérifier que le personnel est affecté sur un autre type d'action",ROUND(AD40,2)&gt;ROUND(N40,2),"KO : Le montant retenu est supérieur au montant présenté. Merci de revoir la ligne de dépense ou plafonner son montant.",N40=0,"",ROUND(AD40,2)=ROUND(N40,2),"OK",ROUND(AD40,2)&lt;ROUND(N40,2),"Attention : Montant présenté partiellement écarté",TRUE,"")</f>
        <v/>
      </c>
      <c r="AG40" s="918" t="str">
        <f t="shared" si="28"/>
        <v/>
      </c>
    </row>
    <row r="41" spans="1:33" ht="20.100000000000001" customHeight="1">
      <c r="A41" s="903">
        <v>33</v>
      </c>
      <c r="B41" s="83"/>
      <c r="C41" s="83"/>
      <c r="D41" s="83"/>
      <c r="E41" s="83"/>
      <c r="F41" s="104"/>
      <c r="G41" s="104"/>
      <c r="H41" s="85"/>
      <c r="I41" s="85"/>
      <c r="J41" s="42" t="str">
        <f t="shared" si="29"/>
        <v/>
      </c>
      <c r="K41" s="487"/>
      <c r="L41" s="364"/>
      <c r="M41" s="83"/>
      <c r="N41" s="105" t="str">
        <f t="shared" si="13"/>
        <v/>
      </c>
      <c r="O41" s="904"/>
      <c r="P41" s="917" t="str">
        <f t="shared" si="14"/>
        <v/>
      </c>
      <c r="Q41" s="41" t="str">
        <f t="shared" si="15"/>
        <v/>
      </c>
      <c r="R41" s="148" t="str">
        <f t="shared" si="16"/>
        <v/>
      </c>
      <c r="S41" s="41" t="str">
        <f t="shared" si="17"/>
        <v/>
      </c>
      <c r="T41" s="41" t="str">
        <f t="shared" si="18"/>
        <v/>
      </c>
      <c r="U41" s="41" t="str">
        <f t="shared" si="19"/>
        <v/>
      </c>
      <c r="V41" s="42" t="str">
        <f t="shared" si="20"/>
        <v/>
      </c>
      <c r="W41" s="42" t="str">
        <f t="shared" si="21"/>
        <v/>
      </c>
      <c r="X41" s="42" t="str">
        <f t="shared" si="22"/>
        <v/>
      </c>
      <c r="Y41" s="488" t="str">
        <f t="shared" si="23"/>
        <v/>
      </c>
      <c r="Z41" s="152" t="str">
        <f t="shared" si="24"/>
        <v/>
      </c>
      <c r="AA41" s="41" t="str">
        <f t="shared" si="25"/>
        <v/>
      </c>
      <c r="AB41" s="42" t="str">
        <f t="shared" si="26"/>
        <v/>
      </c>
      <c r="AC41" s="123"/>
      <c r="AD41" s="105" t="str">
        <f t="shared" si="27"/>
        <v/>
      </c>
      <c r="AE41" s="153"/>
      <c r="AF41" s="43" t="str" cm="1">
        <f t="array" ref="AF41">_xlfn.IFS(N41="","",(IFERROR(VALUE(TRIM(SUBSTITUTE(AD41,CHAR(160),""))),0))=0,"Attention : montant présenté entièrement écarté",ROUND(Z41,2)&lt;ROUND(15%,2),"Attention : Montant temps d’affectation inférieur à 15%. La dépense doit être rejetée, ou vérifier que le personnel est affecté sur un autre type d'action",ROUND(AD41,2)&gt;ROUND(N41,2),"KO : Le montant retenu est supérieur au montant présenté. Merci de revoir la ligne de dépense ou plafonner son montant.",N41=0,"",ROUND(AD41,2)=ROUND(N41,2),"OK",ROUND(AD41,2)&lt;ROUND(N41,2),"Attention : Montant présenté partiellement écarté",TRUE,"")</f>
        <v/>
      </c>
      <c r="AG41" s="918" t="str">
        <f t="shared" si="28"/>
        <v/>
      </c>
    </row>
    <row r="42" spans="1:33" ht="20.100000000000001" customHeight="1">
      <c r="A42" s="903">
        <v>34</v>
      </c>
      <c r="B42" s="83"/>
      <c r="C42" s="83"/>
      <c r="D42" s="83"/>
      <c r="E42" s="83"/>
      <c r="F42" s="104"/>
      <c r="G42" s="104"/>
      <c r="H42" s="85"/>
      <c r="I42" s="85"/>
      <c r="J42" s="42" t="str">
        <f t="shared" si="29"/>
        <v/>
      </c>
      <c r="K42" s="487"/>
      <c r="L42" s="364"/>
      <c r="M42" s="83"/>
      <c r="N42" s="105" t="str">
        <f t="shared" si="13"/>
        <v/>
      </c>
      <c r="O42" s="904"/>
      <c r="P42" s="917" t="str">
        <f t="shared" si="14"/>
        <v/>
      </c>
      <c r="Q42" s="41" t="str">
        <f t="shared" si="15"/>
        <v/>
      </c>
      <c r="R42" s="148" t="str">
        <f t="shared" si="16"/>
        <v/>
      </c>
      <c r="S42" s="41" t="str">
        <f t="shared" si="17"/>
        <v/>
      </c>
      <c r="T42" s="41" t="str">
        <f t="shared" si="18"/>
        <v/>
      </c>
      <c r="U42" s="41" t="str">
        <f t="shared" si="19"/>
        <v/>
      </c>
      <c r="V42" s="42" t="str">
        <f t="shared" si="20"/>
        <v/>
      </c>
      <c r="W42" s="42" t="str">
        <f t="shared" si="21"/>
        <v/>
      </c>
      <c r="X42" s="42" t="str">
        <f t="shared" si="22"/>
        <v/>
      </c>
      <c r="Y42" s="488" t="str">
        <f t="shared" si="23"/>
        <v/>
      </c>
      <c r="Z42" s="152" t="str">
        <f t="shared" si="24"/>
        <v/>
      </c>
      <c r="AA42" s="41" t="str">
        <f t="shared" si="25"/>
        <v/>
      </c>
      <c r="AB42" s="42" t="str">
        <f t="shared" si="26"/>
        <v/>
      </c>
      <c r="AC42" s="123"/>
      <c r="AD42" s="105" t="str">
        <f t="shared" si="27"/>
        <v/>
      </c>
      <c r="AE42" s="153"/>
      <c r="AF42" s="43" t="str" cm="1">
        <f t="array" ref="AF42">_xlfn.IFS(N42="","",(IFERROR(VALUE(TRIM(SUBSTITUTE(AD42,CHAR(160),""))),0))=0,"Attention : montant présenté entièrement écarté",ROUND(Z42,2)&lt;ROUND(15%,2),"Attention : Montant temps d’affectation inférieur à 15%. La dépense doit être rejetée, ou vérifier que le personnel est affecté sur un autre type d'action",ROUND(AD42,2)&gt;ROUND(N42,2),"KO : Le montant retenu est supérieur au montant présenté. Merci de revoir la ligne de dépense ou plafonner son montant.",N42=0,"",ROUND(AD42,2)=ROUND(N42,2),"OK",ROUND(AD42,2)&lt;ROUND(N42,2),"Attention : Montant présenté partiellement écarté",TRUE,"")</f>
        <v/>
      </c>
      <c r="AG42" s="918" t="str">
        <f t="shared" si="28"/>
        <v/>
      </c>
    </row>
    <row r="43" spans="1:33" ht="20.100000000000001" customHeight="1">
      <c r="A43" s="903">
        <v>35</v>
      </c>
      <c r="B43" s="83"/>
      <c r="C43" s="83"/>
      <c r="D43" s="83"/>
      <c r="E43" s="83"/>
      <c r="F43" s="104"/>
      <c r="G43" s="104"/>
      <c r="H43" s="85"/>
      <c r="I43" s="85"/>
      <c r="J43" s="42" t="str">
        <f t="shared" si="29"/>
        <v/>
      </c>
      <c r="K43" s="487"/>
      <c r="L43" s="364"/>
      <c r="M43" s="83"/>
      <c r="N43" s="105" t="str">
        <f t="shared" si="13"/>
        <v/>
      </c>
      <c r="O43" s="904"/>
      <c r="P43" s="917" t="str">
        <f t="shared" si="14"/>
        <v/>
      </c>
      <c r="Q43" s="41" t="str">
        <f t="shared" si="15"/>
        <v/>
      </c>
      <c r="R43" s="148" t="str">
        <f t="shared" si="16"/>
        <v/>
      </c>
      <c r="S43" s="41" t="str">
        <f t="shared" si="17"/>
        <v/>
      </c>
      <c r="T43" s="41" t="str">
        <f t="shared" si="18"/>
        <v/>
      </c>
      <c r="U43" s="41" t="str">
        <f t="shared" si="19"/>
        <v/>
      </c>
      <c r="V43" s="42" t="str">
        <f t="shared" si="20"/>
        <v/>
      </c>
      <c r="W43" s="42" t="str">
        <f t="shared" si="21"/>
        <v/>
      </c>
      <c r="X43" s="42" t="str">
        <f t="shared" si="22"/>
        <v/>
      </c>
      <c r="Y43" s="488" t="str">
        <f t="shared" si="23"/>
        <v/>
      </c>
      <c r="Z43" s="152" t="str">
        <f t="shared" si="24"/>
        <v/>
      </c>
      <c r="AA43" s="41" t="str">
        <f t="shared" si="25"/>
        <v/>
      </c>
      <c r="AB43" s="42" t="str">
        <f t="shared" si="26"/>
        <v/>
      </c>
      <c r="AC43" s="123"/>
      <c r="AD43" s="105" t="str">
        <f t="shared" si="27"/>
        <v/>
      </c>
      <c r="AE43" s="153"/>
      <c r="AF43" s="43" t="str" cm="1">
        <f t="array" ref="AF43">_xlfn.IFS(N43="","",(IFERROR(VALUE(TRIM(SUBSTITUTE(AD43,CHAR(160),""))),0))=0,"Attention : montant présenté entièrement écarté",ROUND(Z43,2)&lt;ROUND(15%,2),"Attention : Montant temps d’affectation inférieur à 15%. La dépense doit être rejetée, ou vérifier que le personnel est affecté sur un autre type d'action",ROUND(AD43,2)&gt;ROUND(N43,2),"KO : Le montant retenu est supérieur au montant présenté. Merci de revoir la ligne de dépense ou plafonner son montant.",N43=0,"",ROUND(AD43,2)=ROUND(N43,2),"OK",ROUND(AD43,2)&lt;ROUND(N43,2),"Attention : Montant présenté partiellement écarté",TRUE,"")</f>
        <v/>
      </c>
      <c r="AG43" s="918" t="str">
        <f t="shared" si="28"/>
        <v/>
      </c>
    </row>
    <row r="44" spans="1:33" ht="20.100000000000001" customHeight="1">
      <c r="A44" s="903">
        <v>36</v>
      </c>
      <c r="B44" s="83"/>
      <c r="C44" s="83"/>
      <c r="D44" s="83"/>
      <c r="E44" s="83"/>
      <c r="F44" s="104"/>
      <c r="G44" s="104"/>
      <c r="H44" s="85"/>
      <c r="I44" s="85"/>
      <c r="J44" s="42" t="str">
        <f t="shared" si="29"/>
        <v/>
      </c>
      <c r="K44" s="487"/>
      <c r="L44" s="364"/>
      <c r="M44" s="83"/>
      <c r="N44" s="105" t="str">
        <f t="shared" si="13"/>
        <v/>
      </c>
      <c r="O44" s="904"/>
      <c r="P44" s="917" t="str">
        <f t="shared" si="14"/>
        <v/>
      </c>
      <c r="Q44" s="41" t="str">
        <f t="shared" si="15"/>
        <v/>
      </c>
      <c r="R44" s="148" t="str">
        <f t="shared" si="16"/>
        <v/>
      </c>
      <c r="S44" s="41" t="str">
        <f t="shared" si="17"/>
        <v/>
      </c>
      <c r="T44" s="41" t="str">
        <f t="shared" si="18"/>
        <v/>
      </c>
      <c r="U44" s="41" t="str">
        <f t="shared" si="19"/>
        <v/>
      </c>
      <c r="V44" s="42" t="str">
        <f t="shared" si="20"/>
        <v/>
      </c>
      <c r="W44" s="42" t="str">
        <f t="shared" si="21"/>
        <v/>
      </c>
      <c r="X44" s="42" t="str">
        <f t="shared" si="22"/>
        <v/>
      </c>
      <c r="Y44" s="488" t="str">
        <f t="shared" si="23"/>
        <v/>
      </c>
      <c r="Z44" s="152" t="str">
        <f t="shared" si="24"/>
        <v/>
      </c>
      <c r="AA44" s="41" t="str">
        <f t="shared" si="25"/>
        <v/>
      </c>
      <c r="AB44" s="42" t="str">
        <f t="shared" si="26"/>
        <v/>
      </c>
      <c r="AC44" s="123"/>
      <c r="AD44" s="105" t="str">
        <f t="shared" si="27"/>
        <v/>
      </c>
      <c r="AE44" s="153"/>
      <c r="AF44" s="43" t="str" cm="1">
        <f t="array" ref="AF44">_xlfn.IFS(N44="","",(IFERROR(VALUE(TRIM(SUBSTITUTE(AD44,CHAR(160),""))),0))=0,"Attention : montant présenté entièrement écarté",ROUND(Z44,2)&lt;ROUND(15%,2),"Attention : Montant temps d’affectation inférieur à 15%. La dépense doit être rejetée, ou vérifier que le personnel est affecté sur un autre type d'action",ROUND(AD44,2)&gt;ROUND(N44,2),"KO : Le montant retenu est supérieur au montant présenté. Merci de revoir la ligne de dépense ou plafonner son montant.",N44=0,"",ROUND(AD44,2)=ROUND(N44,2),"OK",ROUND(AD44,2)&lt;ROUND(N44,2),"Attention : Montant présenté partiellement écarté",TRUE,"")</f>
        <v/>
      </c>
      <c r="AG44" s="918" t="str">
        <f t="shared" si="28"/>
        <v/>
      </c>
    </row>
    <row r="45" spans="1:33" ht="20.100000000000001" customHeight="1">
      <c r="A45" s="903">
        <v>37</v>
      </c>
      <c r="B45" s="83"/>
      <c r="C45" s="83"/>
      <c r="D45" s="83"/>
      <c r="E45" s="83"/>
      <c r="F45" s="104"/>
      <c r="G45" s="104"/>
      <c r="H45" s="85"/>
      <c r="I45" s="85"/>
      <c r="J45" s="42" t="str">
        <f t="shared" si="29"/>
        <v/>
      </c>
      <c r="K45" s="487"/>
      <c r="L45" s="364"/>
      <c r="M45" s="83"/>
      <c r="N45" s="105" t="str">
        <f t="shared" si="13"/>
        <v/>
      </c>
      <c r="O45" s="904"/>
      <c r="P45" s="917" t="str">
        <f t="shared" si="14"/>
        <v/>
      </c>
      <c r="Q45" s="41" t="str">
        <f t="shared" si="15"/>
        <v/>
      </c>
      <c r="R45" s="148" t="str">
        <f t="shared" si="16"/>
        <v/>
      </c>
      <c r="S45" s="41" t="str">
        <f t="shared" si="17"/>
        <v/>
      </c>
      <c r="T45" s="41" t="str">
        <f t="shared" si="18"/>
        <v/>
      </c>
      <c r="U45" s="41" t="str">
        <f t="shared" si="19"/>
        <v/>
      </c>
      <c r="V45" s="42" t="str">
        <f t="shared" si="20"/>
        <v/>
      </c>
      <c r="W45" s="42" t="str">
        <f t="shared" si="21"/>
        <v/>
      </c>
      <c r="X45" s="42" t="str">
        <f t="shared" si="22"/>
        <v/>
      </c>
      <c r="Y45" s="488" t="str">
        <f t="shared" si="23"/>
        <v/>
      </c>
      <c r="Z45" s="152" t="str">
        <f t="shared" si="24"/>
        <v/>
      </c>
      <c r="AA45" s="41" t="str">
        <f t="shared" si="25"/>
        <v/>
      </c>
      <c r="AB45" s="42" t="str">
        <f t="shared" si="26"/>
        <v/>
      </c>
      <c r="AC45" s="123"/>
      <c r="AD45" s="105" t="str">
        <f t="shared" si="27"/>
        <v/>
      </c>
      <c r="AE45" s="153"/>
      <c r="AF45" s="43" t="str" cm="1">
        <f t="array" ref="AF45">_xlfn.IFS(N45="","",(IFERROR(VALUE(TRIM(SUBSTITUTE(AD45,CHAR(160),""))),0))=0,"Attention : montant présenté entièrement écarté",ROUND(Z45,2)&lt;ROUND(15%,2),"Attention : Montant temps d’affectation inférieur à 15%. La dépense doit être rejetée, ou vérifier que le personnel est affecté sur un autre type d'action",ROUND(AD45,2)&gt;ROUND(N45,2),"KO : Le montant retenu est supérieur au montant présenté. Merci de revoir la ligne de dépense ou plafonner son montant.",N45=0,"",ROUND(AD45,2)=ROUND(N45,2),"OK",ROUND(AD45,2)&lt;ROUND(N45,2),"Attention : Montant présenté partiellement écarté",TRUE,"")</f>
        <v/>
      </c>
      <c r="AG45" s="918" t="str">
        <f t="shared" si="28"/>
        <v/>
      </c>
    </row>
    <row r="46" spans="1:33" ht="20.100000000000001" customHeight="1">
      <c r="A46" s="903">
        <v>38</v>
      </c>
      <c r="B46" s="83"/>
      <c r="C46" s="83"/>
      <c r="D46" s="83"/>
      <c r="E46" s="83"/>
      <c r="F46" s="104"/>
      <c r="G46" s="104"/>
      <c r="H46" s="85"/>
      <c r="I46" s="85"/>
      <c r="J46" s="42" t="str">
        <f t="shared" si="29"/>
        <v/>
      </c>
      <c r="K46" s="487"/>
      <c r="L46" s="364"/>
      <c r="M46" s="83"/>
      <c r="N46" s="105" t="str">
        <f t="shared" si="13"/>
        <v/>
      </c>
      <c r="O46" s="904"/>
      <c r="P46" s="917" t="str">
        <f t="shared" si="14"/>
        <v/>
      </c>
      <c r="Q46" s="41" t="str">
        <f t="shared" si="15"/>
        <v/>
      </c>
      <c r="R46" s="148" t="str">
        <f t="shared" si="16"/>
        <v/>
      </c>
      <c r="S46" s="41" t="str">
        <f t="shared" si="17"/>
        <v/>
      </c>
      <c r="T46" s="41" t="str">
        <f t="shared" si="18"/>
        <v/>
      </c>
      <c r="U46" s="41" t="str">
        <f t="shared" si="19"/>
        <v/>
      </c>
      <c r="V46" s="42" t="str">
        <f t="shared" si="20"/>
        <v/>
      </c>
      <c r="W46" s="42" t="str">
        <f t="shared" si="21"/>
        <v/>
      </c>
      <c r="X46" s="42" t="str">
        <f t="shared" si="22"/>
        <v/>
      </c>
      <c r="Y46" s="488" t="str">
        <f t="shared" si="23"/>
        <v/>
      </c>
      <c r="Z46" s="152" t="str">
        <f t="shared" si="24"/>
        <v/>
      </c>
      <c r="AA46" s="41" t="str">
        <f t="shared" si="25"/>
        <v/>
      </c>
      <c r="AB46" s="42" t="str">
        <f t="shared" si="26"/>
        <v/>
      </c>
      <c r="AC46" s="123"/>
      <c r="AD46" s="105" t="str">
        <f t="shared" si="27"/>
        <v/>
      </c>
      <c r="AE46" s="153"/>
      <c r="AF46" s="43" t="str" cm="1">
        <f t="array" ref="AF46">_xlfn.IFS(N46="","",(IFERROR(VALUE(TRIM(SUBSTITUTE(AD46,CHAR(160),""))),0))=0,"Attention : montant présenté entièrement écarté",ROUND(Z46,2)&lt;ROUND(15%,2),"Attention : Montant temps d’affectation inférieur à 15%. La dépense doit être rejetée, ou vérifier que le personnel est affecté sur un autre type d'action",ROUND(AD46,2)&gt;ROUND(N46,2),"KO : Le montant retenu est supérieur au montant présenté. Merci de revoir la ligne de dépense ou plafonner son montant.",N46=0,"",ROUND(AD46,2)=ROUND(N46,2),"OK",ROUND(AD46,2)&lt;ROUND(N46,2),"Attention : Montant présenté partiellement écarté",TRUE,"")</f>
        <v/>
      </c>
      <c r="AG46" s="918" t="str">
        <f t="shared" si="28"/>
        <v/>
      </c>
    </row>
    <row r="47" spans="1:33" ht="20.100000000000001" customHeight="1">
      <c r="A47" s="903">
        <v>39</v>
      </c>
      <c r="B47" s="83"/>
      <c r="C47" s="83"/>
      <c r="D47" s="83"/>
      <c r="E47" s="83"/>
      <c r="F47" s="104"/>
      <c r="G47" s="104"/>
      <c r="H47" s="85"/>
      <c r="I47" s="85"/>
      <c r="J47" s="42" t="str">
        <f t="shared" si="29"/>
        <v/>
      </c>
      <c r="K47" s="487"/>
      <c r="L47" s="364"/>
      <c r="M47" s="83"/>
      <c r="N47" s="105" t="str">
        <f t="shared" si="13"/>
        <v/>
      </c>
      <c r="O47" s="904"/>
      <c r="P47" s="917" t="str">
        <f t="shared" si="14"/>
        <v/>
      </c>
      <c r="Q47" s="41" t="str">
        <f t="shared" si="15"/>
        <v/>
      </c>
      <c r="R47" s="148" t="str">
        <f t="shared" si="16"/>
        <v/>
      </c>
      <c r="S47" s="41" t="str">
        <f t="shared" si="17"/>
        <v/>
      </c>
      <c r="T47" s="41" t="str">
        <f t="shared" si="18"/>
        <v/>
      </c>
      <c r="U47" s="41" t="str">
        <f t="shared" si="19"/>
        <v/>
      </c>
      <c r="V47" s="42" t="str">
        <f t="shared" si="20"/>
        <v/>
      </c>
      <c r="W47" s="42" t="str">
        <f t="shared" si="21"/>
        <v/>
      </c>
      <c r="X47" s="42" t="str">
        <f t="shared" si="22"/>
        <v/>
      </c>
      <c r="Y47" s="488" t="str">
        <f t="shared" si="23"/>
        <v/>
      </c>
      <c r="Z47" s="152" t="str">
        <f t="shared" si="24"/>
        <v/>
      </c>
      <c r="AA47" s="41" t="str">
        <f t="shared" si="25"/>
        <v/>
      </c>
      <c r="AB47" s="42" t="str">
        <f t="shared" si="26"/>
        <v/>
      </c>
      <c r="AC47" s="123"/>
      <c r="AD47" s="105" t="str">
        <f t="shared" si="27"/>
        <v/>
      </c>
      <c r="AE47" s="153"/>
      <c r="AF47" s="43" t="str" cm="1">
        <f t="array" ref="AF47">_xlfn.IFS(N47="","",(IFERROR(VALUE(TRIM(SUBSTITUTE(AD47,CHAR(160),""))),0))=0,"Attention : montant présenté entièrement écarté",ROUND(Z47,2)&lt;ROUND(15%,2),"Attention : Montant temps d’affectation inférieur à 15%. La dépense doit être rejetée, ou vérifier que le personnel est affecté sur un autre type d'action",ROUND(AD47,2)&gt;ROUND(N47,2),"KO : Le montant retenu est supérieur au montant présenté. Merci de revoir la ligne de dépense ou plafonner son montant.",N47=0,"",ROUND(AD47,2)=ROUND(N47,2),"OK",ROUND(AD47,2)&lt;ROUND(N47,2),"Attention : Montant présenté partiellement écarté",TRUE,"")</f>
        <v/>
      </c>
      <c r="AG47" s="918" t="str">
        <f t="shared" si="28"/>
        <v/>
      </c>
    </row>
    <row r="48" spans="1:33" ht="20.100000000000001" customHeight="1">
      <c r="A48" s="903">
        <v>40</v>
      </c>
      <c r="B48" s="83"/>
      <c r="C48" s="83"/>
      <c r="D48" s="83"/>
      <c r="E48" s="83"/>
      <c r="F48" s="104"/>
      <c r="G48" s="104"/>
      <c r="H48" s="85"/>
      <c r="I48" s="85"/>
      <c r="J48" s="42" t="str">
        <f t="shared" si="29"/>
        <v/>
      </c>
      <c r="K48" s="487"/>
      <c r="L48" s="364"/>
      <c r="M48" s="83"/>
      <c r="N48" s="105" t="str">
        <f t="shared" si="13"/>
        <v/>
      </c>
      <c r="O48" s="904"/>
      <c r="P48" s="917" t="str">
        <f t="shared" si="14"/>
        <v/>
      </c>
      <c r="Q48" s="41" t="str">
        <f t="shared" si="15"/>
        <v/>
      </c>
      <c r="R48" s="148" t="str">
        <f t="shared" si="16"/>
        <v/>
      </c>
      <c r="S48" s="41" t="str">
        <f t="shared" si="17"/>
        <v/>
      </c>
      <c r="T48" s="41" t="str">
        <f t="shared" si="18"/>
        <v/>
      </c>
      <c r="U48" s="41" t="str">
        <f t="shared" si="19"/>
        <v/>
      </c>
      <c r="V48" s="42" t="str">
        <f t="shared" si="20"/>
        <v/>
      </c>
      <c r="W48" s="42" t="str">
        <f t="shared" si="21"/>
        <v/>
      </c>
      <c r="X48" s="42" t="str">
        <f t="shared" si="22"/>
        <v/>
      </c>
      <c r="Y48" s="488" t="str">
        <f t="shared" si="23"/>
        <v/>
      </c>
      <c r="Z48" s="152" t="str">
        <f t="shared" si="24"/>
        <v/>
      </c>
      <c r="AA48" s="41" t="str">
        <f t="shared" si="25"/>
        <v/>
      </c>
      <c r="AB48" s="42" t="str">
        <f t="shared" si="26"/>
        <v/>
      </c>
      <c r="AC48" s="123"/>
      <c r="AD48" s="105" t="str">
        <f t="shared" si="27"/>
        <v/>
      </c>
      <c r="AE48" s="153"/>
      <c r="AF48" s="43" t="str" cm="1">
        <f t="array" ref="AF48">_xlfn.IFS(N48="","",(IFERROR(VALUE(TRIM(SUBSTITUTE(AD48,CHAR(160),""))),0))=0,"Attention : montant présenté entièrement écarté",ROUND(Z48,2)&lt;ROUND(15%,2),"Attention : Montant temps d’affectation inférieur à 15%. La dépense doit être rejetée, ou vérifier que le personnel est affecté sur un autre type d'action",ROUND(AD48,2)&gt;ROUND(N48,2),"KO : Le montant retenu est supérieur au montant présenté. Merci de revoir la ligne de dépense ou plafonner son montant.",N48=0,"",ROUND(AD48,2)=ROUND(N48,2),"OK",ROUND(AD48,2)&lt;ROUND(N48,2),"Attention : Montant présenté partiellement écarté",TRUE,"")</f>
        <v/>
      </c>
      <c r="AG48" s="918" t="str">
        <f t="shared" si="28"/>
        <v/>
      </c>
    </row>
    <row r="49" spans="1:33" ht="20.100000000000001" customHeight="1">
      <c r="A49" s="903">
        <v>41</v>
      </c>
      <c r="B49" s="83"/>
      <c r="C49" s="83"/>
      <c r="D49" s="83"/>
      <c r="E49" s="83"/>
      <c r="F49" s="104"/>
      <c r="G49" s="104"/>
      <c r="H49" s="85"/>
      <c r="I49" s="85"/>
      <c r="J49" s="42" t="str">
        <f t="shared" si="29"/>
        <v/>
      </c>
      <c r="K49" s="487"/>
      <c r="L49" s="364"/>
      <c r="M49" s="83"/>
      <c r="N49" s="105" t="str">
        <f t="shared" si="13"/>
        <v/>
      </c>
      <c r="O49" s="904"/>
      <c r="P49" s="917" t="str">
        <f t="shared" si="14"/>
        <v/>
      </c>
      <c r="Q49" s="41" t="str">
        <f t="shared" si="15"/>
        <v/>
      </c>
      <c r="R49" s="148" t="str">
        <f t="shared" si="16"/>
        <v/>
      </c>
      <c r="S49" s="41" t="str">
        <f t="shared" si="17"/>
        <v/>
      </c>
      <c r="T49" s="41" t="str">
        <f t="shared" si="18"/>
        <v/>
      </c>
      <c r="U49" s="41" t="str">
        <f t="shared" si="19"/>
        <v/>
      </c>
      <c r="V49" s="42" t="str">
        <f t="shared" si="20"/>
        <v/>
      </c>
      <c r="W49" s="42" t="str">
        <f t="shared" si="21"/>
        <v/>
      </c>
      <c r="X49" s="42" t="str">
        <f t="shared" si="22"/>
        <v/>
      </c>
      <c r="Y49" s="488" t="str">
        <f t="shared" si="23"/>
        <v/>
      </c>
      <c r="Z49" s="152" t="str">
        <f t="shared" si="24"/>
        <v/>
      </c>
      <c r="AA49" s="41" t="str">
        <f t="shared" si="25"/>
        <v/>
      </c>
      <c r="AB49" s="42" t="str">
        <f t="shared" si="26"/>
        <v/>
      </c>
      <c r="AC49" s="123"/>
      <c r="AD49" s="105" t="str">
        <f t="shared" si="27"/>
        <v/>
      </c>
      <c r="AE49" s="153"/>
      <c r="AF49" s="43" t="str" cm="1">
        <f t="array" ref="AF49">_xlfn.IFS(N49="","",(IFERROR(VALUE(TRIM(SUBSTITUTE(AD49,CHAR(160),""))),0))=0,"Attention : montant présenté entièrement écarté",ROUND(Z49,2)&lt;ROUND(15%,2),"Attention : Montant temps d’affectation inférieur à 15%. La dépense doit être rejetée, ou vérifier que le personnel est affecté sur un autre type d'action",ROUND(AD49,2)&gt;ROUND(N49,2),"KO : Le montant retenu est supérieur au montant présenté. Merci de revoir la ligne de dépense ou plafonner son montant.",N49=0,"",ROUND(AD49,2)=ROUND(N49,2),"OK",ROUND(AD49,2)&lt;ROUND(N49,2),"Attention : Montant présenté partiellement écarté",TRUE,"")</f>
        <v/>
      </c>
      <c r="AG49" s="918" t="str">
        <f t="shared" si="28"/>
        <v/>
      </c>
    </row>
    <row r="50" spans="1:33" ht="20.100000000000001" customHeight="1">
      <c r="A50" s="903">
        <v>42</v>
      </c>
      <c r="B50" s="83"/>
      <c r="C50" s="83"/>
      <c r="D50" s="83"/>
      <c r="E50" s="83"/>
      <c r="F50" s="104"/>
      <c r="G50" s="104"/>
      <c r="H50" s="85"/>
      <c r="I50" s="85"/>
      <c r="J50" s="42" t="str">
        <f t="shared" si="29"/>
        <v/>
      </c>
      <c r="K50" s="487"/>
      <c r="L50" s="364"/>
      <c r="M50" s="83"/>
      <c r="N50" s="105" t="str">
        <f t="shared" si="13"/>
        <v/>
      </c>
      <c r="O50" s="904"/>
      <c r="P50" s="917" t="str">
        <f t="shared" si="14"/>
        <v/>
      </c>
      <c r="Q50" s="41" t="str">
        <f t="shared" si="15"/>
        <v/>
      </c>
      <c r="R50" s="148" t="str">
        <f t="shared" si="16"/>
        <v/>
      </c>
      <c r="S50" s="41" t="str">
        <f t="shared" si="17"/>
        <v/>
      </c>
      <c r="T50" s="41" t="str">
        <f t="shared" si="18"/>
        <v/>
      </c>
      <c r="U50" s="41" t="str">
        <f t="shared" si="19"/>
        <v/>
      </c>
      <c r="V50" s="42" t="str">
        <f t="shared" si="20"/>
        <v/>
      </c>
      <c r="W50" s="42" t="str">
        <f t="shared" si="21"/>
        <v/>
      </c>
      <c r="X50" s="42" t="str">
        <f t="shared" si="22"/>
        <v/>
      </c>
      <c r="Y50" s="488" t="str">
        <f t="shared" si="23"/>
        <v/>
      </c>
      <c r="Z50" s="152" t="str">
        <f t="shared" si="24"/>
        <v/>
      </c>
      <c r="AA50" s="41" t="str">
        <f t="shared" si="25"/>
        <v/>
      </c>
      <c r="AB50" s="42" t="str">
        <f t="shared" si="26"/>
        <v/>
      </c>
      <c r="AC50" s="123"/>
      <c r="AD50" s="105" t="str">
        <f t="shared" si="27"/>
        <v/>
      </c>
      <c r="AE50" s="153"/>
      <c r="AF50" s="43" t="str" cm="1">
        <f t="array" ref="AF50">_xlfn.IFS(N50="","",(IFERROR(VALUE(TRIM(SUBSTITUTE(AD50,CHAR(160),""))),0))=0,"Attention : montant présenté entièrement écarté",ROUND(Z50,2)&lt;ROUND(15%,2),"Attention : Montant temps d’affectation inférieur à 15%. La dépense doit être rejetée, ou vérifier que le personnel est affecté sur un autre type d'action",ROUND(AD50,2)&gt;ROUND(N50,2),"KO : Le montant retenu est supérieur au montant présenté. Merci de revoir la ligne de dépense ou plafonner son montant.",N50=0,"",ROUND(AD50,2)=ROUND(N50,2),"OK",ROUND(AD50,2)&lt;ROUND(N50,2),"Attention : Montant présenté partiellement écarté",TRUE,"")</f>
        <v/>
      </c>
      <c r="AG50" s="918" t="str">
        <f t="shared" si="28"/>
        <v/>
      </c>
    </row>
    <row r="51" spans="1:33" ht="20.100000000000001" customHeight="1">
      <c r="A51" s="903">
        <v>43</v>
      </c>
      <c r="B51" s="83"/>
      <c r="C51" s="83"/>
      <c r="D51" s="83"/>
      <c r="E51" s="83"/>
      <c r="F51" s="104"/>
      <c r="G51" s="104"/>
      <c r="H51" s="85"/>
      <c r="I51" s="85"/>
      <c r="J51" s="42" t="str">
        <f t="shared" si="29"/>
        <v/>
      </c>
      <c r="K51" s="487"/>
      <c r="L51" s="364"/>
      <c r="M51" s="83"/>
      <c r="N51" s="105" t="str">
        <f t="shared" si="13"/>
        <v/>
      </c>
      <c r="O51" s="904"/>
      <c r="P51" s="917" t="str">
        <f t="shared" si="14"/>
        <v/>
      </c>
      <c r="Q51" s="41" t="str">
        <f t="shared" si="15"/>
        <v/>
      </c>
      <c r="R51" s="148" t="str">
        <f t="shared" si="16"/>
        <v/>
      </c>
      <c r="S51" s="41" t="str">
        <f t="shared" si="17"/>
        <v/>
      </c>
      <c r="T51" s="41" t="str">
        <f t="shared" si="18"/>
        <v/>
      </c>
      <c r="U51" s="41" t="str">
        <f t="shared" si="19"/>
        <v/>
      </c>
      <c r="V51" s="42" t="str">
        <f t="shared" si="20"/>
        <v/>
      </c>
      <c r="W51" s="42" t="str">
        <f t="shared" si="21"/>
        <v/>
      </c>
      <c r="X51" s="42" t="str">
        <f t="shared" si="22"/>
        <v/>
      </c>
      <c r="Y51" s="488" t="str">
        <f t="shared" si="23"/>
        <v/>
      </c>
      <c r="Z51" s="152" t="str">
        <f t="shared" si="24"/>
        <v/>
      </c>
      <c r="AA51" s="41" t="str">
        <f t="shared" si="25"/>
        <v/>
      </c>
      <c r="AB51" s="42" t="str">
        <f t="shared" si="26"/>
        <v/>
      </c>
      <c r="AC51" s="123"/>
      <c r="AD51" s="105" t="str">
        <f t="shared" si="27"/>
        <v/>
      </c>
      <c r="AE51" s="153"/>
      <c r="AF51" s="43" t="str" cm="1">
        <f t="array" ref="AF51">_xlfn.IFS(N51="","",(IFERROR(VALUE(TRIM(SUBSTITUTE(AD51,CHAR(160),""))),0))=0,"Attention : montant présenté entièrement écarté",ROUND(Z51,2)&lt;ROUND(15%,2),"Attention : Montant temps d’affectation inférieur à 15%. La dépense doit être rejetée, ou vérifier que le personnel est affecté sur un autre type d'action",ROUND(AD51,2)&gt;ROUND(N51,2),"KO : Le montant retenu est supérieur au montant présenté. Merci de revoir la ligne de dépense ou plafonner son montant.",N51=0,"",ROUND(AD51,2)=ROUND(N51,2),"OK",ROUND(AD51,2)&lt;ROUND(N51,2),"Attention : Montant présenté partiellement écarté",TRUE,"")</f>
        <v/>
      </c>
      <c r="AG51" s="918" t="str">
        <f t="shared" si="28"/>
        <v/>
      </c>
    </row>
    <row r="52" spans="1:33" ht="20.100000000000001" customHeight="1">
      <c r="A52" s="903">
        <v>44</v>
      </c>
      <c r="B52" s="83"/>
      <c r="C52" s="83"/>
      <c r="D52" s="83"/>
      <c r="E52" s="83"/>
      <c r="F52" s="104"/>
      <c r="G52" s="104"/>
      <c r="H52" s="85"/>
      <c r="I52" s="85"/>
      <c r="J52" s="42" t="str">
        <f t="shared" si="29"/>
        <v/>
      </c>
      <c r="K52" s="487"/>
      <c r="L52" s="364"/>
      <c r="M52" s="83"/>
      <c r="N52" s="105" t="str">
        <f t="shared" si="13"/>
        <v/>
      </c>
      <c r="O52" s="904"/>
      <c r="P52" s="917" t="str">
        <f t="shared" si="14"/>
        <v/>
      </c>
      <c r="Q52" s="41" t="str">
        <f t="shared" si="15"/>
        <v/>
      </c>
      <c r="R52" s="148" t="str">
        <f t="shared" si="16"/>
        <v/>
      </c>
      <c r="S52" s="41" t="str">
        <f t="shared" si="17"/>
        <v/>
      </c>
      <c r="T52" s="41" t="str">
        <f t="shared" si="18"/>
        <v/>
      </c>
      <c r="U52" s="41" t="str">
        <f t="shared" si="19"/>
        <v/>
      </c>
      <c r="V52" s="42" t="str">
        <f t="shared" si="20"/>
        <v/>
      </c>
      <c r="W52" s="42" t="str">
        <f t="shared" si="21"/>
        <v/>
      </c>
      <c r="X52" s="42" t="str">
        <f t="shared" si="22"/>
        <v/>
      </c>
      <c r="Y52" s="488" t="str">
        <f t="shared" si="23"/>
        <v/>
      </c>
      <c r="Z52" s="152" t="str">
        <f t="shared" si="24"/>
        <v/>
      </c>
      <c r="AA52" s="41" t="str">
        <f t="shared" si="25"/>
        <v/>
      </c>
      <c r="AB52" s="42" t="str">
        <f t="shared" si="26"/>
        <v/>
      </c>
      <c r="AC52" s="123"/>
      <c r="AD52" s="105" t="str">
        <f t="shared" si="27"/>
        <v/>
      </c>
      <c r="AE52" s="153"/>
      <c r="AF52" s="43" t="str" cm="1">
        <f t="array" ref="AF52">_xlfn.IFS(N52="","",(IFERROR(VALUE(TRIM(SUBSTITUTE(AD52,CHAR(160),""))),0))=0,"Attention : montant présenté entièrement écarté",ROUND(Z52,2)&lt;ROUND(15%,2),"Attention : Montant temps d’affectation inférieur à 15%. La dépense doit être rejetée, ou vérifier que le personnel est affecté sur un autre type d'action",ROUND(AD52,2)&gt;ROUND(N52,2),"KO : Le montant retenu est supérieur au montant présenté. Merci de revoir la ligne de dépense ou plafonner son montant.",N52=0,"",ROUND(AD52,2)=ROUND(N52,2),"OK",ROUND(AD52,2)&lt;ROUND(N52,2),"Attention : Montant présenté partiellement écarté",TRUE,"")</f>
        <v/>
      </c>
      <c r="AG52" s="918" t="str">
        <f t="shared" si="28"/>
        <v/>
      </c>
    </row>
    <row r="53" spans="1:33" ht="20.100000000000001" customHeight="1">
      <c r="A53" s="903">
        <v>45</v>
      </c>
      <c r="B53" s="83"/>
      <c r="C53" s="83"/>
      <c r="D53" s="83"/>
      <c r="E53" s="83"/>
      <c r="F53" s="104"/>
      <c r="G53" s="104"/>
      <c r="H53" s="85"/>
      <c r="I53" s="85"/>
      <c r="J53" s="42" t="str">
        <f t="shared" si="29"/>
        <v/>
      </c>
      <c r="K53" s="487"/>
      <c r="L53" s="364"/>
      <c r="M53" s="83"/>
      <c r="N53" s="105" t="str">
        <f t="shared" si="13"/>
        <v/>
      </c>
      <c r="O53" s="904"/>
      <c r="P53" s="917" t="str">
        <f t="shared" si="14"/>
        <v/>
      </c>
      <c r="Q53" s="41" t="str">
        <f t="shared" si="15"/>
        <v/>
      </c>
      <c r="R53" s="148" t="str">
        <f t="shared" si="16"/>
        <v/>
      </c>
      <c r="S53" s="41" t="str">
        <f t="shared" si="17"/>
        <v/>
      </c>
      <c r="T53" s="41" t="str">
        <f t="shared" si="18"/>
        <v/>
      </c>
      <c r="U53" s="41" t="str">
        <f t="shared" si="19"/>
        <v/>
      </c>
      <c r="V53" s="42" t="str">
        <f t="shared" si="20"/>
        <v/>
      </c>
      <c r="W53" s="42" t="str">
        <f t="shared" si="21"/>
        <v/>
      </c>
      <c r="X53" s="42" t="str">
        <f t="shared" si="22"/>
        <v/>
      </c>
      <c r="Y53" s="488" t="str">
        <f t="shared" si="23"/>
        <v/>
      </c>
      <c r="Z53" s="152" t="str">
        <f t="shared" si="24"/>
        <v/>
      </c>
      <c r="AA53" s="41" t="str">
        <f t="shared" si="25"/>
        <v/>
      </c>
      <c r="AB53" s="42" t="str">
        <f t="shared" si="26"/>
        <v/>
      </c>
      <c r="AC53" s="123"/>
      <c r="AD53" s="105" t="str">
        <f t="shared" si="27"/>
        <v/>
      </c>
      <c r="AE53" s="153"/>
      <c r="AF53" s="43" t="str" cm="1">
        <f t="array" ref="AF53">_xlfn.IFS(N53="","",(IFERROR(VALUE(TRIM(SUBSTITUTE(AD53,CHAR(160),""))),0))=0,"Attention : montant présenté entièrement écarté",ROUND(Z53,2)&lt;ROUND(15%,2),"Attention : Montant temps d’affectation inférieur à 15%. La dépense doit être rejetée, ou vérifier que le personnel est affecté sur un autre type d'action",ROUND(AD53,2)&gt;ROUND(N53,2),"KO : Le montant retenu est supérieur au montant présenté. Merci de revoir la ligne de dépense ou plafonner son montant.",N53=0,"",ROUND(AD53,2)=ROUND(N53,2),"OK",ROUND(AD53,2)&lt;ROUND(N53,2),"Attention : Montant présenté partiellement écarté",TRUE,"")</f>
        <v/>
      </c>
      <c r="AG53" s="918" t="str">
        <f t="shared" si="28"/>
        <v/>
      </c>
    </row>
    <row r="54" spans="1:33" ht="20.100000000000001" customHeight="1">
      <c r="A54" s="903">
        <v>46</v>
      </c>
      <c r="B54" s="83"/>
      <c r="C54" s="83"/>
      <c r="D54" s="83"/>
      <c r="E54" s="83"/>
      <c r="F54" s="104"/>
      <c r="G54" s="104"/>
      <c r="H54" s="85"/>
      <c r="I54" s="85"/>
      <c r="J54" s="42" t="str">
        <f t="shared" si="29"/>
        <v/>
      </c>
      <c r="K54" s="487"/>
      <c r="L54" s="364"/>
      <c r="M54" s="83"/>
      <c r="N54" s="105" t="str">
        <f t="shared" si="13"/>
        <v/>
      </c>
      <c r="O54" s="904"/>
      <c r="P54" s="917" t="str">
        <f t="shared" si="14"/>
        <v/>
      </c>
      <c r="Q54" s="41" t="str">
        <f t="shared" si="15"/>
        <v/>
      </c>
      <c r="R54" s="148" t="str">
        <f t="shared" si="16"/>
        <v/>
      </c>
      <c r="S54" s="41" t="str">
        <f t="shared" si="17"/>
        <v/>
      </c>
      <c r="T54" s="41" t="str">
        <f t="shared" si="18"/>
        <v/>
      </c>
      <c r="U54" s="41" t="str">
        <f t="shared" si="19"/>
        <v/>
      </c>
      <c r="V54" s="42" t="str">
        <f t="shared" si="20"/>
        <v/>
      </c>
      <c r="W54" s="42" t="str">
        <f t="shared" si="21"/>
        <v/>
      </c>
      <c r="X54" s="42" t="str">
        <f t="shared" si="22"/>
        <v/>
      </c>
      <c r="Y54" s="488" t="str">
        <f t="shared" si="23"/>
        <v/>
      </c>
      <c r="Z54" s="152" t="str">
        <f t="shared" si="24"/>
        <v/>
      </c>
      <c r="AA54" s="41" t="str">
        <f t="shared" si="25"/>
        <v/>
      </c>
      <c r="AB54" s="42" t="str">
        <f t="shared" si="26"/>
        <v/>
      </c>
      <c r="AC54" s="123"/>
      <c r="AD54" s="105" t="str">
        <f t="shared" si="27"/>
        <v/>
      </c>
      <c r="AE54" s="153"/>
      <c r="AF54" s="43" t="str" cm="1">
        <f t="array" ref="AF54">_xlfn.IFS(N54="","",(IFERROR(VALUE(TRIM(SUBSTITUTE(AD54,CHAR(160),""))),0))=0,"Attention : montant présenté entièrement écarté",ROUND(Z54,2)&lt;ROUND(15%,2),"Attention : Montant temps d’affectation inférieur à 15%. La dépense doit être rejetée, ou vérifier que le personnel est affecté sur un autre type d'action",ROUND(AD54,2)&gt;ROUND(N54,2),"KO : Le montant retenu est supérieur au montant présenté. Merci de revoir la ligne de dépense ou plafonner son montant.",N54=0,"",ROUND(AD54,2)=ROUND(N54,2),"OK",ROUND(AD54,2)&lt;ROUND(N54,2),"Attention : Montant présenté partiellement écarté",TRUE,"")</f>
        <v/>
      </c>
      <c r="AG54" s="918" t="str">
        <f t="shared" si="28"/>
        <v/>
      </c>
    </row>
    <row r="55" spans="1:33" ht="20.100000000000001" customHeight="1">
      <c r="A55" s="903">
        <v>47</v>
      </c>
      <c r="B55" s="83"/>
      <c r="C55" s="83"/>
      <c r="D55" s="83"/>
      <c r="E55" s="83"/>
      <c r="F55" s="104"/>
      <c r="G55" s="104"/>
      <c r="H55" s="85"/>
      <c r="I55" s="85"/>
      <c r="J55" s="42" t="str">
        <f t="shared" si="29"/>
        <v/>
      </c>
      <c r="K55" s="487"/>
      <c r="L55" s="364"/>
      <c r="M55" s="83"/>
      <c r="N55" s="105" t="str">
        <f t="shared" si="13"/>
        <v/>
      </c>
      <c r="O55" s="904"/>
      <c r="P55" s="917" t="str">
        <f t="shared" si="14"/>
        <v/>
      </c>
      <c r="Q55" s="41" t="str">
        <f t="shared" si="15"/>
        <v/>
      </c>
      <c r="R55" s="148" t="str">
        <f t="shared" si="16"/>
        <v/>
      </c>
      <c r="S55" s="41" t="str">
        <f t="shared" si="17"/>
        <v/>
      </c>
      <c r="T55" s="41" t="str">
        <f t="shared" si="18"/>
        <v/>
      </c>
      <c r="U55" s="41" t="str">
        <f t="shared" si="19"/>
        <v/>
      </c>
      <c r="V55" s="42" t="str">
        <f t="shared" si="20"/>
        <v/>
      </c>
      <c r="W55" s="42" t="str">
        <f t="shared" si="21"/>
        <v/>
      </c>
      <c r="X55" s="42" t="str">
        <f t="shared" si="22"/>
        <v/>
      </c>
      <c r="Y55" s="488" t="str">
        <f t="shared" si="23"/>
        <v/>
      </c>
      <c r="Z55" s="152" t="str">
        <f t="shared" si="24"/>
        <v/>
      </c>
      <c r="AA55" s="41" t="str">
        <f t="shared" si="25"/>
        <v/>
      </c>
      <c r="AB55" s="42" t="str">
        <f t="shared" si="26"/>
        <v/>
      </c>
      <c r="AC55" s="123"/>
      <c r="AD55" s="105" t="str">
        <f t="shared" si="27"/>
        <v/>
      </c>
      <c r="AE55" s="153"/>
      <c r="AF55" s="43" t="str" cm="1">
        <f t="array" ref="AF55">_xlfn.IFS(N55="","",(IFERROR(VALUE(TRIM(SUBSTITUTE(AD55,CHAR(160),""))),0))=0,"Attention : montant présenté entièrement écarté",ROUND(Z55,2)&lt;ROUND(15%,2),"Attention : Montant temps d’affectation inférieur à 15%. La dépense doit être rejetée, ou vérifier que le personnel est affecté sur un autre type d'action",ROUND(AD55,2)&gt;ROUND(N55,2),"KO : Le montant retenu est supérieur au montant présenté. Merci de revoir la ligne de dépense ou plafonner son montant.",N55=0,"",ROUND(AD55,2)=ROUND(N55,2),"OK",ROUND(AD55,2)&lt;ROUND(N55,2),"Attention : Montant présenté partiellement écarté",TRUE,"")</f>
        <v/>
      </c>
      <c r="AG55" s="918" t="str">
        <f t="shared" si="28"/>
        <v/>
      </c>
    </row>
    <row r="56" spans="1:33" ht="20.100000000000001" customHeight="1">
      <c r="A56" s="903">
        <v>48</v>
      </c>
      <c r="B56" s="83"/>
      <c r="C56" s="83"/>
      <c r="D56" s="83"/>
      <c r="E56" s="83"/>
      <c r="F56" s="104"/>
      <c r="G56" s="104"/>
      <c r="H56" s="85"/>
      <c r="I56" s="85"/>
      <c r="J56" s="42" t="str">
        <f t="shared" si="29"/>
        <v/>
      </c>
      <c r="K56" s="487"/>
      <c r="L56" s="364"/>
      <c r="M56" s="83"/>
      <c r="N56" s="105" t="str">
        <f t="shared" si="13"/>
        <v/>
      </c>
      <c r="O56" s="904"/>
      <c r="P56" s="917" t="str">
        <f t="shared" si="14"/>
        <v/>
      </c>
      <c r="Q56" s="41" t="str">
        <f t="shared" si="15"/>
        <v/>
      </c>
      <c r="R56" s="148" t="str">
        <f t="shared" si="16"/>
        <v/>
      </c>
      <c r="S56" s="41" t="str">
        <f t="shared" si="17"/>
        <v/>
      </c>
      <c r="T56" s="41" t="str">
        <f t="shared" si="18"/>
        <v/>
      </c>
      <c r="U56" s="41" t="str">
        <f t="shared" si="19"/>
        <v/>
      </c>
      <c r="V56" s="42" t="str">
        <f t="shared" si="20"/>
        <v/>
      </c>
      <c r="W56" s="42" t="str">
        <f t="shared" si="21"/>
        <v/>
      </c>
      <c r="X56" s="42" t="str">
        <f t="shared" si="22"/>
        <v/>
      </c>
      <c r="Y56" s="488" t="str">
        <f t="shared" si="23"/>
        <v/>
      </c>
      <c r="Z56" s="152" t="str">
        <f t="shared" si="24"/>
        <v/>
      </c>
      <c r="AA56" s="41" t="str">
        <f t="shared" si="25"/>
        <v/>
      </c>
      <c r="AB56" s="42" t="str">
        <f t="shared" si="26"/>
        <v/>
      </c>
      <c r="AC56" s="123"/>
      <c r="AD56" s="105" t="str">
        <f t="shared" si="27"/>
        <v/>
      </c>
      <c r="AE56" s="153"/>
      <c r="AF56" s="43" t="str" cm="1">
        <f t="array" ref="AF56">_xlfn.IFS(N56="","",(IFERROR(VALUE(TRIM(SUBSTITUTE(AD56,CHAR(160),""))),0))=0,"Attention : montant présenté entièrement écarté",ROUND(Z56,2)&lt;ROUND(15%,2),"Attention : Montant temps d’affectation inférieur à 15%. La dépense doit être rejetée, ou vérifier que le personnel est affecté sur un autre type d'action",ROUND(AD56,2)&gt;ROUND(N56,2),"KO : Le montant retenu est supérieur au montant présenté. Merci de revoir la ligne de dépense ou plafonner son montant.",N56=0,"",ROUND(AD56,2)=ROUND(N56,2),"OK",ROUND(AD56,2)&lt;ROUND(N56,2),"Attention : Montant présenté partiellement écarté",TRUE,"")</f>
        <v/>
      </c>
      <c r="AG56" s="918" t="str">
        <f t="shared" si="28"/>
        <v/>
      </c>
    </row>
    <row r="57" spans="1:33" ht="20.100000000000001" customHeight="1">
      <c r="A57" s="903">
        <v>49</v>
      </c>
      <c r="B57" s="83"/>
      <c r="C57" s="83"/>
      <c r="D57" s="83"/>
      <c r="E57" s="83"/>
      <c r="F57" s="104"/>
      <c r="G57" s="104"/>
      <c r="H57" s="85"/>
      <c r="I57" s="85"/>
      <c r="J57" s="42" t="str">
        <f t="shared" si="29"/>
        <v/>
      </c>
      <c r="K57" s="487"/>
      <c r="L57" s="364"/>
      <c r="M57" s="83"/>
      <c r="N57" s="105" t="str">
        <f t="shared" si="13"/>
        <v/>
      </c>
      <c r="O57" s="904"/>
      <c r="P57" s="917" t="str">
        <f t="shared" si="14"/>
        <v/>
      </c>
      <c r="Q57" s="41" t="str">
        <f t="shared" si="15"/>
        <v/>
      </c>
      <c r="R57" s="148" t="str">
        <f t="shared" si="16"/>
        <v/>
      </c>
      <c r="S57" s="41" t="str">
        <f t="shared" si="17"/>
        <v/>
      </c>
      <c r="T57" s="41" t="str">
        <f t="shared" si="18"/>
        <v/>
      </c>
      <c r="U57" s="41" t="str">
        <f t="shared" si="19"/>
        <v/>
      </c>
      <c r="V57" s="42" t="str">
        <f t="shared" si="20"/>
        <v/>
      </c>
      <c r="W57" s="42" t="str">
        <f t="shared" si="21"/>
        <v/>
      </c>
      <c r="X57" s="42" t="str">
        <f t="shared" si="22"/>
        <v/>
      </c>
      <c r="Y57" s="488" t="str">
        <f t="shared" si="23"/>
        <v/>
      </c>
      <c r="Z57" s="152" t="str">
        <f t="shared" si="24"/>
        <v/>
      </c>
      <c r="AA57" s="41" t="str">
        <f t="shared" si="25"/>
        <v/>
      </c>
      <c r="AB57" s="42" t="str">
        <f t="shared" si="26"/>
        <v/>
      </c>
      <c r="AC57" s="123"/>
      <c r="AD57" s="105" t="str">
        <f t="shared" si="27"/>
        <v/>
      </c>
      <c r="AE57" s="153"/>
      <c r="AF57" s="43" t="str" cm="1">
        <f t="array" ref="AF57">_xlfn.IFS(N57="","",(IFERROR(VALUE(TRIM(SUBSTITUTE(AD57,CHAR(160),""))),0))=0,"Attention : montant présenté entièrement écarté",ROUND(Z57,2)&lt;ROUND(15%,2),"Attention : Montant temps d’affectation inférieur à 15%. La dépense doit être rejetée, ou vérifier que le personnel est affecté sur un autre type d'action",ROUND(AD57,2)&gt;ROUND(N57,2),"KO : Le montant retenu est supérieur au montant présenté. Merci de revoir la ligne de dépense ou plafonner son montant.",N57=0,"",ROUND(AD57,2)=ROUND(N57,2),"OK",ROUND(AD57,2)&lt;ROUND(N57,2),"Attention : Montant présenté partiellement écarté",TRUE,"")</f>
        <v/>
      </c>
      <c r="AG57" s="918" t="str">
        <f t="shared" si="28"/>
        <v/>
      </c>
    </row>
    <row r="58" spans="1:33" ht="20.100000000000001" customHeight="1">
      <c r="A58" s="903">
        <v>50</v>
      </c>
      <c r="B58" s="83"/>
      <c r="C58" s="83"/>
      <c r="D58" s="83"/>
      <c r="E58" s="83"/>
      <c r="F58" s="104"/>
      <c r="G58" s="104"/>
      <c r="H58" s="85"/>
      <c r="I58" s="85"/>
      <c r="J58" s="42" t="str">
        <f t="shared" si="29"/>
        <v/>
      </c>
      <c r="K58" s="487"/>
      <c r="L58" s="364"/>
      <c r="M58" s="83"/>
      <c r="N58" s="105" t="str">
        <f t="shared" si="13"/>
        <v/>
      </c>
      <c r="O58" s="904"/>
      <c r="P58" s="917" t="str">
        <f t="shared" si="14"/>
        <v/>
      </c>
      <c r="Q58" s="41" t="str">
        <f t="shared" si="15"/>
        <v/>
      </c>
      <c r="R58" s="148" t="str">
        <f t="shared" si="16"/>
        <v/>
      </c>
      <c r="S58" s="41" t="str">
        <f t="shared" si="17"/>
        <v/>
      </c>
      <c r="T58" s="41" t="str">
        <f t="shared" si="18"/>
        <v/>
      </c>
      <c r="U58" s="41" t="str">
        <f t="shared" si="19"/>
        <v/>
      </c>
      <c r="V58" s="42" t="str">
        <f t="shared" si="20"/>
        <v/>
      </c>
      <c r="W58" s="42" t="str">
        <f t="shared" si="21"/>
        <v/>
      </c>
      <c r="X58" s="42" t="str">
        <f t="shared" si="22"/>
        <v/>
      </c>
      <c r="Y58" s="488" t="str">
        <f t="shared" si="23"/>
        <v/>
      </c>
      <c r="Z58" s="152" t="str">
        <f t="shared" si="24"/>
        <v/>
      </c>
      <c r="AA58" s="41" t="str">
        <f t="shared" si="25"/>
        <v/>
      </c>
      <c r="AB58" s="42" t="str">
        <f t="shared" si="26"/>
        <v/>
      </c>
      <c r="AC58" s="123"/>
      <c r="AD58" s="105" t="str">
        <f t="shared" si="27"/>
        <v/>
      </c>
      <c r="AE58" s="153"/>
      <c r="AF58" s="43" t="str" cm="1">
        <f t="array" ref="AF58">_xlfn.IFS(N58="","",(IFERROR(VALUE(TRIM(SUBSTITUTE(AD58,CHAR(160),""))),0))=0,"Attention : montant présenté entièrement écarté",ROUND(Z58,2)&lt;ROUND(15%,2),"Attention : Montant temps d’affectation inférieur à 15%. La dépense doit être rejetée, ou vérifier que le personnel est affecté sur un autre type d'action",ROUND(AD58,2)&gt;ROUND(N58,2),"KO : Le montant retenu est supérieur au montant présenté. Merci de revoir la ligne de dépense ou plafonner son montant.",N58=0,"",ROUND(AD58,2)=ROUND(N58,2),"OK",ROUND(AD58,2)&lt;ROUND(N58,2),"Attention : Montant présenté partiellement écarté",TRUE,"")</f>
        <v/>
      </c>
      <c r="AG58" s="918" t="str">
        <f t="shared" si="28"/>
        <v/>
      </c>
    </row>
    <row r="59" spans="1:33" ht="20.100000000000001" customHeight="1">
      <c r="A59" s="903">
        <v>51</v>
      </c>
      <c r="B59" s="83"/>
      <c r="C59" s="83"/>
      <c r="D59" s="83"/>
      <c r="E59" s="83"/>
      <c r="F59" s="104"/>
      <c r="G59" s="104"/>
      <c r="H59" s="85"/>
      <c r="I59" s="85"/>
      <c r="J59" s="42" t="str">
        <f t="shared" si="29"/>
        <v/>
      </c>
      <c r="K59" s="487"/>
      <c r="L59" s="364"/>
      <c r="M59" s="83"/>
      <c r="N59" s="105" t="str">
        <f t="shared" si="13"/>
        <v/>
      </c>
      <c r="O59" s="904"/>
      <c r="P59" s="917" t="str">
        <f t="shared" si="14"/>
        <v/>
      </c>
      <c r="Q59" s="41" t="str">
        <f t="shared" si="15"/>
        <v/>
      </c>
      <c r="R59" s="148" t="str">
        <f t="shared" si="16"/>
        <v/>
      </c>
      <c r="S59" s="41" t="str">
        <f t="shared" si="17"/>
        <v/>
      </c>
      <c r="T59" s="41" t="str">
        <f t="shared" si="18"/>
        <v/>
      </c>
      <c r="U59" s="41" t="str">
        <f t="shared" si="19"/>
        <v/>
      </c>
      <c r="V59" s="42" t="str">
        <f t="shared" si="20"/>
        <v/>
      </c>
      <c r="W59" s="42" t="str">
        <f t="shared" si="21"/>
        <v/>
      </c>
      <c r="X59" s="42" t="str">
        <f t="shared" si="22"/>
        <v/>
      </c>
      <c r="Y59" s="488" t="str">
        <f t="shared" si="23"/>
        <v/>
      </c>
      <c r="Z59" s="152" t="str">
        <f t="shared" si="24"/>
        <v/>
      </c>
      <c r="AA59" s="41" t="str">
        <f t="shared" si="25"/>
        <v/>
      </c>
      <c r="AB59" s="42" t="str">
        <f t="shared" si="26"/>
        <v/>
      </c>
      <c r="AC59" s="123"/>
      <c r="AD59" s="105" t="str">
        <f t="shared" si="27"/>
        <v/>
      </c>
      <c r="AE59" s="153"/>
      <c r="AF59" s="43" t="str" cm="1">
        <f t="array" ref="AF59">_xlfn.IFS(N59="","",(IFERROR(VALUE(TRIM(SUBSTITUTE(AD59,CHAR(160),""))),0))=0,"Attention : montant présenté entièrement écarté",ROUND(Z59,2)&lt;ROUND(15%,2),"Attention : Montant temps d’affectation inférieur à 15%. La dépense doit être rejetée, ou vérifier que le personnel est affecté sur un autre type d'action",ROUND(AD59,2)&gt;ROUND(N59,2),"KO : Le montant retenu est supérieur au montant présenté. Merci de revoir la ligne de dépense ou plafonner son montant.",N59=0,"",ROUND(AD59,2)=ROUND(N59,2),"OK",ROUND(AD59,2)&lt;ROUND(N59,2),"Attention : Montant présenté partiellement écarté",TRUE,"")</f>
        <v/>
      </c>
      <c r="AG59" s="918" t="str">
        <f t="shared" si="28"/>
        <v/>
      </c>
    </row>
    <row r="60" spans="1:33" ht="20.100000000000001" customHeight="1">
      <c r="A60" s="903">
        <v>52</v>
      </c>
      <c r="B60" s="83"/>
      <c r="C60" s="83"/>
      <c r="D60" s="83"/>
      <c r="E60" s="83"/>
      <c r="F60" s="104"/>
      <c r="G60" s="104"/>
      <c r="H60" s="85"/>
      <c r="I60" s="85"/>
      <c r="J60" s="42" t="str">
        <f t="shared" si="29"/>
        <v/>
      </c>
      <c r="K60" s="487"/>
      <c r="L60" s="364"/>
      <c r="M60" s="83"/>
      <c r="N60" s="105" t="str">
        <f t="shared" si="13"/>
        <v/>
      </c>
      <c r="O60" s="904"/>
      <c r="P60" s="917" t="str">
        <f t="shared" si="14"/>
        <v/>
      </c>
      <c r="Q60" s="41" t="str">
        <f t="shared" si="15"/>
        <v/>
      </c>
      <c r="R60" s="148" t="str">
        <f t="shared" si="16"/>
        <v/>
      </c>
      <c r="S60" s="41" t="str">
        <f t="shared" si="17"/>
        <v/>
      </c>
      <c r="T60" s="41" t="str">
        <f t="shared" si="18"/>
        <v/>
      </c>
      <c r="U60" s="41" t="str">
        <f t="shared" si="19"/>
        <v/>
      </c>
      <c r="V60" s="42" t="str">
        <f t="shared" si="20"/>
        <v/>
      </c>
      <c r="W60" s="42" t="str">
        <f t="shared" si="21"/>
        <v/>
      </c>
      <c r="X60" s="42" t="str">
        <f t="shared" si="22"/>
        <v/>
      </c>
      <c r="Y60" s="488" t="str">
        <f t="shared" si="23"/>
        <v/>
      </c>
      <c r="Z60" s="152" t="str">
        <f t="shared" si="24"/>
        <v/>
      </c>
      <c r="AA60" s="41" t="str">
        <f t="shared" si="25"/>
        <v/>
      </c>
      <c r="AB60" s="42" t="str">
        <f t="shared" si="26"/>
        <v/>
      </c>
      <c r="AC60" s="123"/>
      <c r="AD60" s="105" t="str">
        <f t="shared" si="27"/>
        <v/>
      </c>
      <c r="AE60" s="153"/>
      <c r="AF60" s="43" t="str" cm="1">
        <f t="array" ref="AF60">_xlfn.IFS(N60="","",(IFERROR(VALUE(TRIM(SUBSTITUTE(AD60,CHAR(160),""))),0))=0,"Attention : montant présenté entièrement écarté",ROUND(Z60,2)&lt;ROUND(15%,2),"Attention : Montant temps d’affectation inférieur à 15%. La dépense doit être rejetée, ou vérifier que le personnel est affecté sur un autre type d'action",ROUND(AD60,2)&gt;ROUND(N60,2),"KO : Le montant retenu est supérieur au montant présenté. Merci de revoir la ligne de dépense ou plafonner son montant.",N60=0,"",ROUND(AD60,2)=ROUND(N60,2),"OK",ROUND(AD60,2)&lt;ROUND(N60,2),"Attention : Montant présenté partiellement écarté",TRUE,"")</f>
        <v/>
      </c>
      <c r="AG60" s="918" t="str">
        <f t="shared" si="28"/>
        <v/>
      </c>
    </row>
    <row r="61" spans="1:33" ht="20.100000000000001" customHeight="1">
      <c r="A61" s="903">
        <v>53</v>
      </c>
      <c r="B61" s="83"/>
      <c r="C61" s="83"/>
      <c r="D61" s="83"/>
      <c r="E61" s="83"/>
      <c r="F61" s="104"/>
      <c r="G61" s="104"/>
      <c r="H61" s="85"/>
      <c r="I61" s="85"/>
      <c r="J61" s="42" t="str">
        <f t="shared" si="29"/>
        <v/>
      </c>
      <c r="K61" s="487"/>
      <c r="L61" s="364"/>
      <c r="M61" s="83"/>
      <c r="N61" s="105" t="str">
        <f t="shared" si="13"/>
        <v/>
      </c>
      <c r="O61" s="904"/>
      <c r="P61" s="917" t="str">
        <f t="shared" si="14"/>
        <v/>
      </c>
      <c r="Q61" s="41" t="str">
        <f t="shared" si="15"/>
        <v/>
      </c>
      <c r="R61" s="148" t="str">
        <f t="shared" si="16"/>
        <v/>
      </c>
      <c r="S61" s="41" t="str">
        <f t="shared" si="17"/>
        <v/>
      </c>
      <c r="T61" s="41" t="str">
        <f t="shared" si="18"/>
        <v/>
      </c>
      <c r="U61" s="41" t="str">
        <f t="shared" si="19"/>
        <v/>
      </c>
      <c r="V61" s="42" t="str">
        <f t="shared" si="20"/>
        <v/>
      </c>
      <c r="W61" s="42" t="str">
        <f t="shared" si="21"/>
        <v/>
      </c>
      <c r="X61" s="42" t="str">
        <f t="shared" si="22"/>
        <v/>
      </c>
      <c r="Y61" s="488" t="str">
        <f t="shared" si="23"/>
        <v/>
      </c>
      <c r="Z61" s="152" t="str">
        <f t="shared" si="24"/>
        <v/>
      </c>
      <c r="AA61" s="41" t="str">
        <f t="shared" si="25"/>
        <v/>
      </c>
      <c r="AB61" s="42" t="str">
        <f t="shared" si="26"/>
        <v/>
      </c>
      <c r="AC61" s="123"/>
      <c r="AD61" s="105" t="str">
        <f t="shared" si="27"/>
        <v/>
      </c>
      <c r="AE61" s="153"/>
      <c r="AF61" s="43" t="str" cm="1">
        <f t="array" ref="AF61">_xlfn.IFS(N61="","",(IFERROR(VALUE(TRIM(SUBSTITUTE(AD61,CHAR(160),""))),0))=0,"Attention : montant présenté entièrement écarté",ROUND(Z61,2)&lt;ROUND(15%,2),"Attention : Montant temps d’affectation inférieur à 15%. La dépense doit être rejetée, ou vérifier que le personnel est affecté sur un autre type d'action",ROUND(AD61,2)&gt;ROUND(N61,2),"KO : Le montant retenu est supérieur au montant présenté. Merci de revoir la ligne de dépense ou plafonner son montant.",N61=0,"",ROUND(AD61,2)=ROUND(N61,2),"OK",ROUND(AD61,2)&lt;ROUND(N61,2),"Attention : Montant présenté partiellement écarté",TRUE,"")</f>
        <v/>
      </c>
      <c r="AG61" s="918" t="str">
        <f t="shared" si="28"/>
        <v/>
      </c>
    </row>
    <row r="62" spans="1:33" ht="20.100000000000001" customHeight="1">
      <c r="A62" s="903">
        <v>54</v>
      </c>
      <c r="B62" s="83"/>
      <c r="C62" s="83"/>
      <c r="D62" s="83"/>
      <c r="E62" s="83"/>
      <c r="F62" s="104"/>
      <c r="G62" s="104"/>
      <c r="H62" s="85"/>
      <c r="I62" s="85"/>
      <c r="J62" s="42" t="str">
        <f t="shared" si="29"/>
        <v/>
      </c>
      <c r="K62" s="487"/>
      <c r="L62" s="364"/>
      <c r="M62" s="83"/>
      <c r="N62" s="105" t="str">
        <f t="shared" si="13"/>
        <v/>
      </c>
      <c r="O62" s="904"/>
      <c r="P62" s="917" t="str">
        <f t="shared" si="14"/>
        <v/>
      </c>
      <c r="Q62" s="41" t="str">
        <f t="shared" si="15"/>
        <v/>
      </c>
      <c r="R62" s="148" t="str">
        <f t="shared" si="16"/>
        <v/>
      </c>
      <c r="S62" s="41" t="str">
        <f t="shared" si="17"/>
        <v/>
      </c>
      <c r="T62" s="41" t="str">
        <f t="shared" si="18"/>
        <v/>
      </c>
      <c r="U62" s="41" t="str">
        <f t="shared" si="19"/>
        <v/>
      </c>
      <c r="V62" s="42" t="str">
        <f t="shared" si="20"/>
        <v/>
      </c>
      <c r="W62" s="42" t="str">
        <f t="shared" si="21"/>
        <v/>
      </c>
      <c r="X62" s="42" t="str">
        <f t="shared" si="22"/>
        <v/>
      </c>
      <c r="Y62" s="488" t="str">
        <f t="shared" si="23"/>
        <v/>
      </c>
      <c r="Z62" s="152" t="str">
        <f t="shared" si="24"/>
        <v/>
      </c>
      <c r="AA62" s="41" t="str">
        <f t="shared" si="25"/>
        <v/>
      </c>
      <c r="AB62" s="42" t="str">
        <f t="shared" si="26"/>
        <v/>
      </c>
      <c r="AC62" s="123"/>
      <c r="AD62" s="105" t="str">
        <f t="shared" si="27"/>
        <v/>
      </c>
      <c r="AE62" s="153"/>
      <c r="AF62" s="43" t="str" cm="1">
        <f t="array" ref="AF62">_xlfn.IFS(N62="","",(IFERROR(VALUE(TRIM(SUBSTITUTE(AD62,CHAR(160),""))),0))=0,"Attention : montant présenté entièrement écarté",ROUND(Z62,2)&lt;ROUND(15%,2),"Attention : Montant temps d’affectation inférieur à 15%. La dépense doit être rejetée, ou vérifier que le personnel est affecté sur un autre type d'action",ROUND(AD62,2)&gt;ROUND(N62,2),"KO : Le montant retenu est supérieur au montant présenté. Merci de revoir la ligne de dépense ou plafonner son montant.",N62=0,"",ROUND(AD62,2)=ROUND(N62,2),"OK",ROUND(AD62,2)&lt;ROUND(N62,2),"Attention : Montant présenté partiellement écarté",TRUE,"")</f>
        <v/>
      </c>
      <c r="AG62" s="918" t="str">
        <f t="shared" si="28"/>
        <v/>
      </c>
    </row>
    <row r="63" spans="1:33" ht="20.100000000000001" customHeight="1">
      <c r="A63" s="903">
        <v>55</v>
      </c>
      <c r="B63" s="83"/>
      <c r="C63" s="83"/>
      <c r="D63" s="83"/>
      <c r="E63" s="83"/>
      <c r="F63" s="104"/>
      <c r="G63" s="104"/>
      <c r="H63" s="85"/>
      <c r="I63" s="85"/>
      <c r="J63" s="42" t="str">
        <f t="shared" si="29"/>
        <v/>
      </c>
      <c r="K63" s="487"/>
      <c r="L63" s="364"/>
      <c r="M63" s="83"/>
      <c r="N63" s="105" t="str">
        <f t="shared" si="13"/>
        <v/>
      </c>
      <c r="O63" s="904"/>
      <c r="P63" s="917" t="str">
        <f t="shared" si="14"/>
        <v/>
      </c>
      <c r="Q63" s="41" t="str">
        <f t="shared" si="15"/>
        <v/>
      </c>
      <c r="R63" s="148" t="str">
        <f t="shared" si="16"/>
        <v/>
      </c>
      <c r="S63" s="41" t="str">
        <f t="shared" si="17"/>
        <v/>
      </c>
      <c r="T63" s="41" t="str">
        <f t="shared" si="18"/>
        <v/>
      </c>
      <c r="U63" s="41" t="str">
        <f t="shared" si="19"/>
        <v/>
      </c>
      <c r="V63" s="42" t="str">
        <f t="shared" si="20"/>
        <v/>
      </c>
      <c r="W63" s="42" t="str">
        <f t="shared" si="21"/>
        <v/>
      </c>
      <c r="X63" s="42" t="str">
        <f t="shared" si="22"/>
        <v/>
      </c>
      <c r="Y63" s="488" t="str">
        <f t="shared" si="23"/>
        <v/>
      </c>
      <c r="Z63" s="152" t="str">
        <f t="shared" si="24"/>
        <v/>
      </c>
      <c r="AA63" s="41" t="str">
        <f t="shared" si="25"/>
        <v/>
      </c>
      <c r="AB63" s="42" t="str">
        <f t="shared" si="26"/>
        <v/>
      </c>
      <c r="AC63" s="123"/>
      <c r="AD63" s="105" t="str">
        <f t="shared" si="27"/>
        <v/>
      </c>
      <c r="AE63" s="153"/>
      <c r="AF63" s="43" t="str" cm="1">
        <f t="array" ref="AF63">_xlfn.IFS(N63="","",(IFERROR(VALUE(TRIM(SUBSTITUTE(AD63,CHAR(160),""))),0))=0,"Attention : montant présenté entièrement écarté",ROUND(Z63,2)&lt;ROUND(15%,2),"Attention : Montant temps d’affectation inférieur à 15%. La dépense doit être rejetée, ou vérifier que le personnel est affecté sur un autre type d'action",ROUND(AD63,2)&gt;ROUND(N63,2),"KO : Le montant retenu est supérieur au montant présenté. Merci de revoir la ligne de dépense ou plafonner son montant.",N63=0,"",ROUND(AD63,2)=ROUND(N63,2),"OK",ROUND(AD63,2)&lt;ROUND(N63,2),"Attention : Montant présenté partiellement écarté",TRUE,"")</f>
        <v/>
      </c>
      <c r="AG63" s="918" t="str">
        <f t="shared" si="28"/>
        <v/>
      </c>
    </row>
    <row r="64" spans="1:33" ht="20.100000000000001" customHeight="1">
      <c r="A64" s="903">
        <v>56</v>
      </c>
      <c r="B64" s="83"/>
      <c r="C64" s="83"/>
      <c r="D64" s="83"/>
      <c r="E64" s="83"/>
      <c r="F64" s="104"/>
      <c r="G64" s="104"/>
      <c r="H64" s="85"/>
      <c r="I64" s="85"/>
      <c r="J64" s="42" t="str">
        <f t="shared" si="29"/>
        <v/>
      </c>
      <c r="K64" s="487"/>
      <c r="L64" s="364"/>
      <c r="M64" s="83"/>
      <c r="N64" s="105" t="str">
        <f t="shared" si="13"/>
        <v/>
      </c>
      <c r="O64" s="904"/>
      <c r="P64" s="917" t="str">
        <f t="shared" si="14"/>
        <v/>
      </c>
      <c r="Q64" s="41" t="str">
        <f t="shared" si="15"/>
        <v/>
      </c>
      <c r="R64" s="148" t="str">
        <f t="shared" si="16"/>
        <v/>
      </c>
      <c r="S64" s="41" t="str">
        <f t="shared" si="17"/>
        <v/>
      </c>
      <c r="T64" s="41" t="str">
        <f t="shared" si="18"/>
        <v/>
      </c>
      <c r="U64" s="41" t="str">
        <f t="shared" si="19"/>
        <v/>
      </c>
      <c r="V64" s="42" t="str">
        <f t="shared" si="20"/>
        <v/>
      </c>
      <c r="W64" s="42" t="str">
        <f t="shared" si="21"/>
        <v/>
      </c>
      <c r="X64" s="42" t="str">
        <f t="shared" si="22"/>
        <v/>
      </c>
      <c r="Y64" s="488" t="str">
        <f t="shared" si="23"/>
        <v/>
      </c>
      <c r="Z64" s="152" t="str">
        <f t="shared" si="24"/>
        <v/>
      </c>
      <c r="AA64" s="41" t="str">
        <f t="shared" si="25"/>
        <v/>
      </c>
      <c r="AB64" s="42" t="str">
        <f t="shared" si="26"/>
        <v/>
      </c>
      <c r="AC64" s="123"/>
      <c r="AD64" s="105" t="str">
        <f t="shared" si="27"/>
        <v/>
      </c>
      <c r="AE64" s="153"/>
      <c r="AF64" s="43" t="str" cm="1">
        <f t="array" ref="AF64">_xlfn.IFS(N64="","",(IFERROR(VALUE(TRIM(SUBSTITUTE(AD64,CHAR(160),""))),0))=0,"Attention : montant présenté entièrement écarté",ROUND(Z64,2)&lt;ROUND(15%,2),"Attention : Montant temps d’affectation inférieur à 15%. La dépense doit être rejetée, ou vérifier que le personnel est affecté sur un autre type d'action",ROUND(AD64,2)&gt;ROUND(N64,2),"KO : Le montant retenu est supérieur au montant présenté. Merci de revoir la ligne de dépense ou plafonner son montant.",N64=0,"",ROUND(AD64,2)=ROUND(N64,2),"OK",ROUND(AD64,2)&lt;ROUND(N64,2),"Attention : Montant présenté partiellement écarté",TRUE,"")</f>
        <v/>
      </c>
      <c r="AG64" s="918" t="str">
        <f t="shared" si="28"/>
        <v/>
      </c>
    </row>
    <row r="65" spans="1:33" ht="20.100000000000001" customHeight="1">
      <c r="A65" s="903">
        <v>57</v>
      </c>
      <c r="B65" s="83"/>
      <c r="C65" s="83"/>
      <c r="D65" s="83"/>
      <c r="E65" s="83"/>
      <c r="F65" s="104"/>
      <c r="G65" s="104"/>
      <c r="H65" s="85"/>
      <c r="I65" s="85"/>
      <c r="J65" s="42" t="str">
        <f t="shared" si="29"/>
        <v/>
      </c>
      <c r="K65" s="487"/>
      <c r="L65" s="364"/>
      <c r="M65" s="83"/>
      <c r="N65" s="105" t="str">
        <f t="shared" si="13"/>
        <v/>
      </c>
      <c r="O65" s="904"/>
      <c r="P65" s="917" t="str">
        <f t="shared" si="14"/>
        <v/>
      </c>
      <c r="Q65" s="41" t="str">
        <f t="shared" si="15"/>
        <v/>
      </c>
      <c r="R65" s="148" t="str">
        <f t="shared" si="16"/>
        <v/>
      </c>
      <c r="S65" s="41" t="str">
        <f t="shared" si="17"/>
        <v/>
      </c>
      <c r="T65" s="41" t="str">
        <f t="shared" si="18"/>
        <v/>
      </c>
      <c r="U65" s="41" t="str">
        <f t="shared" si="19"/>
        <v/>
      </c>
      <c r="V65" s="42" t="str">
        <f t="shared" si="20"/>
        <v/>
      </c>
      <c r="W65" s="42" t="str">
        <f t="shared" si="21"/>
        <v/>
      </c>
      <c r="X65" s="42" t="str">
        <f t="shared" si="22"/>
        <v/>
      </c>
      <c r="Y65" s="488" t="str">
        <f t="shared" si="23"/>
        <v/>
      </c>
      <c r="Z65" s="152" t="str">
        <f t="shared" si="24"/>
        <v/>
      </c>
      <c r="AA65" s="41" t="str">
        <f t="shared" si="25"/>
        <v/>
      </c>
      <c r="AB65" s="42" t="str">
        <f t="shared" si="26"/>
        <v/>
      </c>
      <c r="AC65" s="123"/>
      <c r="AD65" s="105" t="str">
        <f t="shared" si="27"/>
        <v/>
      </c>
      <c r="AE65" s="153"/>
      <c r="AF65" s="43" t="str" cm="1">
        <f t="array" ref="AF65">_xlfn.IFS(N65="","",(IFERROR(VALUE(TRIM(SUBSTITUTE(AD65,CHAR(160),""))),0))=0,"Attention : montant présenté entièrement écarté",ROUND(Z65,2)&lt;ROUND(15%,2),"Attention : Montant temps d’affectation inférieur à 15%. La dépense doit être rejetée, ou vérifier que le personnel est affecté sur un autre type d'action",ROUND(AD65,2)&gt;ROUND(N65,2),"KO : Le montant retenu est supérieur au montant présenté. Merci de revoir la ligne de dépense ou plafonner son montant.",N65=0,"",ROUND(AD65,2)=ROUND(N65,2),"OK",ROUND(AD65,2)&lt;ROUND(N65,2),"Attention : Montant présenté partiellement écarté",TRUE,"")</f>
        <v/>
      </c>
      <c r="AG65" s="918" t="str">
        <f t="shared" si="28"/>
        <v/>
      </c>
    </row>
    <row r="66" spans="1:33" ht="20.100000000000001" customHeight="1">
      <c r="A66" s="903">
        <v>58</v>
      </c>
      <c r="B66" s="83"/>
      <c r="C66" s="83"/>
      <c r="D66" s="83"/>
      <c r="E66" s="83"/>
      <c r="F66" s="104"/>
      <c r="G66" s="104"/>
      <c r="H66" s="85"/>
      <c r="I66" s="85"/>
      <c r="J66" s="42" t="str">
        <f t="shared" si="29"/>
        <v/>
      </c>
      <c r="K66" s="487"/>
      <c r="L66" s="364"/>
      <c r="M66" s="83"/>
      <c r="N66" s="105" t="str">
        <f t="shared" si="13"/>
        <v/>
      </c>
      <c r="O66" s="904"/>
      <c r="P66" s="917" t="str">
        <f t="shared" si="14"/>
        <v/>
      </c>
      <c r="Q66" s="41" t="str">
        <f t="shared" si="15"/>
        <v/>
      </c>
      <c r="R66" s="148" t="str">
        <f t="shared" si="16"/>
        <v/>
      </c>
      <c r="S66" s="41" t="str">
        <f t="shared" si="17"/>
        <v/>
      </c>
      <c r="T66" s="41" t="str">
        <f t="shared" si="18"/>
        <v/>
      </c>
      <c r="U66" s="41" t="str">
        <f t="shared" si="19"/>
        <v/>
      </c>
      <c r="V66" s="42" t="str">
        <f t="shared" si="20"/>
        <v/>
      </c>
      <c r="W66" s="42" t="str">
        <f t="shared" si="21"/>
        <v/>
      </c>
      <c r="X66" s="42" t="str">
        <f t="shared" si="22"/>
        <v/>
      </c>
      <c r="Y66" s="488" t="str">
        <f t="shared" si="23"/>
        <v/>
      </c>
      <c r="Z66" s="152" t="str">
        <f t="shared" si="24"/>
        <v/>
      </c>
      <c r="AA66" s="41" t="str">
        <f t="shared" si="25"/>
        <v/>
      </c>
      <c r="AB66" s="42" t="str">
        <f t="shared" si="26"/>
        <v/>
      </c>
      <c r="AC66" s="123"/>
      <c r="AD66" s="105" t="str">
        <f t="shared" si="27"/>
        <v/>
      </c>
      <c r="AE66" s="153"/>
      <c r="AF66" s="43" t="str" cm="1">
        <f t="array" ref="AF66">_xlfn.IFS(N66="","",(IFERROR(VALUE(TRIM(SUBSTITUTE(AD66,CHAR(160),""))),0))=0,"Attention : montant présenté entièrement écarté",ROUND(Z66,2)&lt;ROUND(15%,2),"Attention : Montant temps d’affectation inférieur à 15%. La dépense doit être rejetée, ou vérifier que le personnel est affecté sur un autre type d'action",ROUND(AD66,2)&gt;ROUND(N66,2),"KO : Le montant retenu est supérieur au montant présenté. Merci de revoir la ligne de dépense ou plafonner son montant.",N66=0,"",ROUND(AD66,2)=ROUND(N66,2),"OK",ROUND(AD66,2)&lt;ROUND(N66,2),"Attention : Montant présenté partiellement écarté",TRUE,"")</f>
        <v/>
      </c>
      <c r="AG66" s="918" t="str">
        <f t="shared" si="28"/>
        <v/>
      </c>
    </row>
    <row r="67" spans="1:33" ht="20.100000000000001" customHeight="1">
      <c r="A67" s="903">
        <v>59</v>
      </c>
      <c r="B67" s="83"/>
      <c r="C67" s="83"/>
      <c r="D67" s="83"/>
      <c r="E67" s="83"/>
      <c r="F67" s="104"/>
      <c r="G67" s="104"/>
      <c r="H67" s="85"/>
      <c r="I67" s="85"/>
      <c r="J67" s="42" t="str">
        <f t="shared" si="29"/>
        <v/>
      </c>
      <c r="K67" s="487"/>
      <c r="L67" s="364"/>
      <c r="M67" s="83"/>
      <c r="N67" s="105" t="str">
        <f t="shared" si="13"/>
        <v/>
      </c>
      <c r="O67" s="904"/>
      <c r="P67" s="917" t="str">
        <f t="shared" si="14"/>
        <v/>
      </c>
      <c r="Q67" s="41" t="str">
        <f t="shared" si="15"/>
        <v/>
      </c>
      <c r="R67" s="148" t="str">
        <f t="shared" si="16"/>
        <v/>
      </c>
      <c r="S67" s="41" t="str">
        <f t="shared" si="17"/>
        <v/>
      </c>
      <c r="T67" s="41" t="str">
        <f t="shared" si="18"/>
        <v/>
      </c>
      <c r="U67" s="41" t="str">
        <f t="shared" si="19"/>
        <v/>
      </c>
      <c r="V67" s="42" t="str">
        <f t="shared" si="20"/>
        <v/>
      </c>
      <c r="W67" s="42" t="str">
        <f t="shared" si="21"/>
        <v/>
      </c>
      <c r="X67" s="42" t="str">
        <f t="shared" si="22"/>
        <v/>
      </c>
      <c r="Y67" s="488" t="str">
        <f t="shared" si="23"/>
        <v/>
      </c>
      <c r="Z67" s="152" t="str">
        <f t="shared" si="24"/>
        <v/>
      </c>
      <c r="AA67" s="41" t="str">
        <f t="shared" si="25"/>
        <v/>
      </c>
      <c r="AB67" s="42" t="str">
        <f t="shared" si="26"/>
        <v/>
      </c>
      <c r="AC67" s="123"/>
      <c r="AD67" s="105" t="str">
        <f t="shared" si="27"/>
        <v/>
      </c>
      <c r="AE67" s="153"/>
      <c r="AF67" s="43" t="str" cm="1">
        <f t="array" ref="AF67">_xlfn.IFS(N67="","",(IFERROR(VALUE(TRIM(SUBSTITUTE(AD67,CHAR(160),""))),0))=0,"Attention : montant présenté entièrement écarté",ROUND(Z67,2)&lt;ROUND(15%,2),"Attention : Montant temps d’affectation inférieur à 15%. La dépense doit être rejetée, ou vérifier que le personnel est affecté sur un autre type d'action",ROUND(AD67,2)&gt;ROUND(N67,2),"KO : Le montant retenu est supérieur au montant présenté. Merci de revoir la ligne de dépense ou plafonner son montant.",N67=0,"",ROUND(AD67,2)=ROUND(N67,2),"OK",ROUND(AD67,2)&lt;ROUND(N67,2),"Attention : Montant présenté partiellement écarté",TRUE,"")</f>
        <v/>
      </c>
      <c r="AG67" s="918" t="str">
        <f t="shared" si="28"/>
        <v/>
      </c>
    </row>
    <row r="68" spans="1:33" ht="20.100000000000001" customHeight="1">
      <c r="A68" s="903">
        <v>60</v>
      </c>
      <c r="B68" s="83"/>
      <c r="C68" s="83"/>
      <c r="D68" s="83"/>
      <c r="E68" s="83"/>
      <c r="F68" s="104"/>
      <c r="G68" s="104"/>
      <c r="H68" s="85"/>
      <c r="I68" s="85"/>
      <c r="J68" s="42" t="str">
        <f t="shared" si="29"/>
        <v/>
      </c>
      <c r="K68" s="487"/>
      <c r="L68" s="364"/>
      <c r="M68" s="83"/>
      <c r="N68" s="105" t="str">
        <f t="shared" si="13"/>
        <v/>
      </c>
      <c r="O68" s="904"/>
      <c r="P68" s="917" t="str">
        <f t="shared" si="14"/>
        <v/>
      </c>
      <c r="Q68" s="41" t="str">
        <f t="shared" si="15"/>
        <v/>
      </c>
      <c r="R68" s="148" t="str">
        <f t="shared" si="16"/>
        <v/>
      </c>
      <c r="S68" s="41" t="str">
        <f t="shared" si="17"/>
        <v/>
      </c>
      <c r="T68" s="41" t="str">
        <f t="shared" si="18"/>
        <v/>
      </c>
      <c r="U68" s="41" t="str">
        <f t="shared" si="19"/>
        <v/>
      </c>
      <c r="V68" s="42" t="str">
        <f t="shared" si="20"/>
        <v/>
      </c>
      <c r="W68" s="42" t="str">
        <f t="shared" si="21"/>
        <v/>
      </c>
      <c r="X68" s="42" t="str">
        <f t="shared" si="22"/>
        <v/>
      </c>
      <c r="Y68" s="488" t="str">
        <f t="shared" si="23"/>
        <v/>
      </c>
      <c r="Z68" s="152" t="str">
        <f t="shared" si="24"/>
        <v/>
      </c>
      <c r="AA68" s="41" t="str">
        <f t="shared" si="25"/>
        <v/>
      </c>
      <c r="AB68" s="42" t="str">
        <f t="shared" si="26"/>
        <v/>
      </c>
      <c r="AC68" s="123"/>
      <c r="AD68" s="105" t="str">
        <f t="shared" si="27"/>
        <v/>
      </c>
      <c r="AE68" s="153"/>
      <c r="AF68" s="43" t="str" cm="1">
        <f t="array" ref="AF68">_xlfn.IFS(N68="","",(IFERROR(VALUE(TRIM(SUBSTITUTE(AD68,CHAR(160),""))),0))=0,"Attention : montant présenté entièrement écarté",ROUND(Z68,2)&lt;ROUND(15%,2),"Attention : Montant temps d’affectation inférieur à 15%. La dépense doit être rejetée, ou vérifier que le personnel est affecté sur un autre type d'action",ROUND(AD68,2)&gt;ROUND(N68,2),"KO : Le montant retenu est supérieur au montant présenté. Merci de revoir la ligne de dépense ou plafonner son montant.",N68=0,"",ROUND(AD68,2)=ROUND(N68,2),"OK",ROUND(AD68,2)&lt;ROUND(N68,2),"Attention : Montant présenté partiellement écarté",TRUE,"")</f>
        <v/>
      </c>
      <c r="AG68" s="918" t="str">
        <f t="shared" si="28"/>
        <v/>
      </c>
    </row>
    <row r="69" spans="1:33" ht="20.100000000000001" customHeight="1">
      <c r="A69" s="903">
        <v>61</v>
      </c>
      <c r="B69" s="83"/>
      <c r="C69" s="83"/>
      <c r="D69" s="83"/>
      <c r="E69" s="83"/>
      <c r="F69" s="104"/>
      <c r="G69" s="104"/>
      <c r="H69" s="85"/>
      <c r="I69" s="85"/>
      <c r="J69" s="42" t="str">
        <f t="shared" si="29"/>
        <v/>
      </c>
      <c r="K69" s="487"/>
      <c r="L69" s="364"/>
      <c r="M69" s="83"/>
      <c r="N69" s="105" t="str">
        <f t="shared" si="13"/>
        <v/>
      </c>
      <c r="O69" s="904"/>
      <c r="P69" s="917" t="str">
        <f t="shared" si="14"/>
        <v/>
      </c>
      <c r="Q69" s="41" t="str">
        <f t="shared" si="15"/>
        <v/>
      </c>
      <c r="R69" s="148" t="str">
        <f t="shared" si="16"/>
        <v/>
      </c>
      <c r="S69" s="41" t="str">
        <f t="shared" si="17"/>
        <v/>
      </c>
      <c r="T69" s="41" t="str">
        <f t="shared" si="18"/>
        <v/>
      </c>
      <c r="U69" s="41" t="str">
        <f t="shared" si="19"/>
        <v/>
      </c>
      <c r="V69" s="42" t="str">
        <f t="shared" si="20"/>
        <v/>
      </c>
      <c r="W69" s="42" t="str">
        <f t="shared" si="21"/>
        <v/>
      </c>
      <c r="X69" s="42" t="str">
        <f t="shared" si="22"/>
        <v/>
      </c>
      <c r="Y69" s="488" t="str">
        <f t="shared" si="23"/>
        <v/>
      </c>
      <c r="Z69" s="152" t="str">
        <f t="shared" si="24"/>
        <v/>
      </c>
      <c r="AA69" s="41" t="str">
        <f t="shared" si="25"/>
        <v/>
      </c>
      <c r="AB69" s="42" t="str">
        <f t="shared" si="26"/>
        <v/>
      </c>
      <c r="AC69" s="123"/>
      <c r="AD69" s="105" t="str">
        <f t="shared" si="27"/>
        <v/>
      </c>
      <c r="AE69" s="153"/>
      <c r="AF69" s="43" t="str" cm="1">
        <f t="array" ref="AF69">_xlfn.IFS(N69="","",(IFERROR(VALUE(TRIM(SUBSTITUTE(AD69,CHAR(160),""))),0))=0,"Attention : montant présenté entièrement écarté",ROUND(Z69,2)&lt;ROUND(15%,2),"Attention : Montant temps d’affectation inférieur à 15%. La dépense doit être rejetée, ou vérifier que le personnel est affecté sur un autre type d'action",ROUND(AD69,2)&gt;ROUND(N69,2),"KO : Le montant retenu est supérieur au montant présenté. Merci de revoir la ligne de dépense ou plafonner son montant.",N69=0,"",ROUND(AD69,2)=ROUND(N69,2),"OK",ROUND(AD69,2)&lt;ROUND(N69,2),"Attention : Montant présenté partiellement écarté",TRUE,"")</f>
        <v/>
      </c>
      <c r="AG69" s="918" t="str">
        <f t="shared" si="28"/>
        <v/>
      </c>
    </row>
    <row r="70" spans="1:33" ht="20.100000000000001" customHeight="1">
      <c r="A70" s="903">
        <v>62</v>
      </c>
      <c r="B70" s="83"/>
      <c r="C70" s="83"/>
      <c r="D70" s="83"/>
      <c r="E70" s="83"/>
      <c r="F70" s="104"/>
      <c r="G70" s="104"/>
      <c r="H70" s="85"/>
      <c r="I70" s="85"/>
      <c r="J70" s="42" t="str">
        <f t="shared" si="29"/>
        <v/>
      </c>
      <c r="K70" s="487"/>
      <c r="L70" s="364"/>
      <c r="M70" s="83"/>
      <c r="N70" s="105" t="str">
        <f t="shared" si="13"/>
        <v/>
      </c>
      <c r="O70" s="904"/>
      <c r="P70" s="917" t="str">
        <f t="shared" si="14"/>
        <v/>
      </c>
      <c r="Q70" s="41" t="str">
        <f t="shared" si="15"/>
        <v/>
      </c>
      <c r="R70" s="148" t="str">
        <f t="shared" si="16"/>
        <v/>
      </c>
      <c r="S70" s="41" t="str">
        <f t="shared" si="17"/>
        <v/>
      </c>
      <c r="T70" s="41" t="str">
        <f t="shared" si="18"/>
        <v/>
      </c>
      <c r="U70" s="41" t="str">
        <f t="shared" si="19"/>
        <v/>
      </c>
      <c r="V70" s="42" t="str">
        <f t="shared" si="20"/>
        <v/>
      </c>
      <c r="W70" s="42" t="str">
        <f t="shared" si="21"/>
        <v/>
      </c>
      <c r="X70" s="42" t="str">
        <f t="shared" si="22"/>
        <v/>
      </c>
      <c r="Y70" s="488" t="str">
        <f t="shared" si="23"/>
        <v/>
      </c>
      <c r="Z70" s="152" t="str">
        <f t="shared" si="24"/>
        <v/>
      </c>
      <c r="AA70" s="41" t="str">
        <f t="shared" si="25"/>
        <v/>
      </c>
      <c r="AB70" s="42" t="str">
        <f t="shared" si="26"/>
        <v/>
      </c>
      <c r="AC70" s="123"/>
      <c r="AD70" s="105" t="str">
        <f t="shared" si="27"/>
        <v/>
      </c>
      <c r="AE70" s="153"/>
      <c r="AF70" s="43" t="str" cm="1">
        <f t="array" ref="AF70">_xlfn.IFS(N70="","",(IFERROR(VALUE(TRIM(SUBSTITUTE(AD70,CHAR(160),""))),0))=0,"Attention : montant présenté entièrement écarté",ROUND(Z70,2)&lt;ROUND(15%,2),"Attention : Montant temps d’affectation inférieur à 15%. La dépense doit être rejetée, ou vérifier que le personnel est affecté sur un autre type d'action",ROUND(AD70,2)&gt;ROUND(N70,2),"KO : Le montant retenu est supérieur au montant présenté. Merci de revoir la ligne de dépense ou plafonner son montant.",N70=0,"",ROUND(AD70,2)=ROUND(N70,2),"OK",ROUND(AD70,2)&lt;ROUND(N70,2),"Attention : Montant présenté partiellement écarté",TRUE,"")</f>
        <v/>
      </c>
      <c r="AG70" s="918" t="str">
        <f t="shared" si="28"/>
        <v/>
      </c>
    </row>
    <row r="71" spans="1:33" ht="20.100000000000001" customHeight="1">
      <c r="A71" s="903">
        <v>63</v>
      </c>
      <c r="B71" s="83"/>
      <c r="C71" s="83"/>
      <c r="D71" s="83"/>
      <c r="E71" s="83"/>
      <c r="F71" s="104"/>
      <c r="G71" s="104"/>
      <c r="H71" s="85"/>
      <c r="I71" s="85"/>
      <c r="J71" s="42" t="str">
        <f t="shared" si="29"/>
        <v/>
      </c>
      <c r="K71" s="487"/>
      <c r="L71" s="364"/>
      <c r="M71" s="83"/>
      <c r="N71" s="105" t="str">
        <f t="shared" si="13"/>
        <v/>
      </c>
      <c r="O71" s="904"/>
      <c r="P71" s="917" t="str">
        <f t="shared" si="14"/>
        <v/>
      </c>
      <c r="Q71" s="41" t="str">
        <f t="shared" si="15"/>
        <v/>
      </c>
      <c r="R71" s="148" t="str">
        <f t="shared" si="16"/>
        <v/>
      </c>
      <c r="S71" s="41" t="str">
        <f t="shared" si="17"/>
        <v/>
      </c>
      <c r="T71" s="41" t="str">
        <f t="shared" si="18"/>
        <v/>
      </c>
      <c r="U71" s="41" t="str">
        <f t="shared" si="19"/>
        <v/>
      </c>
      <c r="V71" s="42" t="str">
        <f t="shared" si="20"/>
        <v/>
      </c>
      <c r="W71" s="42" t="str">
        <f t="shared" si="21"/>
        <v/>
      </c>
      <c r="X71" s="42" t="str">
        <f t="shared" si="22"/>
        <v/>
      </c>
      <c r="Y71" s="488" t="str">
        <f t="shared" si="23"/>
        <v/>
      </c>
      <c r="Z71" s="152" t="str">
        <f t="shared" si="24"/>
        <v/>
      </c>
      <c r="AA71" s="41" t="str">
        <f t="shared" si="25"/>
        <v/>
      </c>
      <c r="AB71" s="42" t="str">
        <f t="shared" si="26"/>
        <v/>
      </c>
      <c r="AC71" s="123"/>
      <c r="AD71" s="105" t="str">
        <f t="shared" si="27"/>
        <v/>
      </c>
      <c r="AE71" s="153"/>
      <c r="AF71" s="43" t="str" cm="1">
        <f t="array" ref="AF71">_xlfn.IFS(N71="","",(IFERROR(VALUE(TRIM(SUBSTITUTE(AD71,CHAR(160),""))),0))=0,"Attention : montant présenté entièrement écarté",ROUND(Z71,2)&lt;ROUND(15%,2),"Attention : Montant temps d’affectation inférieur à 15%. La dépense doit être rejetée, ou vérifier que le personnel est affecté sur un autre type d'action",ROUND(AD71,2)&gt;ROUND(N71,2),"KO : Le montant retenu est supérieur au montant présenté. Merci de revoir la ligne de dépense ou plafonner son montant.",N71=0,"",ROUND(AD71,2)=ROUND(N71,2),"OK",ROUND(AD71,2)&lt;ROUND(N71,2),"Attention : Montant présenté partiellement écarté",TRUE,"")</f>
        <v/>
      </c>
      <c r="AG71" s="918" t="str">
        <f t="shared" si="28"/>
        <v/>
      </c>
    </row>
    <row r="72" spans="1:33" ht="20.100000000000001" customHeight="1">
      <c r="A72" s="903">
        <v>64</v>
      </c>
      <c r="B72" s="83"/>
      <c r="C72" s="83"/>
      <c r="D72" s="83"/>
      <c r="E72" s="83"/>
      <c r="F72" s="104"/>
      <c r="G72" s="104"/>
      <c r="H72" s="85"/>
      <c r="I72" s="85"/>
      <c r="J72" s="42" t="str">
        <f t="shared" si="29"/>
        <v/>
      </c>
      <c r="K72" s="487"/>
      <c r="L72" s="364"/>
      <c r="M72" s="83"/>
      <c r="N72" s="105" t="str">
        <f t="shared" si="13"/>
        <v/>
      </c>
      <c r="O72" s="904"/>
      <c r="P72" s="917" t="str">
        <f t="shared" si="14"/>
        <v/>
      </c>
      <c r="Q72" s="41" t="str">
        <f t="shared" si="15"/>
        <v/>
      </c>
      <c r="R72" s="148" t="str">
        <f t="shared" si="16"/>
        <v/>
      </c>
      <c r="S72" s="41" t="str">
        <f t="shared" si="17"/>
        <v/>
      </c>
      <c r="T72" s="41" t="str">
        <f t="shared" si="18"/>
        <v/>
      </c>
      <c r="U72" s="41" t="str">
        <f t="shared" si="19"/>
        <v/>
      </c>
      <c r="V72" s="42" t="str">
        <f t="shared" si="20"/>
        <v/>
      </c>
      <c r="W72" s="42" t="str">
        <f t="shared" si="21"/>
        <v/>
      </c>
      <c r="X72" s="42" t="str">
        <f t="shared" si="22"/>
        <v/>
      </c>
      <c r="Y72" s="488" t="str">
        <f t="shared" si="23"/>
        <v/>
      </c>
      <c r="Z72" s="152" t="str">
        <f t="shared" si="24"/>
        <v/>
      </c>
      <c r="AA72" s="41" t="str">
        <f t="shared" si="25"/>
        <v/>
      </c>
      <c r="AB72" s="42" t="str">
        <f t="shared" si="26"/>
        <v/>
      </c>
      <c r="AC72" s="123"/>
      <c r="AD72" s="105" t="str">
        <f t="shared" si="27"/>
        <v/>
      </c>
      <c r="AE72" s="153"/>
      <c r="AF72" s="43" t="str" cm="1">
        <f t="array" ref="AF72">_xlfn.IFS(N72="","",(IFERROR(VALUE(TRIM(SUBSTITUTE(AD72,CHAR(160),""))),0))=0,"Attention : montant présenté entièrement écarté",ROUND(Z72,2)&lt;ROUND(15%,2),"Attention : Montant temps d’affectation inférieur à 15%. La dépense doit être rejetée, ou vérifier que le personnel est affecté sur un autre type d'action",ROUND(AD72,2)&gt;ROUND(N72,2),"KO : Le montant retenu est supérieur au montant présenté. Merci de revoir la ligne de dépense ou plafonner son montant.",N72=0,"",ROUND(AD72,2)=ROUND(N72,2),"OK",ROUND(AD72,2)&lt;ROUND(N72,2),"Attention : Montant présenté partiellement écarté",TRUE,"")</f>
        <v/>
      </c>
      <c r="AG72" s="918" t="str">
        <f t="shared" si="28"/>
        <v/>
      </c>
    </row>
    <row r="73" spans="1:33" ht="20.100000000000001" customHeight="1">
      <c r="A73" s="903">
        <v>65</v>
      </c>
      <c r="B73" s="83"/>
      <c r="C73" s="83"/>
      <c r="D73" s="83"/>
      <c r="E73" s="83"/>
      <c r="F73" s="104"/>
      <c r="G73" s="104"/>
      <c r="H73" s="85"/>
      <c r="I73" s="85"/>
      <c r="J73" s="42" t="str">
        <f t="shared" si="29"/>
        <v/>
      </c>
      <c r="K73" s="487"/>
      <c r="L73" s="364"/>
      <c r="M73" s="83"/>
      <c r="N73" s="105" t="str">
        <f t="shared" si="13"/>
        <v/>
      </c>
      <c r="O73" s="904"/>
      <c r="P73" s="917" t="str">
        <f t="shared" si="14"/>
        <v/>
      </c>
      <c r="Q73" s="41" t="str">
        <f t="shared" si="15"/>
        <v/>
      </c>
      <c r="R73" s="148" t="str">
        <f t="shared" si="16"/>
        <v/>
      </c>
      <c r="S73" s="41" t="str">
        <f t="shared" si="17"/>
        <v/>
      </c>
      <c r="T73" s="41" t="str">
        <f t="shared" si="18"/>
        <v/>
      </c>
      <c r="U73" s="41" t="str">
        <f t="shared" si="19"/>
        <v/>
      </c>
      <c r="V73" s="42" t="str">
        <f t="shared" si="20"/>
        <v/>
      </c>
      <c r="W73" s="42" t="str">
        <f t="shared" si="21"/>
        <v/>
      </c>
      <c r="X73" s="42" t="str">
        <f t="shared" si="22"/>
        <v/>
      </c>
      <c r="Y73" s="488" t="str">
        <f t="shared" si="23"/>
        <v/>
      </c>
      <c r="Z73" s="152" t="str">
        <f t="shared" si="24"/>
        <v/>
      </c>
      <c r="AA73" s="41" t="str">
        <f t="shared" si="25"/>
        <v/>
      </c>
      <c r="AB73" s="42" t="str">
        <f t="shared" si="26"/>
        <v/>
      </c>
      <c r="AC73" s="123"/>
      <c r="AD73" s="105" t="str">
        <f t="shared" si="27"/>
        <v/>
      </c>
      <c r="AE73" s="153"/>
      <c r="AF73" s="43" t="str" cm="1">
        <f t="array" ref="AF73">_xlfn.IFS(N73="","",(IFERROR(VALUE(TRIM(SUBSTITUTE(AD73,CHAR(160),""))),0))=0,"Attention : montant présenté entièrement écarté",ROUND(Z73,2)&lt;ROUND(15%,2),"Attention : Montant temps d’affectation inférieur à 15%. La dépense doit être rejetée, ou vérifier que le personnel est affecté sur un autre type d'action",ROUND(AD73,2)&gt;ROUND(N73,2),"KO : Le montant retenu est supérieur au montant présenté. Merci de revoir la ligne de dépense ou plafonner son montant.",N73=0,"",ROUND(AD73,2)=ROUND(N73,2),"OK",ROUND(AD73,2)&lt;ROUND(N73,2),"Attention : Montant présenté partiellement écarté",TRUE,"")</f>
        <v/>
      </c>
      <c r="AG73" s="918" t="str">
        <f t="shared" si="28"/>
        <v/>
      </c>
    </row>
    <row r="74" spans="1:33" ht="20.100000000000001" customHeight="1">
      <c r="A74" s="903">
        <v>66</v>
      </c>
      <c r="B74" s="83"/>
      <c r="C74" s="83"/>
      <c r="D74" s="83"/>
      <c r="E74" s="83"/>
      <c r="F74" s="104"/>
      <c r="G74" s="104"/>
      <c r="H74" s="85"/>
      <c r="I74" s="85"/>
      <c r="J74" s="42" t="str">
        <f t="shared" ref="J74:J108" si="30">IF(H74="","",H74+I74)</f>
        <v/>
      </c>
      <c r="K74" s="487"/>
      <c r="L74" s="364"/>
      <c r="M74" s="83"/>
      <c r="N74" s="105" t="str">
        <f t="shared" ref="N74:N108" si="31">IF(J74="","",J74*L74*K74)</f>
        <v/>
      </c>
      <c r="O74" s="904"/>
      <c r="P74" s="917" t="str">
        <f t="shared" ref="P74:P108" si="32">IF(B74="","",B74)</f>
        <v/>
      </c>
      <c r="Q74" s="41" t="str">
        <f t="shared" ref="Q74:Q108" si="33">IF(C74="","",C74)</f>
        <v/>
      </c>
      <c r="R74" s="148" t="str">
        <f t="shared" ref="R74:R108" si="34">IF(D74="","",D74)</f>
        <v/>
      </c>
      <c r="S74" s="41" t="str">
        <f t="shared" ref="S74:S108" si="35">IF(E74="","",E74)</f>
        <v/>
      </c>
      <c r="T74" s="41" t="str">
        <f t="shared" ref="T74:T108" si="36">IF(F74="","",F74)</f>
        <v/>
      </c>
      <c r="U74" s="41" t="str">
        <f t="shared" ref="U74:U108" si="37">IF(G74="","",G74)</f>
        <v/>
      </c>
      <c r="V74" s="42" t="str">
        <f t="shared" ref="V74:V108" si="38">IF(H74="","",H74)</f>
        <v/>
      </c>
      <c r="W74" s="42" t="str">
        <f t="shared" ref="W74:W108" si="39">IF(I74="","",I74)</f>
        <v/>
      </c>
      <c r="X74" s="42" t="str">
        <f t="shared" ref="X74:X108" si="40">IF(J74="","",V74+W74)</f>
        <v/>
      </c>
      <c r="Y74" s="488" t="str">
        <f t="shared" ref="Y74:Y108" si="41">IF(K74="","",K74)</f>
        <v/>
      </c>
      <c r="Z74" s="152" t="str">
        <f t="shared" ref="Z74:Z108" si="42">IF(L74="","",L74)</f>
        <v/>
      </c>
      <c r="AA74" s="41" t="str">
        <f t="shared" ref="AA74:AA108" si="43">IF(M74="","",M74)</f>
        <v/>
      </c>
      <c r="AB74" s="42" t="str">
        <f t="shared" ref="AB74:AB108" si="44">IF(N74="","",N74)</f>
        <v/>
      </c>
      <c r="AC74" s="123"/>
      <c r="AD74" s="105" t="str">
        <f t="shared" ref="AD74:AD108" si="45">IF(Q74="","",Z74*X74*Y74)</f>
        <v/>
      </c>
      <c r="AE74" s="153"/>
      <c r="AF74" s="43" t="str" cm="1">
        <f t="array" ref="AF74">_xlfn.IFS(N74="","",(IFERROR(VALUE(TRIM(SUBSTITUTE(AD74,CHAR(160),""))),0))=0,"Attention : montant présenté entièrement écarté",ROUND(Z74,2)&lt;ROUND(15%,2),"Attention : Montant temps d’affectation inférieur à 15%. La dépense doit être rejetée, ou vérifier que le personnel est affecté sur un autre type d'action",ROUND(AD74,2)&gt;ROUND(N74,2),"KO : Le montant retenu est supérieur au montant présenté. Merci de revoir la ligne de dépense ou plafonner son montant.",N74=0,"",ROUND(AD74,2)=ROUND(N74,2),"OK",ROUND(AD74,2)&lt;ROUND(N74,2),"Attention : Montant présenté partiellement écarté",TRUE,"")</f>
        <v/>
      </c>
      <c r="AG74" s="918" t="str">
        <f t="shared" ref="AG74:AG108" si="46">IF(N74="","",N74-AD74)</f>
        <v/>
      </c>
    </row>
    <row r="75" spans="1:33" ht="20.100000000000001" customHeight="1">
      <c r="A75" s="903">
        <v>67</v>
      </c>
      <c r="B75" s="83"/>
      <c r="C75" s="83"/>
      <c r="D75" s="83"/>
      <c r="E75" s="83"/>
      <c r="F75" s="104"/>
      <c r="G75" s="104"/>
      <c r="H75" s="85"/>
      <c r="I75" s="85"/>
      <c r="J75" s="42" t="str">
        <f t="shared" si="30"/>
        <v/>
      </c>
      <c r="K75" s="487"/>
      <c r="L75" s="364"/>
      <c r="M75" s="83"/>
      <c r="N75" s="105" t="str">
        <f t="shared" si="31"/>
        <v/>
      </c>
      <c r="O75" s="904"/>
      <c r="P75" s="917" t="str">
        <f t="shared" si="32"/>
        <v/>
      </c>
      <c r="Q75" s="41" t="str">
        <f t="shared" si="33"/>
        <v/>
      </c>
      <c r="R75" s="148" t="str">
        <f t="shared" si="34"/>
        <v/>
      </c>
      <c r="S75" s="41" t="str">
        <f t="shared" si="35"/>
        <v/>
      </c>
      <c r="T75" s="41" t="str">
        <f t="shared" si="36"/>
        <v/>
      </c>
      <c r="U75" s="41" t="str">
        <f t="shared" si="37"/>
        <v/>
      </c>
      <c r="V75" s="42" t="str">
        <f t="shared" si="38"/>
        <v/>
      </c>
      <c r="W75" s="42" t="str">
        <f t="shared" si="39"/>
        <v/>
      </c>
      <c r="X75" s="42" t="str">
        <f t="shared" si="40"/>
        <v/>
      </c>
      <c r="Y75" s="488" t="str">
        <f t="shared" si="41"/>
        <v/>
      </c>
      <c r="Z75" s="152" t="str">
        <f t="shared" si="42"/>
        <v/>
      </c>
      <c r="AA75" s="41" t="str">
        <f t="shared" si="43"/>
        <v/>
      </c>
      <c r="AB75" s="42" t="str">
        <f t="shared" si="44"/>
        <v/>
      </c>
      <c r="AC75" s="123"/>
      <c r="AD75" s="105" t="str">
        <f t="shared" si="45"/>
        <v/>
      </c>
      <c r="AE75" s="153"/>
      <c r="AF75" s="43" t="str" cm="1">
        <f t="array" ref="AF75">_xlfn.IFS(N75="","",(IFERROR(VALUE(TRIM(SUBSTITUTE(AD75,CHAR(160),""))),0))=0,"Attention : montant présenté entièrement écarté",ROUND(Z75,2)&lt;ROUND(15%,2),"Attention : Montant temps d’affectation inférieur à 15%. La dépense doit être rejetée, ou vérifier que le personnel est affecté sur un autre type d'action",ROUND(AD75,2)&gt;ROUND(N75,2),"KO : Le montant retenu est supérieur au montant présenté. Merci de revoir la ligne de dépense ou plafonner son montant.",N75=0,"",ROUND(AD75,2)=ROUND(N75,2),"OK",ROUND(AD75,2)&lt;ROUND(N75,2),"Attention : Montant présenté partiellement écarté",TRUE,"")</f>
        <v/>
      </c>
      <c r="AG75" s="918" t="str">
        <f t="shared" si="46"/>
        <v/>
      </c>
    </row>
    <row r="76" spans="1:33" ht="20.100000000000001" customHeight="1">
      <c r="A76" s="903">
        <v>68</v>
      </c>
      <c r="B76" s="83"/>
      <c r="C76" s="83"/>
      <c r="D76" s="83"/>
      <c r="E76" s="83"/>
      <c r="F76" s="104"/>
      <c r="G76" s="104"/>
      <c r="H76" s="85"/>
      <c r="I76" s="85"/>
      <c r="J76" s="42" t="str">
        <f t="shared" si="30"/>
        <v/>
      </c>
      <c r="K76" s="487"/>
      <c r="L76" s="364"/>
      <c r="M76" s="83"/>
      <c r="N76" s="105" t="str">
        <f t="shared" si="31"/>
        <v/>
      </c>
      <c r="O76" s="904"/>
      <c r="P76" s="917" t="str">
        <f t="shared" si="32"/>
        <v/>
      </c>
      <c r="Q76" s="41" t="str">
        <f t="shared" si="33"/>
        <v/>
      </c>
      <c r="R76" s="148" t="str">
        <f t="shared" si="34"/>
        <v/>
      </c>
      <c r="S76" s="41" t="str">
        <f t="shared" si="35"/>
        <v/>
      </c>
      <c r="T76" s="41" t="str">
        <f t="shared" si="36"/>
        <v/>
      </c>
      <c r="U76" s="41" t="str">
        <f t="shared" si="37"/>
        <v/>
      </c>
      <c r="V76" s="42" t="str">
        <f t="shared" si="38"/>
        <v/>
      </c>
      <c r="W76" s="42" t="str">
        <f t="shared" si="39"/>
        <v/>
      </c>
      <c r="X76" s="42" t="str">
        <f t="shared" si="40"/>
        <v/>
      </c>
      <c r="Y76" s="488" t="str">
        <f t="shared" si="41"/>
        <v/>
      </c>
      <c r="Z76" s="152" t="str">
        <f t="shared" si="42"/>
        <v/>
      </c>
      <c r="AA76" s="41" t="str">
        <f t="shared" si="43"/>
        <v/>
      </c>
      <c r="AB76" s="42" t="str">
        <f t="shared" si="44"/>
        <v/>
      </c>
      <c r="AC76" s="123"/>
      <c r="AD76" s="105" t="str">
        <f t="shared" si="45"/>
        <v/>
      </c>
      <c r="AE76" s="153"/>
      <c r="AF76" s="43" t="str" cm="1">
        <f t="array" ref="AF76">_xlfn.IFS(N76="","",(IFERROR(VALUE(TRIM(SUBSTITUTE(AD76,CHAR(160),""))),0))=0,"Attention : montant présenté entièrement écarté",ROUND(Z76,2)&lt;ROUND(15%,2),"Attention : Montant temps d’affectation inférieur à 15%. La dépense doit être rejetée, ou vérifier que le personnel est affecté sur un autre type d'action",ROUND(AD76,2)&gt;ROUND(N76,2),"KO : Le montant retenu est supérieur au montant présenté. Merci de revoir la ligne de dépense ou plafonner son montant.",N76=0,"",ROUND(AD76,2)=ROUND(N76,2),"OK",ROUND(AD76,2)&lt;ROUND(N76,2),"Attention : Montant présenté partiellement écarté",TRUE,"")</f>
        <v/>
      </c>
      <c r="AG76" s="918" t="str">
        <f t="shared" si="46"/>
        <v/>
      </c>
    </row>
    <row r="77" spans="1:33" ht="20.100000000000001" customHeight="1">
      <c r="A77" s="903">
        <v>69</v>
      </c>
      <c r="B77" s="83"/>
      <c r="C77" s="83"/>
      <c r="D77" s="83"/>
      <c r="E77" s="83"/>
      <c r="F77" s="104"/>
      <c r="G77" s="104"/>
      <c r="H77" s="85"/>
      <c r="I77" s="85"/>
      <c r="J77" s="42" t="str">
        <f t="shared" si="30"/>
        <v/>
      </c>
      <c r="K77" s="487"/>
      <c r="L77" s="364"/>
      <c r="M77" s="83"/>
      <c r="N77" s="105" t="str">
        <f t="shared" si="31"/>
        <v/>
      </c>
      <c r="O77" s="904"/>
      <c r="P77" s="917" t="str">
        <f t="shared" si="32"/>
        <v/>
      </c>
      <c r="Q77" s="41" t="str">
        <f t="shared" si="33"/>
        <v/>
      </c>
      <c r="R77" s="148" t="str">
        <f t="shared" si="34"/>
        <v/>
      </c>
      <c r="S77" s="41" t="str">
        <f t="shared" si="35"/>
        <v/>
      </c>
      <c r="T77" s="41" t="str">
        <f t="shared" si="36"/>
        <v/>
      </c>
      <c r="U77" s="41" t="str">
        <f t="shared" si="37"/>
        <v/>
      </c>
      <c r="V77" s="42" t="str">
        <f t="shared" si="38"/>
        <v/>
      </c>
      <c r="W77" s="42" t="str">
        <f t="shared" si="39"/>
        <v/>
      </c>
      <c r="X77" s="42" t="str">
        <f t="shared" si="40"/>
        <v/>
      </c>
      <c r="Y77" s="488" t="str">
        <f t="shared" si="41"/>
        <v/>
      </c>
      <c r="Z77" s="152" t="str">
        <f t="shared" si="42"/>
        <v/>
      </c>
      <c r="AA77" s="41" t="str">
        <f t="shared" si="43"/>
        <v/>
      </c>
      <c r="AB77" s="42" t="str">
        <f t="shared" si="44"/>
        <v/>
      </c>
      <c r="AC77" s="123"/>
      <c r="AD77" s="105" t="str">
        <f t="shared" si="45"/>
        <v/>
      </c>
      <c r="AE77" s="153"/>
      <c r="AF77" s="43" t="str" cm="1">
        <f t="array" ref="AF77">_xlfn.IFS(N77="","",(IFERROR(VALUE(TRIM(SUBSTITUTE(AD77,CHAR(160),""))),0))=0,"Attention : montant présenté entièrement écarté",ROUND(Z77,2)&lt;ROUND(15%,2),"Attention : Montant temps d’affectation inférieur à 15%. La dépense doit être rejetée, ou vérifier que le personnel est affecté sur un autre type d'action",ROUND(AD77,2)&gt;ROUND(N77,2),"KO : Le montant retenu est supérieur au montant présenté. Merci de revoir la ligne de dépense ou plafonner son montant.",N77=0,"",ROUND(AD77,2)=ROUND(N77,2),"OK",ROUND(AD77,2)&lt;ROUND(N77,2),"Attention : Montant présenté partiellement écarté",TRUE,"")</f>
        <v/>
      </c>
      <c r="AG77" s="918" t="str">
        <f t="shared" si="46"/>
        <v/>
      </c>
    </row>
    <row r="78" spans="1:33" ht="20.100000000000001" customHeight="1">
      <c r="A78" s="903">
        <v>70</v>
      </c>
      <c r="B78" s="83"/>
      <c r="C78" s="83"/>
      <c r="D78" s="83"/>
      <c r="E78" s="83"/>
      <c r="F78" s="104"/>
      <c r="G78" s="104"/>
      <c r="H78" s="85"/>
      <c r="I78" s="85"/>
      <c r="J78" s="42" t="str">
        <f t="shared" si="30"/>
        <v/>
      </c>
      <c r="K78" s="487"/>
      <c r="L78" s="364"/>
      <c r="M78" s="83"/>
      <c r="N78" s="105" t="str">
        <f t="shared" si="31"/>
        <v/>
      </c>
      <c r="O78" s="904"/>
      <c r="P78" s="917" t="str">
        <f t="shared" si="32"/>
        <v/>
      </c>
      <c r="Q78" s="41" t="str">
        <f t="shared" si="33"/>
        <v/>
      </c>
      <c r="R78" s="148" t="str">
        <f t="shared" si="34"/>
        <v/>
      </c>
      <c r="S78" s="41" t="str">
        <f t="shared" si="35"/>
        <v/>
      </c>
      <c r="T78" s="41" t="str">
        <f t="shared" si="36"/>
        <v/>
      </c>
      <c r="U78" s="41" t="str">
        <f t="shared" si="37"/>
        <v/>
      </c>
      <c r="V78" s="42" t="str">
        <f t="shared" si="38"/>
        <v/>
      </c>
      <c r="W78" s="42" t="str">
        <f t="shared" si="39"/>
        <v/>
      </c>
      <c r="X78" s="42" t="str">
        <f t="shared" si="40"/>
        <v/>
      </c>
      <c r="Y78" s="488" t="str">
        <f t="shared" si="41"/>
        <v/>
      </c>
      <c r="Z78" s="152" t="str">
        <f t="shared" si="42"/>
        <v/>
      </c>
      <c r="AA78" s="41" t="str">
        <f t="shared" si="43"/>
        <v/>
      </c>
      <c r="AB78" s="42" t="str">
        <f t="shared" si="44"/>
        <v/>
      </c>
      <c r="AC78" s="123"/>
      <c r="AD78" s="105" t="str">
        <f t="shared" si="45"/>
        <v/>
      </c>
      <c r="AE78" s="153"/>
      <c r="AF78" s="43" t="str" cm="1">
        <f t="array" ref="AF78">_xlfn.IFS(N78="","",(IFERROR(VALUE(TRIM(SUBSTITUTE(AD78,CHAR(160),""))),0))=0,"Attention : montant présenté entièrement écarté",ROUND(Z78,2)&lt;ROUND(15%,2),"Attention : Montant temps d’affectation inférieur à 15%. La dépense doit être rejetée, ou vérifier que le personnel est affecté sur un autre type d'action",ROUND(AD78,2)&gt;ROUND(N78,2),"KO : Le montant retenu est supérieur au montant présenté. Merci de revoir la ligne de dépense ou plafonner son montant.",N78=0,"",ROUND(AD78,2)=ROUND(N78,2),"OK",ROUND(AD78,2)&lt;ROUND(N78,2),"Attention : Montant présenté partiellement écarté",TRUE,"")</f>
        <v/>
      </c>
      <c r="AG78" s="918" t="str">
        <f t="shared" si="46"/>
        <v/>
      </c>
    </row>
    <row r="79" spans="1:33" ht="20.100000000000001" customHeight="1">
      <c r="A79" s="903">
        <v>71</v>
      </c>
      <c r="B79" s="83"/>
      <c r="C79" s="83"/>
      <c r="D79" s="83"/>
      <c r="E79" s="83"/>
      <c r="F79" s="104"/>
      <c r="G79" s="104"/>
      <c r="H79" s="85"/>
      <c r="I79" s="85"/>
      <c r="J79" s="42" t="str">
        <f t="shared" si="30"/>
        <v/>
      </c>
      <c r="K79" s="487"/>
      <c r="L79" s="364"/>
      <c r="M79" s="83"/>
      <c r="N79" s="105" t="str">
        <f t="shared" si="31"/>
        <v/>
      </c>
      <c r="O79" s="904"/>
      <c r="P79" s="917" t="str">
        <f t="shared" si="32"/>
        <v/>
      </c>
      <c r="Q79" s="41" t="str">
        <f t="shared" si="33"/>
        <v/>
      </c>
      <c r="R79" s="148" t="str">
        <f t="shared" si="34"/>
        <v/>
      </c>
      <c r="S79" s="41" t="str">
        <f t="shared" si="35"/>
        <v/>
      </c>
      <c r="T79" s="41" t="str">
        <f t="shared" si="36"/>
        <v/>
      </c>
      <c r="U79" s="41" t="str">
        <f t="shared" si="37"/>
        <v/>
      </c>
      <c r="V79" s="42" t="str">
        <f t="shared" si="38"/>
        <v/>
      </c>
      <c r="W79" s="42" t="str">
        <f t="shared" si="39"/>
        <v/>
      </c>
      <c r="X79" s="42" t="str">
        <f t="shared" si="40"/>
        <v/>
      </c>
      <c r="Y79" s="488" t="str">
        <f t="shared" si="41"/>
        <v/>
      </c>
      <c r="Z79" s="152" t="str">
        <f t="shared" si="42"/>
        <v/>
      </c>
      <c r="AA79" s="41" t="str">
        <f t="shared" si="43"/>
        <v/>
      </c>
      <c r="AB79" s="42" t="str">
        <f t="shared" si="44"/>
        <v/>
      </c>
      <c r="AC79" s="123"/>
      <c r="AD79" s="105" t="str">
        <f t="shared" si="45"/>
        <v/>
      </c>
      <c r="AE79" s="153"/>
      <c r="AF79" s="43" t="str" cm="1">
        <f t="array" ref="AF79">_xlfn.IFS(N79="","",(IFERROR(VALUE(TRIM(SUBSTITUTE(AD79,CHAR(160),""))),0))=0,"Attention : montant présenté entièrement écarté",ROUND(Z79,2)&lt;ROUND(15%,2),"Attention : Montant temps d’affectation inférieur à 15%. La dépense doit être rejetée, ou vérifier que le personnel est affecté sur un autre type d'action",ROUND(AD79,2)&gt;ROUND(N79,2),"KO : Le montant retenu est supérieur au montant présenté. Merci de revoir la ligne de dépense ou plafonner son montant.",N79=0,"",ROUND(AD79,2)=ROUND(N79,2),"OK",ROUND(AD79,2)&lt;ROUND(N79,2),"Attention : Montant présenté partiellement écarté",TRUE,"")</f>
        <v/>
      </c>
      <c r="AG79" s="918" t="str">
        <f t="shared" si="46"/>
        <v/>
      </c>
    </row>
    <row r="80" spans="1:33" ht="20.100000000000001" customHeight="1">
      <c r="A80" s="903">
        <v>72</v>
      </c>
      <c r="B80" s="83"/>
      <c r="C80" s="83"/>
      <c r="D80" s="83"/>
      <c r="E80" s="83"/>
      <c r="F80" s="104"/>
      <c r="G80" s="104"/>
      <c r="H80" s="85"/>
      <c r="I80" s="85"/>
      <c r="J80" s="42" t="str">
        <f t="shared" si="30"/>
        <v/>
      </c>
      <c r="K80" s="487"/>
      <c r="L80" s="364"/>
      <c r="M80" s="83"/>
      <c r="N80" s="105" t="str">
        <f t="shared" si="31"/>
        <v/>
      </c>
      <c r="O80" s="904"/>
      <c r="P80" s="917" t="str">
        <f t="shared" si="32"/>
        <v/>
      </c>
      <c r="Q80" s="41" t="str">
        <f t="shared" si="33"/>
        <v/>
      </c>
      <c r="R80" s="148" t="str">
        <f t="shared" si="34"/>
        <v/>
      </c>
      <c r="S80" s="41" t="str">
        <f t="shared" si="35"/>
        <v/>
      </c>
      <c r="T80" s="41" t="str">
        <f t="shared" si="36"/>
        <v/>
      </c>
      <c r="U80" s="41" t="str">
        <f t="shared" si="37"/>
        <v/>
      </c>
      <c r="V80" s="42" t="str">
        <f t="shared" si="38"/>
        <v/>
      </c>
      <c r="W80" s="42" t="str">
        <f t="shared" si="39"/>
        <v/>
      </c>
      <c r="X80" s="42" t="str">
        <f t="shared" si="40"/>
        <v/>
      </c>
      <c r="Y80" s="488" t="str">
        <f t="shared" si="41"/>
        <v/>
      </c>
      <c r="Z80" s="152" t="str">
        <f t="shared" si="42"/>
        <v/>
      </c>
      <c r="AA80" s="41" t="str">
        <f t="shared" si="43"/>
        <v/>
      </c>
      <c r="AB80" s="42" t="str">
        <f t="shared" si="44"/>
        <v/>
      </c>
      <c r="AC80" s="123"/>
      <c r="AD80" s="105" t="str">
        <f t="shared" si="45"/>
        <v/>
      </c>
      <c r="AE80" s="153"/>
      <c r="AF80" s="43" t="str" cm="1">
        <f t="array" ref="AF80">_xlfn.IFS(N80="","",(IFERROR(VALUE(TRIM(SUBSTITUTE(AD80,CHAR(160),""))),0))=0,"Attention : montant présenté entièrement écarté",ROUND(Z80,2)&lt;ROUND(15%,2),"Attention : Montant temps d’affectation inférieur à 15%. La dépense doit être rejetée, ou vérifier que le personnel est affecté sur un autre type d'action",ROUND(AD80,2)&gt;ROUND(N80,2),"KO : Le montant retenu est supérieur au montant présenté. Merci de revoir la ligne de dépense ou plafonner son montant.",N80=0,"",ROUND(AD80,2)=ROUND(N80,2),"OK",ROUND(AD80,2)&lt;ROUND(N80,2),"Attention : Montant présenté partiellement écarté",TRUE,"")</f>
        <v/>
      </c>
      <c r="AG80" s="918" t="str">
        <f t="shared" si="46"/>
        <v/>
      </c>
    </row>
    <row r="81" spans="1:33" ht="20.100000000000001" customHeight="1">
      <c r="A81" s="903">
        <v>73</v>
      </c>
      <c r="B81" s="83"/>
      <c r="C81" s="83"/>
      <c r="D81" s="83"/>
      <c r="E81" s="83"/>
      <c r="F81" s="104"/>
      <c r="G81" s="104"/>
      <c r="H81" s="85"/>
      <c r="I81" s="85"/>
      <c r="J81" s="42" t="str">
        <f t="shared" si="30"/>
        <v/>
      </c>
      <c r="K81" s="487"/>
      <c r="L81" s="364"/>
      <c r="M81" s="83"/>
      <c r="N81" s="105" t="str">
        <f t="shared" si="31"/>
        <v/>
      </c>
      <c r="O81" s="904"/>
      <c r="P81" s="917" t="str">
        <f t="shared" si="32"/>
        <v/>
      </c>
      <c r="Q81" s="41" t="str">
        <f t="shared" si="33"/>
        <v/>
      </c>
      <c r="R81" s="148" t="str">
        <f t="shared" si="34"/>
        <v/>
      </c>
      <c r="S81" s="41" t="str">
        <f t="shared" si="35"/>
        <v/>
      </c>
      <c r="T81" s="41" t="str">
        <f t="shared" si="36"/>
        <v/>
      </c>
      <c r="U81" s="41" t="str">
        <f t="shared" si="37"/>
        <v/>
      </c>
      <c r="V81" s="42" t="str">
        <f t="shared" si="38"/>
        <v/>
      </c>
      <c r="W81" s="42" t="str">
        <f t="shared" si="39"/>
        <v/>
      </c>
      <c r="X81" s="42" t="str">
        <f t="shared" si="40"/>
        <v/>
      </c>
      <c r="Y81" s="488" t="str">
        <f t="shared" si="41"/>
        <v/>
      </c>
      <c r="Z81" s="152" t="str">
        <f t="shared" si="42"/>
        <v/>
      </c>
      <c r="AA81" s="41" t="str">
        <f t="shared" si="43"/>
        <v/>
      </c>
      <c r="AB81" s="42" t="str">
        <f t="shared" si="44"/>
        <v/>
      </c>
      <c r="AC81" s="123"/>
      <c r="AD81" s="105" t="str">
        <f t="shared" si="45"/>
        <v/>
      </c>
      <c r="AE81" s="153"/>
      <c r="AF81" s="43" t="str" cm="1">
        <f t="array" ref="AF81">_xlfn.IFS(N81="","",(IFERROR(VALUE(TRIM(SUBSTITUTE(AD81,CHAR(160),""))),0))=0,"Attention : montant présenté entièrement écarté",ROUND(Z81,2)&lt;ROUND(15%,2),"Attention : Montant temps d’affectation inférieur à 15%. La dépense doit être rejetée, ou vérifier que le personnel est affecté sur un autre type d'action",ROUND(AD81,2)&gt;ROUND(N81,2),"KO : Le montant retenu est supérieur au montant présenté. Merci de revoir la ligne de dépense ou plafonner son montant.",N81=0,"",ROUND(AD81,2)=ROUND(N81,2),"OK",ROUND(AD81,2)&lt;ROUND(N81,2),"Attention : Montant présenté partiellement écarté",TRUE,"")</f>
        <v/>
      </c>
      <c r="AG81" s="918" t="str">
        <f t="shared" si="46"/>
        <v/>
      </c>
    </row>
    <row r="82" spans="1:33" ht="20.100000000000001" customHeight="1">
      <c r="A82" s="903">
        <v>74</v>
      </c>
      <c r="B82" s="83"/>
      <c r="C82" s="83"/>
      <c r="D82" s="83"/>
      <c r="E82" s="83"/>
      <c r="F82" s="104"/>
      <c r="G82" s="104"/>
      <c r="H82" s="85"/>
      <c r="I82" s="85"/>
      <c r="J82" s="42" t="str">
        <f t="shared" si="30"/>
        <v/>
      </c>
      <c r="K82" s="487"/>
      <c r="L82" s="364"/>
      <c r="M82" s="83"/>
      <c r="N82" s="105" t="str">
        <f t="shared" si="31"/>
        <v/>
      </c>
      <c r="O82" s="904"/>
      <c r="P82" s="917" t="str">
        <f t="shared" si="32"/>
        <v/>
      </c>
      <c r="Q82" s="41" t="str">
        <f t="shared" si="33"/>
        <v/>
      </c>
      <c r="R82" s="148" t="str">
        <f t="shared" si="34"/>
        <v/>
      </c>
      <c r="S82" s="41" t="str">
        <f t="shared" si="35"/>
        <v/>
      </c>
      <c r="T82" s="41" t="str">
        <f t="shared" si="36"/>
        <v/>
      </c>
      <c r="U82" s="41" t="str">
        <f t="shared" si="37"/>
        <v/>
      </c>
      <c r="V82" s="42" t="str">
        <f t="shared" si="38"/>
        <v/>
      </c>
      <c r="W82" s="42" t="str">
        <f t="shared" si="39"/>
        <v/>
      </c>
      <c r="X82" s="42" t="str">
        <f t="shared" si="40"/>
        <v/>
      </c>
      <c r="Y82" s="488" t="str">
        <f t="shared" si="41"/>
        <v/>
      </c>
      <c r="Z82" s="152" t="str">
        <f t="shared" si="42"/>
        <v/>
      </c>
      <c r="AA82" s="41" t="str">
        <f t="shared" si="43"/>
        <v/>
      </c>
      <c r="AB82" s="42" t="str">
        <f t="shared" si="44"/>
        <v/>
      </c>
      <c r="AC82" s="123"/>
      <c r="AD82" s="105" t="str">
        <f t="shared" si="45"/>
        <v/>
      </c>
      <c r="AE82" s="153"/>
      <c r="AF82" s="43" t="str" cm="1">
        <f t="array" ref="AF82">_xlfn.IFS(N82="","",(IFERROR(VALUE(TRIM(SUBSTITUTE(AD82,CHAR(160),""))),0))=0,"Attention : montant présenté entièrement écarté",ROUND(Z82,2)&lt;ROUND(15%,2),"Attention : Montant temps d’affectation inférieur à 15%. La dépense doit être rejetée, ou vérifier que le personnel est affecté sur un autre type d'action",ROUND(AD82,2)&gt;ROUND(N82,2),"KO : Le montant retenu est supérieur au montant présenté. Merci de revoir la ligne de dépense ou plafonner son montant.",N82=0,"",ROUND(AD82,2)=ROUND(N82,2),"OK",ROUND(AD82,2)&lt;ROUND(N82,2),"Attention : Montant présenté partiellement écarté",TRUE,"")</f>
        <v/>
      </c>
      <c r="AG82" s="918" t="str">
        <f t="shared" si="46"/>
        <v/>
      </c>
    </row>
    <row r="83" spans="1:33" ht="20.100000000000001" customHeight="1">
      <c r="A83" s="903">
        <v>75</v>
      </c>
      <c r="B83" s="83"/>
      <c r="C83" s="83"/>
      <c r="D83" s="83"/>
      <c r="E83" s="83"/>
      <c r="F83" s="104"/>
      <c r="G83" s="104"/>
      <c r="H83" s="85"/>
      <c r="I83" s="85"/>
      <c r="J83" s="42" t="str">
        <f t="shared" si="30"/>
        <v/>
      </c>
      <c r="K83" s="487"/>
      <c r="L83" s="364"/>
      <c r="M83" s="83"/>
      <c r="N83" s="105" t="str">
        <f t="shared" si="31"/>
        <v/>
      </c>
      <c r="O83" s="904"/>
      <c r="P83" s="917" t="str">
        <f t="shared" si="32"/>
        <v/>
      </c>
      <c r="Q83" s="41" t="str">
        <f t="shared" si="33"/>
        <v/>
      </c>
      <c r="R83" s="148" t="str">
        <f t="shared" si="34"/>
        <v/>
      </c>
      <c r="S83" s="41" t="str">
        <f t="shared" si="35"/>
        <v/>
      </c>
      <c r="T83" s="41" t="str">
        <f t="shared" si="36"/>
        <v/>
      </c>
      <c r="U83" s="41" t="str">
        <f t="shared" si="37"/>
        <v/>
      </c>
      <c r="V83" s="42" t="str">
        <f t="shared" si="38"/>
        <v/>
      </c>
      <c r="W83" s="42" t="str">
        <f t="shared" si="39"/>
        <v/>
      </c>
      <c r="X83" s="42" t="str">
        <f t="shared" si="40"/>
        <v/>
      </c>
      <c r="Y83" s="488" t="str">
        <f t="shared" si="41"/>
        <v/>
      </c>
      <c r="Z83" s="152" t="str">
        <f t="shared" si="42"/>
        <v/>
      </c>
      <c r="AA83" s="41" t="str">
        <f t="shared" si="43"/>
        <v/>
      </c>
      <c r="AB83" s="42" t="str">
        <f t="shared" si="44"/>
        <v/>
      </c>
      <c r="AC83" s="123"/>
      <c r="AD83" s="105" t="str">
        <f t="shared" si="45"/>
        <v/>
      </c>
      <c r="AE83" s="153"/>
      <c r="AF83" s="43" t="str" cm="1">
        <f t="array" ref="AF83">_xlfn.IFS(N83="","",(IFERROR(VALUE(TRIM(SUBSTITUTE(AD83,CHAR(160),""))),0))=0,"Attention : montant présenté entièrement écarté",ROUND(Z83,2)&lt;ROUND(15%,2),"Attention : Montant temps d’affectation inférieur à 15%. La dépense doit être rejetée, ou vérifier que le personnel est affecté sur un autre type d'action",ROUND(AD83,2)&gt;ROUND(N83,2),"KO : Le montant retenu est supérieur au montant présenté. Merci de revoir la ligne de dépense ou plafonner son montant.",N83=0,"",ROUND(AD83,2)=ROUND(N83,2),"OK",ROUND(AD83,2)&lt;ROUND(N83,2),"Attention : Montant présenté partiellement écarté",TRUE,"")</f>
        <v/>
      </c>
      <c r="AG83" s="918" t="str">
        <f t="shared" si="46"/>
        <v/>
      </c>
    </row>
    <row r="84" spans="1:33" ht="20.100000000000001" customHeight="1">
      <c r="A84" s="903">
        <v>76</v>
      </c>
      <c r="B84" s="83"/>
      <c r="C84" s="83"/>
      <c r="D84" s="83"/>
      <c r="E84" s="83"/>
      <c r="F84" s="104"/>
      <c r="G84" s="104"/>
      <c r="H84" s="85"/>
      <c r="I84" s="85"/>
      <c r="J84" s="42" t="str">
        <f t="shared" si="30"/>
        <v/>
      </c>
      <c r="K84" s="487"/>
      <c r="L84" s="364"/>
      <c r="M84" s="83"/>
      <c r="N84" s="105" t="str">
        <f t="shared" si="31"/>
        <v/>
      </c>
      <c r="O84" s="904"/>
      <c r="P84" s="917" t="str">
        <f t="shared" si="32"/>
        <v/>
      </c>
      <c r="Q84" s="41" t="str">
        <f t="shared" si="33"/>
        <v/>
      </c>
      <c r="R84" s="148" t="str">
        <f t="shared" si="34"/>
        <v/>
      </c>
      <c r="S84" s="41" t="str">
        <f t="shared" si="35"/>
        <v/>
      </c>
      <c r="T84" s="41" t="str">
        <f t="shared" si="36"/>
        <v/>
      </c>
      <c r="U84" s="41" t="str">
        <f t="shared" si="37"/>
        <v/>
      </c>
      <c r="V84" s="42" t="str">
        <f t="shared" si="38"/>
        <v/>
      </c>
      <c r="W84" s="42" t="str">
        <f t="shared" si="39"/>
        <v/>
      </c>
      <c r="X84" s="42" t="str">
        <f t="shared" si="40"/>
        <v/>
      </c>
      <c r="Y84" s="488" t="str">
        <f t="shared" si="41"/>
        <v/>
      </c>
      <c r="Z84" s="152" t="str">
        <f t="shared" si="42"/>
        <v/>
      </c>
      <c r="AA84" s="41" t="str">
        <f t="shared" si="43"/>
        <v/>
      </c>
      <c r="AB84" s="42" t="str">
        <f t="shared" si="44"/>
        <v/>
      </c>
      <c r="AC84" s="123"/>
      <c r="AD84" s="105" t="str">
        <f t="shared" si="45"/>
        <v/>
      </c>
      <c r="AE84" s="153"/>
      <c r="AF84" s="43" t="str" cm="1">
        <f t="array" ref="AF84">_xlfn.IFS(N84="","",(IFERROR(VALUE(TRIM(SUBSTITUTE(AD84,CHAR(160),""))),0))=0,"Attention : montant présenté entièrement écarté",ROUND(Z84,2)&lt;ROUND(15%,2),"Attention : Montant temps d’affectation inférieur à 15%. La dépense doit être rejetée, ou vérifier que le personnel est affecté sur un autre type d'action",ROUND(AD84,2)&gt;ROUND(N84,2),"KO : Le montant retenu est supérieur au montant présenté. Merci de revoir la ligne de dépense ou plafonner son montant.",N84=0,"",ROUND(AD84,2)=ROUND(N84,2),"OK",ROUND(AD84,2)&lt;ROUND(N84,2),"Attention : Montant présenté partiellement écarté",TRUE,"")</f>
        <v/>
      </c>
      <c r="AG84" s="918" t="str">
        <f t="shared" si="46"/>
        <v/>
      </c>
    </row>
    <row r="85" spans="1:33" ht="20.100000000000001" customHeight="1">
      <c r="A85" s="903">
        <v>77</v>
      </c>
      <c r="B85" s="83"/>
      <c r="C85" s="83"/>
      <c r="D85" s="83"/>
      <c r="E85" s="83"/>
      <c r="F85" s="104"/>
      <c r="G85" s="104"/>
      <c r="H85" s="85"/>
      <c r="I85" s="85"/>
      <c r="J85" s="42" t="str">
        <f t="shared" si="30"/>
        <v/>
      </c>
      <c r="K85" s="487"/>
      <c r="L85" s="364"/>
      <c r="M85" s="83"/>
      <c r="N85" s="105" t="str">
        <f t="shared" si="31"/>
        <v/>
      </c>
      <c r="O85" s="904"/>
      <c r="P85" s="917" t="str">
        <f t="shared" si="32"/>
        <v/>
      </c>
      <c r="Q85" s="41" t="str">
        <f t="shared" si="33"/>
        <v/>
      </c>
      <c r="R85" s="148" t="str">
        <f t="shared" si="34"/>
        <v/>
      </c>
      <c r="S85" s="41" t="str">
        <f t="shared" si="35"/>
        <v/>
      </c>
      <c r="T85" s="41" t="str">
        <f t="shared" si="36"/>
        <v/>
      </c>
      <c r="U85" s="41" t="str">
        <f t="shared" si="37"/>
        <v/>
      </c>
      <c r="V85" s="42" t="str">
        <f t="shared" si="38"/>
        <v/>
      </c>
      <c r="W85" s="42" t="str">
        <f t="shared" si="39"/>
        <v/>
      </c>
      <c r="X85" s="42" t="str">
        <f t="shared" si="40"/>
        <v/>
      </c>
      <c r="Y85" s="488" t="str">
        <f t="shared" si="41"/>
        <v/>
      </c>
      <c r="Z85" s="152" t="str">
        <f t="shared" si="42"/>
        <v/>
      </c>
      <c r="AA85" s="41" t="str">
        <f t="shared" si="43"/>
        <v/>
      </c>
      <c r="AB85" s="42" t="str">
        <f t="shared" si="44"/>
        <v/>
      </c>
      <c r="AC85" s="123"/>
      <c r="AD85" s="105" t="str">
        <f t="shared" si="45"/>
        <v/>
      </c>
      <c r="AE85" s="153"/>
      <c r="AF85" s="43" t="str" cm="1">
        <f t="array" ref="AF85">_xlfn.IFS(N85="","",(IFERROR(VALUE(TRIM(SUBSTITUTE(AD85,CHAR(160),""))),0))=0,"Attention : montant présenté entièrement écarté",ROUND(Z85,2)&lt;ROUND(15%,2),"Attention : Montant temps d’affectation inférieur à 15%. La dépense doit être rejetée, ou vérifier que le personnel est affecté sur un autre type d'action",ROUND(AD85,2)&gt;ROUND(N85,2),"KO : Le montant retenu est supérieur au montant présenté. Merci de revoir la ligne de dépense ou plafonner son montant.",N85=0,"",ROUND(AD85,2)=ROUND(N85,2),"OK",ROUND(AD85,2)&lt;ROUND(N85,2),"Attention : Montant présenté partiellement écarté",TRUE,"")</f>
        <v/>
      </c>
      <c r="AG85" s="918" t="str">
        <f t="shared" si="46"/>
        <v/>
      </c>
    </row>
    <row r="86" spans="1:33" ht="20.100000000000001" customHeight="1">
      <c r="A86" s="903">
        <v>78</v>
      </c>
      <c r="B86" s="83"/>
      <c r="C86" s="83"/>
      <c r="D86" s="83"/>
      <c r="E86" s="83"/>
      <c r="F86" s="104"/>
      <c r="G86" s="104"/>
      <c r="H86" s="85"/>
      <c r="I86" s="85"/>
      <c r="J86" s="42" t="str">
        <f t="shared" si="30"/>
        <v/>
      </c>
      <c r="K86" s="487"/>
      <c r="L86" s="364"/>
      <c r="M86" s="83"/>
      <c r="N86" s="105" t="str">
        <f t="shared" si="31"/>
        <v/>
      </c>
      <c r="O86" s="904"/>
      <c r="P86" s="917" t="str">
        <f t="shared" si="32"/>
        <v/>
      </c>
      <c r="Q86" s="41" t="str">
        <f t="shared" si="33"/>
        <v/>
      </c>
      <c r="R86" s="148" t="str">
        <f t="shared" si="34"/>
        <v/>
      </c>
      <c r="S86" s="41" t="str">
        <f t="shared" si="35"/>
        <v/>
      </c>
      <c r="T86" s="41" t="str">
        <f t="shared" si="36"/>
        <v/>
      </c>
      <c r="U86" s="41" t="str">
        <f t="shared" si="37"/>
        <v/>
      </c>
      <c r="V86" s="42" t="str">
        <f t="shared" si="38"/>
        <v/>
      </c>
      <c r="W86" s="42" t="str">
        <f t="shared" si="39"/>
        <v/>
      </c>
      <c r="X86" s="42" t="str">
        <f t="shared" si="40"/>
        <v/>
      </c>
      <c r="Y86" s="488" t="str">
        <f t="shared" si="41"/>
        <v/>
      </c>
      <c r="Z86" s="152" t="str">
        <f t="shared" si="42"/>
        <v/>
      </c>
      <c r="AA86" s="41" t="str">
        <f t="shared" si="43"/>
        <v/>
      </c>
      <c r="AB86" s="42" t="str">
        <f t="shared" si="44"/>
        <v/>
      </c>
      <c r="AC86" s="123"/>
      <c r="AD86" s="105" t="str">
        <f t="shared" si="45"/>
        <v/>
      </c>
      <c r="AE86" s="153"/>
      <c r="AF86" s="43" t="str" cm="1">
        <f t="array" ref="AF86">_xlfn.IFS(N86="","",(IFERROR(VALUE(TRIM(SUBSTITUTE(AD86,CHAR(160),""))),0))=0,"Attention : montant présenté entièrement écarté",ROUND(Z86,2)&lt;ROUND(15%,2),"Attention : Montant temps d’affectation inférieur à 15%. La dépense doit être rejetée, ou vérifier que le personnel est affecté sur un autre type d'action",ROUND(AD86,2)&gt;ROUND(N86,2),"KO : Le montant retenu est supérieur au montant présenté. Merci de revoir la ligne de dépense ou plafonner son montant.",N86=0,"",ROUND(AD86,2)=ROUND(N86,2),"OK",ROUND(AD86,2)&lt;ROUND(N86,2),"Attention : Montant présenté partiellement écarté",TRUE,"")</f>
        <v/>
      </c>
      <c r="AG86" s="918" t="str">
        <f t="shared" si="46"/>
        <v/>
      </c>
    </row>
    <row r="87" spans="1:33" ht="20.100000000000001" customHeight="1">
      <c r="A87" s="903">
        <v>79</v>
      </c>
      <c r="B87" s="83"/>
      <c r="C87" s="83"/>
      <c r="D87" s="83"/>
      <c r="E87" s="83"/>
      <c r="F87" s="104"/>
      <c r="G87" s="104"/>
      <c r="H87" s="85"/>
      <c r="I87" s="85"/>
      <c r="J87" s="42" t="str">
        <f t="shared" si="30"/>
        <v/>
      </c>
      <c r="K87" s="487"/>
      <c r="L87" s="364"/>
      <c r="M87" s="83"/>
      <c r="N87" s="105" t="str">
        <f t="shared" si="31"/>
        <v/>
      </c>
      <c r="O87" s="904"/>
      <c r="P87" s="917" t="str">
        <f t="shared" si="32"/>
        <v/>
      </c>
      <c r="Q87" s="41" t="str">
        <f t="shared" si="33"/>
        <v/>
      </c>
      <c r="R87" s="148" t="str">
        <f t="shared" si="34"/>
        <v/>
      </c>
      <c r="S87" s="41" t="str">
        <f t="shared" si="35"/>
        <v/>
      </c>
      <c r="T87" s="41" t="str">
        <f t="shared" si="36"/>
        <v/>
      </c>
      <c r="U87" s="41" t="str">
        <f t="shared" si="37"/>
        <v/>
      </c>
      <c r="V87" s="42" t="str">
        <f t="shared" si="38"/>
        <v/>
      </c>
      <c r="W87" s="42" t="str">
        <f t="shared" si="39"/>
        <v/>
      </c>
      <c r="X87" s="42" t="str">
        <f t="shared" si="40"/>
        <v/>
      </c>
      <c r="Y87" s="488" t="str">
        <f t="shared" si="41"/>
        <v/>
      </c>
      <c r="Z87" s="152" t="str">
        <f t="shared" si="42"/>
        <v/>
      </c>
      <c r="AA87" s="41" t="str">
        <f t="shared" si="43"/>
        <v/>
      </c>
      <c r="AB87" s="42" t="str">
        <f t="shared" si="44"/>
        <v/>
      </c>
      <c r="AC87" s="123"/>
      <c r="AD87" s="105" t="str">
        <f t="shared" si="45"/>
        <v/>
      </c>
      <c r="AE87" s="153"/>
      <c r="AF87" s="43" t="str" cm="1">
        <f t="array" ref="AF87">_xlfn.IFS(N87="","",(IFERROR(VALUE(TRIM(SUBSTITUTE(AD87,CHAR(160),""))),0))=0,"Attention : montant présenté entièrement écarté",ROUND(Z87,2)&lt;ROUND(15%,2),"Attention : Montant temps d’affectation inférieur à 15%. La dépense doit être rejetée, ou vérifier que le personnel est affecté sur un autre type d'action",ROUND(AD87,2)&gt;ROUND(N87,2),"KO : Le montant retenu est supérieur au montant présenté. Merci de revoir la ligne de dépense ou plafonner son montant.",N87=0,"",ROUND(AD87,2)=ROUND(N87,2),"OK",ROUND(AD87,2)&lt;ROUND(N87,2),"Attention : Montant présenté partiellement écarté",TRUE,"")</f>
        <v/>
      </c>
      <c r="AG87" s="918" t="str">
        <f t="shared" si="46"/>
        <v/>
      </c>
    </row>
    <row r="88" spans="1:33" ht="20.100000000000001" customHeight="1">
      <c r="A88" s="903">
        <v>80</v>
      </c>
      <c r="B88" s="83"/>
      <c r="C88" s="83"/>
      <c r="D88" s="83"/>
      <c r="E88" s="83"/>
      <c r="F88" s="104"/>
      <c r="G88" s="104"/>
      <c r="H88" s="85"/>
      <c r="I88" s="85"/>
      <c r="J88" s="42" t="str">
        <f t="shared" si="30"/>
        <v/>
      </c>
      <c r="K88" s="487"/>
      <c r="L88" s="364"/>
      <c r="M88" s="83"/>
      <c r="N88" s="105" t="str">
        <f t="shared" si="31"/>
        <v/>
      </c>
      <c r="O88" s="904"/>
      <c r="P88" s="917" t="str">
        <f t="shared" si="32"/>
        <v/>
      </c>
      <c r="Q88" s="41" t="str">
        <f t="shared" si="33"/>
        <v/>
      </c>
      <c r="R88" s="148" t="str">
        <f t="shared" si="34"/>
        <v/>
      </c>
      <c r="S88" s="41" t="str">
        <f t="shared" si="35"/>
        <v/>
      </c>
      <c r="T88" s="41" t="str">
        <f t="shared" si="36"/>
        <v/>
      </c>
      <c r="U88" s="41" t="str">
        <f t="shared" si="37"/>
        <v/>
      </c>
      <c r="V88" s="42" t="str">
        <f t="shared" si="38"/>
        <v/>
      </c>
      <c r="W88" s="42" t="str">
        <f t="shared" si="39"/>
        <v/>
      </c>
      <c r="X88" s="42" t="str">
        <f t="shared" si="40"/>
        <v/>
      </c>
      <c r="Y88" s="488" t="str">
        <f t="shared" si="41"/>
        <v/>
      </c>
      <c r="Z88" s="152" t="str">
        <f t="shared" si="42"/>
        <v/>
      </c>
      <c r="AA88" s="41" t="str">
        <f t="shared" si="43"/>
        <v/>
      </c>
      <c r="AB88" s="42" t="str">
        <f t="shared" si="44"/>
        <v/>
      </c>
      <c r="AC88" s="123"/>
      <c r="AD88" s="105" t="str">
        <f t="shared" si="45"/>
        <v/>
      </c>
      <c r="AE88" s="153"/>
      <c r="AF88" s="43" t="str" cm="1">
        <f t="array" ref="AF88">_xlfn.IFS(N88="","",(IFERROR(VALUE(TRIM(SUBSTITUTE(AD88,CHAR(160),""))),0))=0,"Attention : montant présenté entièrement écarté",ROUND(Z88,2)&lt;ROUND(15%,2),"Attention : Montant temps d’affectation inférieur à 15%. La dépense doit être rejetée, ou vérifier que le personnel est affecté sur un autre type d'action",ROUND(AD88,2)&gt;ROUND(N88,2),"KO : Le montant retenu est supérieur au montant présenté. Merci de revoir la ligne de dépense ou plafonner son montant.",N88=0,"",ROUND(AD88,2)=ROUND(N88,2),"OK",ROUND(AD88,2)&lt;ROUND(N88,2),"Attention : Montant présenté partiellement écarté",TRUE,"")</f>
        <v/>
      </c>
      <c r="AG88" s="918" t="str">
        <f t="shared" si="46"/>
        <v/>
      </c>
    </row>
    <row r="89" spans="1:33" ht="20.100000000000001" customHeight="1">
      <c r="A89" s="903">
        <v>81</v>
      </c>
      <c r="B89" s="83"/>
      <c r="C89" s="83"/>
      <c r="D89" s="83"/>
      <c r="E89" s="83"/>
      <c r="F89" s="104"/>
      <c r="G89" s="104"/>
      <c r="H89" s="85"/>
      <c r="I89" s="85"/>
      <c r="J89" s="42" t="str">
        <f t="shared" si="30"/>
        <v/>
      </c>
      <c r="K89" s="487"/>
      <c r="L89" s="364"/>
      <c r="M89" s="83"/>
      <c r="N89" s="105" t="str">
        <f t="shared" si="31"/>
        <v/>
      </c>
      <c r="O89" s="904"/>
      <c r="P89" s="917" t="str">
        <f t="shared" si="32"/>
        <v/>
      </c>
      <c r="Q89" s="41" t="str">
        <f t="shared" si="33"/>
        <v/>
      </c>
      <c r="R89" s="148" t="str">
        <f t="shared" si="34"/>
        <v/>
      </c>
      <c r="S89" s="41" t="str">
        <f t="shared" si="35"/>
        <v/>
      </c>
      <c r="T89" s="41" t="str">
        <f t="shared" si="36"/>
        <v/>
      </c>
      <c r="U89" s="41" t="str">
        <f t="shared" si="37"/>
        <v/>
      </c>
      <c r="V89" s="42" t="str">
        <f t="shared" si="38"/>
        <v/>
      </c>
      <c r="W89" s="42" t="str">
        <f t="shared" si="39"/>
        <v/>
      </c>
      <c r="X89" s="42" t="str">
        <f t="shared" si="40"/>
        <v/>
      </c>
      <c r="Y89" s="488" t="str">
        <f t="shared" si="41"/>
        <v/>
      </c>
      <c r="Z89" s="152" t="str">
        <f t="shared" si="42"/>
        <v/>
      </c>
      <c r="AA89" s="41" t="str">
        <f t="shared" si="43"/>
        <v/>
      </c>
      <c r="AB89" s="42" t="str">
        <f t="shared" si="44"/>
        <v/>
      </c>
      <c r="AC89" s="123"/>
      <c r="AD89" s="105" t="str">
        <f t="shared" si="45"/>
        <v/>
      </c>
      <c r="AE89" s="153"/>
      <c r="AF89" s="43" t="str" cm="1">
        <f t="array" ref="AF89">_xlfn.IFS(N89="","",(IFERROR(VALUE(TRIM(SUBSTITUTE(AD89,CHAR(160),""))),0))=0,"Attention : montant présenté entièrement écarté",ROUND(Z89,2)&lt;ROUND(15%,2),"Attention : Montant temps d’affectation inférieur à 15%. La dépense doit être rejetée, ou vérifier que le personnel est affecté sur un autre type d'action",ROUND(AD89,2)&gt;ROUND(N89,2),"KO : Le montant retenu est supérieur au montant présenté. Merci de revoir la ligne de dépense ou plafonner son montant.",N89=0,"",ROUND(AD89,2)=ROUND(N89,2),"OK",ROUND(AD89,2)&lt;ROUND(N89,2),"Attention : Montant présenté partiellement écarté",TRUE,"")</f>
        <v/>
      </c>
      <c r="AG89" s="918" t="str">
        <f t="shared" si="46"/>
        <v/>
      </c>
    </row>
    <row r="90" spans="1:33" ht="20.100000000000001" customHeight="1">
      <c r="A90" s="903">
        <v>82</v>
      </c>
      <c r="B90" s="83"/>
      <c r="C90" s="83"/>
      <c r="D90" s="83"/>
      <c r="E90" s="83"/>
      <c r="F90" s="104"/>
      <c r="G90" s="104"/>
      <c r="H90" s="85"/>
      <c r="I90" s="85"/>
      <c r="J90" s="42" t="str">
        <f t="shared" si="30"/>
        <v/>
      </c>
      <c r="K90" s="487"/>
      <c r="L90" s="364"/>
      <c r="M90" s="83"/>
      <c r="N90" s="105" t="str">
        <f t="shared" si="31"/>
        <v/>
      </c>
      <c r="O90" s="904"/>
      <c r="P90" s="917" t="str">
        <f t="shared" si="32"/>
        <v/>
      </c>
      <c r="Q90" s="41" t="str">
        <f t="shared" si="33"/>
        <v/>
      </c>
      <c r="R90" s="148" t="str">
        <f t="shared" si="34"/>
        <v/>
      </c>
      <c r="S90" s="41" t="str">
        <f t="shared" si="35"/>
        <v/>
      </c>
      <c r="T90" s="41" t="str">
        <f t="shared" si="36"/>
        <v/>
      </c>
      <c r="U90" s="41" t="str">
        <f t="shared" si="37"/>
        <v/>
      </c>
      <c r="V90" s="42" t="str">
        <f t="shared" si="38"/>
        <v/>
      </c>
      <c r="W90" s="42" t="str">
        <f t="shared" si="39"/>
        <v/>
      </c>
      <c r="X90" s="42" t="str">
        <f t="shared" si="40"/>
        <v/>
      </c>
      <c r="Y90" s="488" t="str">
        <f t="shared" si="41"/>
        <v/>
      </c>
      <c r="Z90" s="152" t="str">
        <f t="shared" si="42"/>
        <v/>
      </c>
      <c r="AA90" s="41" t="str">
        <f t="shared" si="43"/>
        <v/>
      </c>
      <c r="AB90" s="42" t="str">
        <f t="shared" si="44"/>
        <v/>
      </c>
      <c r="AC90" s="123"/>
      <c r="AD90" s="105" t="str">
        <f t="shared" si="45"/>
        <v/>
      </c>
      <c r="AE90" s="153"/>
      <c r="AF90" s="43" t="str" cm="1">
        <f t="array" ref="AF90">_xlfn.IFS(N90="","",(IFERROR(VALUE(TRIM(SUBSTITUTE(AD90,CHAR(160),""))),0))=0,"Attention : montant présenté entièrement écarté",ROUND(Z90,2)&lt;ROUND(15%,2),"Attention : Montant temps d’affectation inférieur à 15%. La dépense doit être rejetée, ou vérifier que le personnel est affecté sur un autre type d'action",ROUND(AD90,2)&gt;ROUND(N90,2),"KO : Le montant retenu est supérieur au montant présenté. Merci de revoir la ligne de dépense ou plafonner son montant.",N90=0,"",ROUND(AD90,2)=ROUND(N90,2),"OK",ROUND(AD90,2)&lt;ROUND(N90,2),"Attention : Montant présenté partiellement écarté",TRUE,"")</f>
        <v/>
      </c>
      <c r="AG90" s="918" t="str">
        <f t="shared" si="46"/>
        <v/>
      </c>
    </row>
    <row r="91" spans="1:33" ht="20.100000000000001" customHeight="1">
      <c r="A91" s="903">
        <v>83</v>
      </c>
      <c r="B91" s="83"/>
      <c r="C91" s="83"/>
      <c r="D91" s="83"/>
      <c r="E91" s="83"/>
      <c r="F91" s="104"/>
      <c r="G91" s="104"/>
      <c r="H91" s="85"/>
      <c r="I91" s="85"/>
      <c r="J91" s="42" t="str">
        <f t="shared" si="30"/>
        <v/>
      </c>
      <c r="K91" s="487"/>
      <c r="L91" s="364"/>
      <c r="M91" s="83"/>
      <c r="N91" s="105" t="str">
        <f t="shared" si="31"/>
        <v/>
      </c>
      <c r="O91" s="904"/>
      <c r="P91" s="917" t="str">
        <f t="shared" si="32"/>
        <v/>
      </c>
      <c r="Q91" s="41" t="str">
        <f t="shared" si="33"/>
        <v/>
      </c>
      <c r="R91" s="148" t="str">
        <f t="shared" si="34"/>
        <v/>
      </c>
      <c r="S91" s="41" t="str">
        <f t="shared" si="35"/>
        <v/>
      </c>
      <c r="T91" s="41" t="str">
        <f t="shared" si="36"/>
        <v/>
      </c>
      <c r="U91" s="41" t="str">
        <f t="shared" si="37"/>
        <v/>
      </c>
      <c r="V91" s="42" t="str">
        <f t="shared" si="38"/>
        <v/>
      </c>
      <c r="W91" s="42" t="str">
        <f t="shared" si="39"/>
        <v/>
      </c>
      <c r="X91" s="42" t="str">
        <f t="shared" si="40"/>
        <v/>
      </c>
      <c r="Y91" s="488" t="str">
        <f t="shared" si="41"/>
        <v/>
      </c>
      <c r="Z91" s="152" t="str">
        <f t="shared" si="42"/>
        <v/>
      </c>
      <c r="AA91" s="41" t="str">
        <f t="shared" si="43"/>
        <v/>
      </c>
      <c r="AB91" s="42" t="str">
        <f t="shared" si="44"/>
        <v/>
      </c>
      <c r="AC91" s="123"/>
      <c r="AD91" s="105" t="str">
        <f t="shared" si="45"/>
        <v/>
      </c>
      <c r="AE91" s="153"/>
      <c r="AF91" s="43" t="str" cm="1">
        <f t="array" ref="AF91">_xlfn.IFS(N91="","",(IFERROR(VALUE(TRIM(SUBSTITUTE(AD91,CHAR(160),""))),0))=0,"Attention : montant présenté entièrement écarté",ROUND(Z91,2)&lt;ROUND(15%,2),"Attention : Montant temps d’affectation inférieur à 15%. La dépense doit être rejetée, ou vérifier que le personnel est affecté sur un autre type d'action",ROUND(AD91,2)&gt;ROUND(N91,2),"KO : Le montant retenu est supérieur au montant présenté. Merci de revoir la ligne de dépense ou plafonner son montant.",N91=0,"",ROUND(AD91,2)=ROUND(N91,2),"OK",ROUND(AD91,2)&lt;ROUND(N91,2),"Attention : Montant présenté partiellement écarté",TRUE,"")</f>
        <v/>
      </c>
      <c r="AG91" s="918" t="str">
        <f t="shared" si="46"/>
        <v/>
      </c>
    </row>
    <row r="92" spans="1:33" ht="20.100000000000001" customHeight="1">
      <c r="A92" s="903">
        <v>84</v>
      </c>
      <c r="B92" s="83"/>
      <c r="C92" s="83"/>
      <c r="D92" s="83"/>
      <c r="E92" s="83"/>
      <c r="F92" s="104"/>
      <c r="G92" s="104"/>
      <c r="H92" s="85"/>
      <c r="I92" s="85"/>
      <c r="J92" s="42" t="str">
        <f t="shared" si="30"/>
        <v/>
      </c>
      <c r="K92" s="487"/>
      <c r="L92" s="364"/>
      <c r="M92" s="83"/>
      <c r="N92" s="105" t="str">
        <f t="shared" si="31"/>
        <v/>
      </c>
      <c r="O92" s="904"/>
      <c r="P92" s="917" t="str">
        <f t="shared" si="32"/>
        <v/>
      </c>
      <c r="Q92" s="41" t="str">
        <f t="shared" si="33"/>
        <v/>
      </c>
      <c r="R92" s="148" t="str">
        <f t="shared" si="34"/>
        <v/>
      </c>
      <c r="S92" s="41" t="str">
        <f t="shared" si="35"/>
        <v/>
      </c>
      <c r="T92" s="41" t="str">
        <f t="shared" si="36"/>
        <v/>
      </c>
      <c r="U92" s="41" t="str">
        <f t="shared" si="37"/>
        <v/>
      </c>
      <c r="V92" s="42" t="str">
        <f t="shared" si="38"/>
        <v/>
      </c>
      <c r="W92" s="42" t="str">
        <f t="shared" si="39"/>
        <v/>
      </c>
      <c r="X92" s="42" t="str">
        <f t="shared" si="40"/>
        <v/>
      </c>
      <c r="Y92" s="488" t="str">
        <f t="shared" si="41"/>
        <v/>
      </c>
      <c r="Z92" s="152" t="str">
        <f t="shared" si="42"/>
        <v/>
      </c>
      <c r="AA92" s="41" t="str">
        <f t="shared" si="43"/>
        <v/>
      </c>
      <c r="AB92" s="42" t="str">
        <f t="shared" si="44"/>
        <v/>
      </c>
      <c r="AC92" s="123"/>
      <c r="AD92" s="105" t="str">
        <f t="shared" si="45"/>
        <v/>
      </c>
      <c r="AE92" s="153"/>
      <c r="AF92" s="43" t="str" cm="1">
        <f t="array" ref="AF92">_xlfn.IFS(N92="","",(IFERROR(VALUE(TRIM(SUBSTITUTE(AD92,CHAR(160),""))),0))=0,"Attention : montant présenté entièrement écarté",ROUND(Z92,2)&lt;ROUND(15%,2),"Attention : Montant temps d’affectation inférieur à 15%. La dépense doit être rejetée, ou vérifier que le personnel est affecté sur un autre type d'action",ROUND(AD92,2)&gt;ROUND(N92,2),"KO : Le montant retenu est supérieur au montant présenté. Merci de revoir la ligne de dépense ou plafonner son montant.",N92=0,"",ROUND(AD92,2)=ROUND(N92,2),"OK",ROUND(AD92,2)&lt;ROUND(N92,2),"Attention : Montant présenté partiellement écarté",TRUE,"")</f>
        <v/>
      </c>
      <c r="AG92" s="918" t="str">
        <f t="shared" si="46"/>
        <v/>
      </c>
    </row>
    <row r="93" spans="1:33" ht="20.100000000000001" customHeight="1">
      <c r="A93" s="903">
        <v>85</v>
      </c>
      <c r="B93" s="83"/>
      <c r="C93" s="83"/>
      <c r="D93" s="83"/>
      <c r="E93" s="83"/>
      <c r="F93" s="104"/>
      <c r="G93" s="104"/>
      <c r="H93" s="85"/>
      <c r="I93" s="85"/>
      <c r="J93" s="42" t="str">
        <f t="shared" si="30"/>
        <v/>
      </c>
      <c r="K93" s="487"/>
      <c r="L93" s="364"/>
      <c r="M93" s="83"/>
      <c r="N93" s="105" t="str">
        <f t="shared" si="31"/>
        <v/>
      </c>
      <c r="O93" s="904"/>
      <c r="P93" s="917" t="str">
        <f t="shared" si="32"/>
        <v/>
      </c>
      <c r="Q93" s="41" t="str">
        <f t="shared" si="33"/>
        <v/>
      </c>
      <c r="R93" s="148" t="str">
        <f t="shared" si="34"/>
        <v/>
      </c>
      <c r="S93" s="41" t="str">
        <f t="shared" si="35"/>
        <v/>
      </c>
      <c r="T93" s="41" t="str">
        <f t="shared" si="36"/>
        <v/>
      </c>
      <c r="U93" s="41" t="str">
        <f t="shared" si="37"/>
        <v/>
      </c>
      <c r="V93" s="42" t="str">
        <f t="shared" si="38"/>
        <v/>
      </c>
      <c r="W93" s="42" t="str">
        <f t="shared" si="39"/>
        <v/>
      </c>
      <c r="X93" s="42" t="str">
        <f t="shared" si="40"/>
        <v/>
      </c>
      <c r="Y93" s="488" t="str">
        <f t="shared" si="41"/>
        <v/>
      </c>
      <c r="Z93" s="152" t="str">
        <f t="shared" si="42"/>
        <v/>
      </c>
      <c r="AA93" s="41" t="str">
        <f t="shared" si="43"/>
        <v/>
      </c>
      <c r="AB93" s="42" t="str">
        <f t="shared" si="44"/>
        <v/>
      </c>
      <c r="AC93" s="123"/>
      <c r="AD93" s="105" t="str">
        <f t="shared" si="45"/>
        <v/>
      </c>
      <c r="AE93" s="153"/>
      <c r="AF93" s="43" t="str" cm="1">
        <f t="array" ref="AF93">_xlfn.IFS(N93="","",(IFERROR(VALUE(TRIM(SUBSTITUTE(AD93,CHAR(160),""))),0))=0,"Attention : montant présenté entièrement écarté",ROUND(Z93,2)&lt;ROUND(15%,2),"Attention : Montant temps d’affectation inférieur à 15%. La dépense doit être rejetée, ou vérifier que le personnel est affecté sur un autre type d'action",ROUND(AD93,2)&gt;ROUND(N93,2),"KO : Le montant retenu est supérieur au montant présenté. Merci de revoir la ligne de dépense ou plafonner son montant.",N93=0,"",ROUND(AD93,2)=ROUND(N93,2),"OK",ROUND(AD93,2)&lt;ROUND(N93,2),"Attention : Montant présenté partiellement écarté",TRUE,"")</f>
        <v/>
      </c>
      <c r="AG93" s="918" t="str">
        <f t="shared" si="46"/>
        <v/>
      </c>
    </row>
    <row r="94" spans="1:33" ht="20.100000000000001" customHeight="1">
      <c r="A94" s="903">
        <v>86</v>
      </c>
      <c r="B94" s="83"/>
      <c r="C94" s="83"/>
      <c r="D94" s="83"/>
      <c r="E94" s="83"/>
      <c r="F94" s="104"/>
      <c r="G94" s="104"/>
      <c r="H94" s="85"/>
      <c r="I94" s="85"/>
      <c r="J94" s="42" t="str">
        <f t="shared" si="30"/>
        <v/>
      </c>
      <c r="K94" s="487"/>
      <c r="L94" s="364"/>
      <c r="M94" s="83"/>
      <c r="N94" s="105" t="str">
        <f t="shared" si="31"/>
        <v/>
      </c>
      <c r="O94" s="904"/>
      <c r="P94" s="917" t="str">
        <f t="shared" si="32"/>
        <v/>
      </c>
      <c r="Q94" s="41" t="str">
        <f t="shared" si="33"/>
        <v/>
      </c>
      <c r="R94" s="148" t="str">
        <f t="shared" si="34"/>
        <v/>
      </c>
      <c r="S94" s="41" t="str">
        <f t="shared" si="35"/>
        <v/>
      </c>
      <c r="T94" s="41" t="str">
        <f t="shared" si="36"/>
        <v/>
      </c>
      <c r="U94" s="41" t="str">
        <f t="shared" si="37"/>
        <v/>
      </c>
      <c r="V94" s="42" t="str">
        <f t="shared" si="38"/>
        <v/>
      </c>
      <c r="W94" s="42" t="str">
        <f t="shared" si="39"/>
        <v/>
      </c>
      <c r="X94" s="42" t="str">
        <f t="shared" si="40"/>
        <v/>
      </c>
      <c r="Y94" s="488" t="str">
        <f t="shared" si="41"/>
        <v/>
      </c>
      <c r="Z94" s="152" t="str">
        <f t="shared" si="42"/>
        <v/>
      </c>
      <c r="AA94" s="41" t="str">
        <f t="shared" si="43"/>
        <v/>
      </c>
      <c r="AB94" s="42" t="str">
        <f t="shared" si="44"/>
        <v/>
      </c>
      <c r="AC94" s="123"/>
      <c r="AD94" s="105" t="str">
        <f t="shared" si="45"/>
        <v/>
      </c>
      <c r="AE94" s="153"/>
      <c r="AF94" s="43" t="str" cm="1">
        <f t="array" ref="AF94">_xlfn.IFS(N94="","",(IFERROR(VALUE(TRIM(SUBSTITUTE(AD94,CHAR(160),""))),0))=0,"Attention : montant présenté entièrement écarté",ROUND(Z94,2)&lt;ROUND(15%,2),"Attention : Montant temps d’affectation inférieur à 15%. La dépense doit être rejetée, ou vérifier que le personnel est affecté sur un autre type d'action",ROUND(AD94,2)&gt;ROUND(N94,2),"KO : Le montant retenu est supérieur au montant présenté. Merci de revoir la ligne de dépense ou plafonner son montant.",N94=0,"",ROUND(AD94,2)=ROUND(N94,2),"OK",ROUND(AD94,2)&lt;ROUND(N94,2),"Attention : Montant présenté partiellement écarté",TRUE,"")</f>
        <v/>
      </c>
      <c r="AG94" s="918" t="str">
        <f t="shared" si="46"/>
        <v/>
      </c>
    </row>
    <row r="95" spans="1:33" ht="20.100000000000001" customHeight="1">
      <c r="A95" s="903">
        <v>87</v>
      </c>
      <c r="B95" s="83"/>
      <c r="C95" s="83"/>
      <c r="D95" s="83"/>
      <c r="E95" s="83"/>
      <c r="F95" s="104"/>
      <c r="G95" s="104"/>
      <c r="H95" s="85"/>
      <c r="I95" s="85"/>
      <c r="J95" s="42" t="str">
        <f t="shared" si="30"/>
        <v/>
      </c>
      <c r="K95" s="487"/>
      <c r="L95" s="364"/>
      <c r="M95" s="83"/>
      <c r="N95" s="105" t="str">
        <f t="shared" si="31"/>
        <v/>
      </c>
      <c r="O95" s="904"/>
      <c r="P95" s="917" t="str">
        <f t="shared" si="32"/>
        <v/>
      </c>
      <c r="Q95" s="41" t="str">
        <f t="shared" si="33"/>
        <v/>
      </c>
      <c r="R95" s="148" t="str">
        <f t="shared" si="34"/>
        <v/>
      </c>
      <c r="S95" s="41" t="str">
        <f t="shared" si="35"/>
        <v/>
      </c>
      <c r="T95" s="41" t="str">
        <f t="shared" si="36"/>
        <v/>
      </c>
      <c r="U95" s="41" t="str">
        <f t="shared" si="37"/>
        <v/>
      </c>
      <c r="V95" s="42" t="str">
        <f t="shared" si="38"/>
        <v/>
      </c>
      <c r="W95" s="42" t="str">
        <f t="shared" si="39"/>
        <v/>
      </c>
      <c r="X95" s="42" t="str">
        <f t="shared" si="40"/>
        <v/>
      </c>
      <c r="Y95" s="488" t="str">
        <f t="shared" si="41"/>
        <v/>
      </c>
      <c r="Z95" s="152" t="str">
        <f t="shared" si="42"/>
        <v/>
      </c>
      <c r="AA95" s="41" t="str">
        <f t="shared" si="43"/>
        <v/>
      </c>
      <c r="AB95" s="42" t="str">
        <f t="shared" si="44"/>
        <v/>
      </c>
      <c r="AC95" s="123"/>
      <c r="AD95" s="105" t="str">
        <f t="shared" si="45"/>
        <v/>
      </c>
      <c r="AE95" s="153"/>
      <c r="AF95" s="43" t="str" cm="1">
        <f t="array" ref="AF95">_xlfn.IFS(N95="","",(IFERROR(VALUE(TRIM(SUBSTITUTE(AD95,CHAR(160),""))),0))=0,"Attention : montant présenté entièrement écarté",ROUND(Z95,2)&lt;ROUND(15%,2),"Attention : Montant temps d’affectation inférieur à 15%. La dépense doit être rejetée, ou vérifier que le personnel est affecté sur un autre type d'action",ROUND(AD95,2)&gt;ROUND(N95,2),"KO : Le montant retenu est supérieur au montant présenté. Merci de revoir la ligne de dépense ou plafonner son montant.",N95=0,"",ROUND(AD95,2)=ROUND(N95,2),"OK",ROUND(AD95,2)&lt;ROUND(N95,2),"Attention : Montant présenté partiellement écarté",TRUE,"")</f>
        <v/>
      </c>
      <c r="AG95" s="918" t="str">
        <f t="shared" si="46"/>
        <v/>
      </c>
    </row>
    <row r="96" spans="1:33" ht="20.100000000000001" customHeight="1">
      <c r="A96" s="903">
        <v>88</v>
      </c>
      <c r="B96" s="83"/>
      <c r="C96" s="83"/>
      <c r="D96" s="83"/>
      <c r="E96" s="83"/>
      <c r="F96" s="104"/>
      <c r="G96" s="104"/>
      <c r="H96" s="85"/>
      <c r="I96" s="85"/>
      <c r="J96" s="42" t="str">
        <f t="shared" si="30"/>
        <v/>
      </c>
      <c r="K96" s="487"/>
      <c r="L96" s="364"/>
      <c r="M96" s="83"/>
      <c r="N96" s="105" t="str">
        <f t="shared" si="31"/>
        <v/>
      </c>
      <c r="O96" s="904"/>
      <c r="P96" s="917" t="str">
        <f t="shared" si="32"/>
        <v/>
      </c>
      <c r="Q96" s="41" t="str">
        <f t="shared" si="33"/>
        <v/>
      </c>
      <c r="R96" s="148" t="str">
        <f t="shared" si="34"/>
        <v/>
      </c>
      <c r="S96" s="41" t="str">
        <f t="shared" si="35"/>
        <v/>
      </c>
      <c r="T96" s="41" t="str">
        <f t="shared" si="36"/>
        <v/>
      </c>
      <c r="U96" s="41" t="str">
        <f t="shared" si="37"/>
        <v/>
      </c>
      <c r="V96" s="42" t="str">
        <f t="shared" si="38"/>
        <v/>
      </c>
      <c r="W96" s="42" t="str">
        <f t="shared" si="39"/>
        <v/>
      </c>
      <c r="X96" s="42" t="str">
        <f t="shared" si="40"/>
        <v/>
      </c>
      <c r="Y96" s="488" t="str">
        <f t="shared" si="41"/>
        <v/>
      </c>
      <c r="Z96" s="152" t="str">
        <f t="shared" si="42"/>
        <v/>
      </c>
      <c r="AA96" s="41" t="str">
        <f t="shared" si="43"/>
        <v/>
      </c>
      <c r="AB96" s="42" t="str">
        <f t="shared" si="44"/>
        <v/>
      </c>
      <c r="AC96" s="123"/>
      <c r="AD96" s="105" t="str">
        <f t="shared" si="45"/>
        <v/>
      </c>
      <c r="AE96" s="153"/>
      <c r="AF96" s="43" t="str" cm="1">
        <f t="array" ref="AF96">_xlfn.IFS(N96="","",(IFERROR(VALUE(TRIM(SUBSTITUTE(AD96,CHAR(160),""))),0))=0,"Attention : montant présenté entièrement écarté",ROUND(Z96,2)&lt;ROUND(15%,2),"Attention : Montant temps d’affectation inférieur à 15%. La dépense doit être rejetée, ou vérifier que le personnel est affecté sur un autre type d'action",ROUND(AD96,2)&gt;ROUND(N96,2),"KO : Le montant retenu est supérieur au montant présenté. Merci de revoir la ligne de dépense ou plafonner son montant.",N96=0,"",ROUND(AD96,2)=ROUND(N96,2),"OK",ROUND(AD96,2)&lt;ROUND(N96,2),"Attention : Montant présenté partiellement écarté",TRUE,"")</f>
        <v/>
      </c>
      <c r="AG96" s="918" t="str">
        <f t="shared" si="46"/>
        <v/>
      </c>
    </row>
    <row r="97" spans="1:33" ht="20.100000000000001" customHeight="1">
      <c r="A97" s="903">
        <v>89</v>
      </c>
      <c r="B97" s="83"/>
      <c r="C97" s="83"/>
      <c r="D97" s="83"/>
      <c r="E97" s="83"/>
      <c r="F97" s="104"/>
      <c r="G97" s="104"/>
      <c r="H97" s="85"/>
      <c r="I97" s="85"/>
      <c r="J97" s="42" t="str">
        <f t="shared" si="30"/>
        <v/>
      </c>
      <c r="K97" s="487"/>
      <c r="L97" s="364"/>
      <c r="M97" s="83"/>
      <c r="N97" s="105" t="str">
        <f t="shared" si="31"/>
        <v/>
      </c>
      <c r="O97" s="904"/>
      <c r="P97" s="917" t="str">
        <f t="shared" si="32"/>
        <v/>
      </c>
      <c r="Q97" s="41" t="str">
        <f t="shared" si="33"/>
        <v/>
      </c>
      <c r="R97" s="148" t="str">
        <f t="shared" si="34"/>
        <v/>
      </c>
      <c r="S97" s="41" t="str">
        <f t="shared" si="35"/>
        <v/>
      </c>
      <c r="T97" s="41" t="str">
        <f t="shared" si="36"/>
        <v/>
      </c>
      <c r="U97" s="41" t="str">
        <f t="shared" si="37"/>
        <v/>
      </c>
      <c r="V97" s="42" t="str">
        <f t="shared" si="38"/>
        <v/>
      </c>
      <c r="W97" s="42" t="str">
        <f t="shared" si="39"/>
        <v/>
      </c>
      <c r="X97" s="42" t="str">
        <f t="shared" si="40"/>
        <v/>
      </c>
      <c r="Y97" s="488" t="str">
        <f t="shared" si="41"/>
        <v/>
      </c>
      <c r="Z97" s="152" t="str">
        <f t="shared" si="42"/>
        <v/>
      </c>
      <c r="AA97" s="41" t="str">
        <f t="shared" si="43"/>
        <v/>
      </c>
      <c r="AB97" s="42" t="str">
        <f t="shared" si="44"/>
        <v/>
      </c>
      <c r="AC97" s="123"/>
      <c r="AD97" s="105" t="str">
        <f t="shared" si="45"/>
        <v/>
      </c>
      <c r="AE97" s="153"/>
      <c r="AF97" s="43" t="str" cm="1">
        <f t="array" ref="AF97">_xlfn.IFS(N97="","",(IFERROR(VALUE(TRIM(SUBSTITUTE(AD97,CHAR(160),""))),0))=0,"Attention : montant présenté entièrement écarté",ROUND(Z97,2)&lt;ROUND(15%,2),"Attention : Montant temps d’affectation inférieur à 15%. La dépense doit être rejetée, ou vérifier que le personnel est affecté sur un autre type d'action",ROUND(AD97,2)&gt;ROUND(N97,2),"KO : Le montant retenu est supérieur au montant présenté. Merci de revoir la ligne de dépense ou plafonner son montant.",N97=0,"",ROUND(AD97,2)=ROUND(N97,2),"OK",ROUND(AD97,2)&lt;ROUND(N97,2),"Attention : Montant présenté partiellement écarté",TRUE,"")</f>
        <v/>
      </c>
      <c r="AG97" s="918" t="str">
        <f t="shared" si="46"/>
        <v/>
      </c>
    </row>
    <row r="98" spans="1:33" ht="20.100000000000001" customHeight="1">
      <c r="A98" s="903">
        <v>90</v>
      </c>
      <c r="B98" s="83"/>
      <c r="C98" s="83"/>
      <c r="D98" s="83"/>
      <c r="E98" s="83"/>
      <c r="F98" s="104"/>
      <c r="G98" s="104"/>
      <c r="H98" s="85"/>
      <c r="I98" s="85"/>
      <c r="J98" s="42" t="str">
        <f t="shared" si="30"/>
        <v/>
      </c>
      <c r="K98" s="487"/>
      <c r="L98" s="364"/>
      <c r="M98" s="83"/>
      <c r="N98" s="105" t="str">
        <f t="shared" si="31"/>
        <v/>
      </c>
      <c r="O98" s="904"/>
      <c r="P98" s="917" t="str">
        <f t="shared" si="32"/>
        <v/>
      </c>
      <c r="Q98" s="41" t="str">
        <f t="shared" si="33"/>
        <v/>
      </c>
      <c r="R98" s="148" t="str">
        <f t="shared" si="34"/>
        <v/>
      </c>
      <c r="S98" s="41" t="str">
        <f t="shared" si="35"/>
        <v/>
      </c>
      <c r="T98" s="41" t="str">
        <f t="shared" si="36"/>
        <v/>
      </c>
      <c r="U98" s="41" t="str">
        <f t="shared" si="37"/>
        <v/>
      </c>
      <c r="V98" s="42" t="str">
        <f t="shared" si="38"/>
        <v/>
      </c>
      <c r="W98" s="42" t="str">
        <f t="shared" si="39"/>
        <v/>
      </c>
      <c r="X98" s="42" t="str">
        <f t="shared" si="40"/>
        <v/>
      </c>
      <c r="Y98" s="488" t="str">
        <f t="shared" si="41"/>
        <v/>
      </c>
      <c r="Z98" s="152" t="str">
        <f t="shared" si="42"/>
        <v/>
      </c>
      <c r="AA98" s="41" t="str">
        <f t="shared" si="43"/>
        <v/>
      </c>
      <c r="AB98" s="42" t="str">
        <f t="shared" si="44"/>
        <v/>
      </c>
      <c r="AC98" s="123"/>
      <c r="AD98" s="105" t="str">
        <f t="shared" si="45"/>
        <v/>
      </c>
      <c r="AE98" s="153"/>
      <c r="AF98" s="43" t="str" cm="1">
        <f t="array" ref="AF98">_xlfn.IFS(N98="","",(IFERROR(VALUE(TRIM(SUBSTITUTE(AD98,CHAR(160),""))),0))=0,"Attention : montant présenté entièrement écarté",ROUND(Z98,2)&lt;ROUND(15%,2),"Attention : Montant temps d’affectation inférieur à 15%. La dépense doit être rejetée, ou vérifier que le personnel est affecté sur un autre type d'action",ROUND(AD98,2)&gt;ROUND(N98,2),"KO : Le montant retenu est supérieur au montant présenté. Merci de revoir la ligne de dépense ou plafonner son montant.",N98=0,"",ROUND(AD98,2)=ROUND(N98,2),"OK",ROUND(AD98,2)&lt;ROUND(N98,2),"Attention : Montant présenté partiellement écarté",TRUE,"")</f>
        <v/>
      </c>
      <c r="AG98" s="918" t="str">
        <f t="shared" si="46"/>
        <v/>
      </c>
    </row>
    <row r="99" spans="1:33" ht="20.100000000000001" customHeight="1">
      <c r="A99" s="903">
        <v>91</v>
      </c>
      <c r="B99" s="83"/>
      <c r="C99" s="83"/>
      <c r="D99" s="83"/>
      <c r="E99" s="83"/>
      <c r="F99" s="104"/>
      <c r="G99" s="104"/>
      <c r="H99" s="85"/>
      <c r="I99" s="85"/>
      <c r="J99" s="42" t="str">
        <f t="shared" si="30"/>
        <v/>
      </c>
      <c r="K99" s="487"/>
      <c r="L99" s="364"/>
      <c r="M99" s="83"/>
      <c r="N99" s="105" t="str">
        <f t="shared" si="31"/>
        <v/>
      </c>
      <c r="O99" s="904"/>
      <c r="P99" s="917" t="str">
        <f t="shared" si="32"/>
        <v/>
      </c>
      <c r="Q99" s="41" t="str">
        <f t="shared" si="33"/>
        <v/>
      </c>
      <c r="R99" s="148" t="str">
        <f t="shared" si="34"/>
        <v/>
      </c>
      <c r="S99" s="41" t="str">
        <f t="shared" si="35"/>
        <v/>
      </c>
      <c r="T99" s="41" t="str">
        <f t="shared" si="36"/>
        <v/>
      </c>
      <c r="U99" s="41" t="str">
        <f t="shared" si="37"/>
        <v/>
      </c>
      <c r="V99" s="42" t="str">
        <f t="shared" si="38"/>
        <v/>
      </c>
      <c r="W99" s="42" t="str">
        <f t="shared" si="39"/>
        <v/>
      </c>
      <c r="X99" s="42" t="str">
        <f t="shared" si="40"/>
        <v/>
      </c>
      <c r="Y99" s="488" t="str">
        <f t="shared" si="41"/>
        <v/>
      </c>
      <c r="Z99" s="152" t="str">
        <f t="shared" si="42"/>
        <v/>
      </c>
      <c r="AA99" s="41" t="str">
        <f t="shared" si="43"/>
        <v/>
      </c>
      <c r="AB99" s="42" t="str">
        <f t="shared" si="44"/>
        <v/>
      </c>
      <c r="AC99" s="123"/>
      <c r="AD99" s="105" t="str">
        <f t="shared" si="45"/>
        <v/>
      </c>
      <c r="AE99" s="153"/>
      <c r="AF99" s="43" t="str" cm="1">
        <f t="array" ref="AF99">_xlfn.IFS(N99="","",(IFERROR(VALUE(TRIM(SUBSTITUTE(AD99,CHAR(160),""))),0))=0,"Attention : montant présenté entièrement écarté",ROUND(Z99,2)&lt;ROUND(15%,2),"Attention : Montant temps d’affectation inférieur à 15%. La dépense doit être rejetée, ou vérifier que le personnel est affecté sur un autre type d'action",ROUND(AD99,2)&gt;ROUND(N99,2),"KO : Le montant retenu est supérieur au montant présenté. Merci de revoir la ligne de dépense ou plafonner son montant.",N99=0,"",ROUND(AD99,2)=ROUND(N99,2),"OK",ROUND(AD99,2)&lt;ROUND(N99,2),"Attention : Montant présenté partiellement écarté",TRUE,"")</f>
        <v/>
      </c>
      <c r="AG99" s="918" t="str">
        <f t="shared" si="46"/>
        <v/>
      </c>
    </row>
    <row r="100" spans="1:33" ht="20.100000000000001" customHeight="1">
      <c r="A100" s="903">
        <v>92</v>
      </c>
      <c r="B100" s="83"/>
      <c r="C100" s="83"/>
      <c r="D100" s="83"/>
      <c r="E100" s="83"/>
      <c r="F100" s="104"/>
      <c r="G100" s="104"/>
      <c r="H100" s="85"/>
      <c r="I100" s="85"/>
      <c r="J100" s="42" t="str">
        <f t="shared" si="30"/>
        <v/>
      </c>
      <c r="K100" s="487"/>
      <c r="L100" s="364"/>
      <c r="M100" s="83"/>
      <c r="N100" s="105" t="str">
        <f t="shared" si="31"/>
        <v/>
      </c>
      <c r="O100" s="904"/>
      <c r="P100" s="917" t="str">
        <f t="shared" si="32"/>
        <v/>
      </c>
      <c r="Q100" s="41" t="str">
        <f t="shared" si="33"/>
        <v/>
      </c>
      <c r="R100" s="148" t="str">
        <f t="shared" si="34"/>
        <v/>
      </c>
      <c r="S100" s="41" t="str">
        <f t="shared" si="35"/>
        <v/>
      </c>
      <c r="T100" s="41" t="str">
        <f t="shared" si="36"/>
        <v/>
      </c>
      <c r="U100" s="41" t="str">
        <f t="shared" si="37"/>
        <v/>
      </c>
      <c r="V100" s="42" t="str">
        <f t="shared" si="38"/>
        <v/>
      </c>
      <c r="W100" s="42" t="str">
        <f t="shared" si="39"/>
        <v/>
      </c>
      <c r="X100" s="42" t="str">
        <f t="shared" si="40"/>
        <v/>
      </c>
      <c r="Y100" s="488" t="str">
        <f t="shared" si="41"/>
        <v/>
      </c>
      <c r="Z100" s="152" t="str">
        <f t="shared" si="42"/>
        <v/>
      </c>
      <c r="AA100" s="41" t="str">
        <f t="shared" si="43"/>
        <v/>
      </c>
      <c r="AB100" s="42" t="str">
        <f t="shared" si="44"/>
        <v/>
      </c>
      <c r="AC100" s="123"/>
      <c r="AD100" s="105" t="str">
        <f t="shared" si="45"/>
        <v/>
      </c>
      <c r="AE100" s="153"/>
      <c r="AF100" s="43" t="str" cm="1">
        <f t="array" ref="AF100">_xlfn.IFS(N100="","",(IFERROR(VALUE(TRIM(SUBSTITUTE(AD100,CHAR(160),""))),0))=0,"Attention : montant présenté entièrement écarté",ROUND(Z100,2)&lt;ROUND(15%,2),"Attention : Montant temps d’affectation inférieur à 15%. La dépense doit être rejetée, ou vérifier que le personnel est affecté sur un autre type d'action",ROUND(AD100,2)&gt;ROUND(N100,2),"KO : Le montant retenu est supérieur au montant présenté. Merci de revoir la ligne de dépense ou plafonner son montant.",N100=0,"",ROUND(AD100,2)=ROUND(N100,2),"OK",ROUND(AD100,2)&lt;ROUND(N100,2),"Attention : Montant présenté partiellement écarté",TRUE,"")</f>
        <v/>
      </c>
      <c r="AG100" s="918" t="str">
        <f t="shared" si="46"/>
        <v/>
      </c>
    </row>
    <row r="101" spans="1:33" ht="20.100000000000001" customHeight="1">
      <c r="A101" s="903">
        <v>93</v>
      </c>
      <c r="B101" s="83"/>
      <c r="C101" s="83"/>
      <c r="D101" s="83"/>
      <c r="E101" s="83"/>
      <c r="F101" s="104"/>
      <c r="G101" s="104"/>
      <c r="H101" s="85"/>
      <c r="I101" s="85"/>
      <c r="J101" s="42" t="str">
        <f t="shared" si="30"/>
        <v/>
      </c>
      <c r="K101" s="487"/>
      <c r="L101" s="364"/>
      <c r="M101" s="83"/>
      <c r="N101" s="105" t="str">
        <f t="shared" si="31"/>
        <v/>
      </c>
      <c r="O101" s="904"/>
      <c r="P101" s="917" t="str">
        <f t="shared" si="32"/>
        <v/>
      </c>
      <c r="Q101" s="41" t="str">
        <f t="shared" si="33"/>
        <v/>
      </c>
      <c r="R101" s="148" t="str">
        <f t="shared" si="34"/>
        <v/>
      </c>
      <c r="S101" s="41" t="str">
        <f t="shared" si="35"/>
        <v/>
      </c>
      <c r="T101" s="41" t="str">
        <f t="shared" si="36"/>
        <v/>
      </c>
      <c r="U101" s="41" t="str">
        <f t="shared" si="37"/>
        <v/>
      </c>
      <c r="V101" s="42" t="str">
        <f t="shared" si="38"/>
        <v/>
      </c>
      <c r="W101" s="42" t="str">
        <f t="shared" si="39"/>
        <v/>
      </c>
      <c r="X101" s="42" t="str">
        <f t="shared" si="40"/>
        <v/>
      </c>
      <c r="Y101" s="488" t="str">
        <f t="shared" si="41"/>
        <v/>
      </c>
      <c r="Z101" s="152" t="str">
        <f t="shared" si="42"/>
        <v/>
      </c>
      <c r="AA101" s="41" t="str">
        <f t="shared" si="43"/>
        <v/>
      </c>
      <c r="AB101" s="42" t="str">
        <f t="shared" si="44"/>
        <v/>
      </c>
      <c r="AC101" s="123"/>
      <c r="AD101" s="105" t="str">
        <f t="shared" si="45"/>
        <v/>
      </c>
      <c r="AE101" s="153"/>
      <c r="AF101" s="43" t="str" cm="1">
        <f t="array" ref="AF101">_xlfn.IFS(N101="","",(IFERROR(VALUE(TRIM(SUBSTITUTE(AD101,CHAR(160),""))),0))=0,"Attention : montant présenté entièrement écarté",ROUND(Z101,2)&lt;ROUND(15%,2),"Attention : Montant temps d’affectation inférieur à 15%. La dépense doit être rejetée, ou vérifier que le personnel est affecté sur un autre type d'action",ROUND(AD101,2)&gt;ROUND(N101,2),"KO : Le montant retenu est supérieur au montant présenté. Merci de revoir la ligne de dépense ou plafonner son montant.",N101=0,"",ROUND(AD101,2)=ROUND(N101,2),"OK",ROUND(AD101,2)&lt;ROUND(N101,2),"Attention : Montant présenté partiellement écarté",TRUE,"")</f>
        <v/>
      </c>
      <c r="AG101" s="918" t="str">
        <f t="shared" si="46"/>
        <v/>
      </c>
    </row>
    <row r="102" spans="1:33" ht="20.100000000000001" customHeight="1">
      <c r="A102" s="903">
        <v>94</v>
      </c>
      <c r="B102" s="83"/>
      <c r="C102" s="83"/>
      <c r="D102" s="83"/>
      <c r="E102" s="83"/>
      <c r="F102" s="104"/>
      <c r="G102" s="104"/>
      <c r="H102" s="85"/>
      <c r="I102" s="85"/>
      <c r="J102" s="42" t="str">
        <f t="shared" si="30"/>
        <v/>
      </c>
      <c r="K102" s="487"/>
      <c r="L102" s="364"/>
      <c r="M102" s="83"/>
      <c r="N102" s="105" t="str">
        <f t="shared" si="31"/>
        <v/>
      </c>
      <c r="O102" s="904"/>
      <c r="P102" s="917" t="str">
        <f t="shared" si="32"/>
        <v/>
      </c>
      <c r="Q102" s="41" t="str">
        <f t="shared" si="33"/>
        <v/>
      </c>
      <c r="R102" s="148" t="str">
        <f t="shared" si="34"/>
        <v/>
      </c>
      <c r="S102" s="41" t="str">
        <f t="shared" si="35"/>
        <v/>
      </c>
      <c r="T102" s="41" t="str">
        <f t="shared" si="36"/>
        <v/>
      </c>
      <c r="U102" s="41" t="str">
        <f t="shared" si="37"/>
        <v/>
      </c>
      <c r="V102" s="42" t="str">
        <f t="shared" si="38"/>
        <v/>
      </c>
      <c r="W102" s="42" t="str">
        <f t="shared" si="39"/>
        <v/>
      </c>
      <c r="X102" s="42" t="str">
        <f t="shared" si="40"/>
        <v/>
      </c>
      <c r="Y102" s="488" t="str">
        <f t="shared" si="41"/>
        <v/>
      </c>
      <c r="Z102" s="152" t="str">
        <f t="shared" si="42"/>
        <v/>
      </c>
      <c r="AA102" s="41" t="str">
        <f t="shared" si="43"/>
        <v/>
      </c>
      <c r="AB102" s="42" t="str">
        <f t="shared" si="44"/>
        <v/>
      </c>
      <c r="AC102" s="123"/>
      <c r="AD102" s="105" t="str">
        <f t="shared" si="45"/>
        <v/>
      </c>
      <c r="AE102" s="153"/>
      <c r="AF102" s="43" t="str" cm="1">
        <f t="array" ref="AF102">_xlfn.IFS(N102="","",(IFERROR(VALUE(TRIM(SUBSTITUTE(AD102,CHAR(160),""))),0))=0,"Attention : montant présenté entièrement écarté",ROUND(Z102,2)&lt;ROUND(15%,2),"Attention : Montant temps d’affectation inférieur à 15%. La dépense doit être rejetée, ou vérifier que le personnel est affecté sur un autre type d'action",ROUND(AD102,2)&gt;ROUND(N102,2),"KO : Le montant retenu est supérieur au montant présenté. Merci de revoir la ligne de dépense ou plafonner son montant.",N102=0,"",ROUND(AD102,2)=ROUND(N102,2),"OK",ROUND(AD102,2)&lt;ROUND(N102,2),"Attention : Montant présenté partiellement écarté",TRUE,"")</f>
        <v/>
      </c>
      <c r="AG102" s="918" t="str">
        <f t="shared" si="46"/>
        <v/>
      </c>
    </row>
    <row r="103" spans="1:33" ht="20.100000000000001" customHeight="1">
      <c r="A103" s="903">
        <v>95</v>
      </c>
      <c r="B103" s="83"/>
      <c r="C103" s="83"/>
      <c r="D103" s="83"/>
      <c r="E103" s="83"/>
      <c r="F103" s="104"/>
      <c r="G103" s="104"/>
      <c r="H103" s="85"/>
      <c r="I103" s="85"/>
      <c r="J103" s="42" t="str">
        <f t="shared" si="30"/>
        <v/>
      </c>
      <c r="K103" s="487"/>
      <c r="L103" s="364"/>
      <c r="M103" s="83"/>
      <c r="N103" s="105" t="str">
        <f t="shared" si="31"/>
        <v/>
      </c>
      <c r="O103" s="904"/>
      <c r="P103" s="917" t="str">
        <f t="shared" si="32"/>
        <v/>
      </c>
      <c r="Q103" s="41" t="str">
        <f t="shared" si="33"/>
        <v/>
      </c>
      <c r="R103" s="148" t="str">
        <f t="shared" si="34"/>
        <v/>
      </c>
      <c r="S103" s="41" t="str">
        <f t="shared" si="35"/>
        <v/>
      </c>
      <c r="T103" s="41" t="str">
        <f t="shared" si="36"/>
        <v/>
      </c>
      <c r="U103" s="41" t="str">
        <f t="shared" si="37"/>
        <v/>
      </c>
      <c r="V103" s="42" t="str">
        <f t="shared" si="38"/>
        <v/>
      </c>
      <c r="W103" s="42" t="str">
        <f t="shared" si="39"/>
        <v/>
      </c>
      <c r="X103" s="42" t="str">
        <f t="shared" si="40"/>
        <v/>
      </c>
      <c r="Y103" s="488" t="str">
        <f t="shared" si="41"/>
        <v/>
      </c>
      <c r="Z103" s="152" t="str">
        <f t="shared" si="42"/>
        <v/>
      </c>
      <c r="AA103" s="41" t="str">
        <f t="shared" si="43"/>
        <v/>
      </c>
      <c r="AB103" s="42" t="str">
        <f t="shared" si="44"/>
        <v/>
      </c>
      <c r="AC103" s="123"/>
      <c r="AD103" s="105" t="str">
        <f t="shared" si="45"/>
        <v/>
      </c>
      <c r="AE103" s="153"/>
      <c r="AF103" s="43" t="str" cm="1">
        <f t="array" ref="AF103">_xlfn.IFS(N103="","",(IFERROR(VALUE(TRIM(SUBSTITUTE(AD103,CHAR(160),""))),0))=0,"Attention : montant présenté entièrement écarté",ROUND(Z103,2)&lt;ROUND(15%,2),"Attention : Montant temps d’affectation inférieur à 15%. La dépense doit être rejetée, ou vérifier que le personnel est affecté sur un autre type d'action",ROUND(AD103,2)&gt;ROUND(N103,2),"KO : Le montant retenu est supérieur au montant présenté. Merci de revoir la ligne de dépense ou plafonner son montant.",N103=0,"",ROUND(AD103,2)=ROUND(N103,2),"OK",ROUND(AD103,2)&lt;ROUND(N103,2),"Attention : Montant présenté partiellement écarté",TRUE,"")</f>
        <v/>
      </c>
      <c r="AG103" s="918" t="str">
        <f t="shared" si="46"/>
        <v/>
      </c>
    </row>
    <row r="104" spans="1:33" ht="20.100000000000001" customHeight="1">
      <c r="A104" s="903">
        <v>96</v>
      </c>
      <c r="B104" s="83"/>
      <c r="C104" s="83"/>
      <c r="D104" s="83"/>
      <c r="E104" s="83"/>
      <c r="F104" s="104"/>
      <c r="G104" s="104"/>
      <c r="H104" s="85"/>
      <c r="I104" s="85"/>
      <c r="J104" s="42" t="str">
        <f t="shared" si="30"/>
        <v/>
      </c>
      <c r="K104" s="487"/>
      <c r="L104" s="364"/>
      <c r="M104" s="83"/>
      <c r="N104" s="105" t="str">
        <f t="shared" si="31"/>
        <v/>
      </c>
      <c r="O104" s="904"/>
      <c r="P104" s="917" t="str">
        <f t="shared" si="32"/>
        <v/>
      </c>
      <c r="Q104" s="41" t="str">
        <f t="shared" si="33"/>
        <v/>
      </c>
      <c r="R104" s="148" t="str">
        <f t="shared" si="34"/>
        <v/>
      </c>
      <c r="S104" s="41" t="str">
        <f t="shared" si="35"/>
        <v/>
      </c>
      <c r="T104" s="41" t="str">
        <f t="shared" si="36"/>
        <v/>
      </c>
      <c r="U104" s="41" t="str">
        <f t="shared" si="37"/>
        <v/>
      </c>
      <c r="V104" s="42" t="str">
        <f t="shared" si="38"/>
        <v/>
      </c>
      <c r="W104" s="42" t="str">
        <f t="shared" si="39"/>
        <v/>
      </c>
      <c r="X104" s="42" t="str">
        <f t="shared" si="40"/>
        <v/>
      </c>
      <c r="Y104" s="488" t="str">
        <f t="shared" si="41"/>
        <v/>
      </c>
      <c r="Z104" s="152" t="str">
        <f t="shared" si="42"/>
        <v/>
      </c>
      <c r="AA104" s="41" t="str">
        <f t="shared" si="43"/>
        <v/>
      </c>
      <c r="AB104" s="42" t="str">
        <f t="shared" si="44"/>
        <v/>
      </c>
      <c r="AC104" s="123"/>
      <c r="AD104" s="105" t="str">
        <f t="shared" si="45"/>
        <v/>
      </c>
      <c r="AE104" s="153"/>
      <c r="AF104" s="43" t="str" cm="1">
        <f t="array" ref="AF104">_xlfn.IFS(N104="","",(IFERROR(VALUE(TRIM(SUBSTITUTE(AD104,CHAR(160),""))),0))=0,"Attention : montant présenté entièrement écarté",ROUND(Z104,2)&lt;ROUND(15%,2),"Attention : Montant temps d’affectation inférieur à 15%. La dépense doit être rejetée, ou vérifier que le personnel est affecté sur un autre type d'action",ROUND(AD104,2)&gt;ROUND(N104,2),"KO : Le montant retenu est supérieur au montant présenté. Merci de revoir la ligne de dépense ou plafonner son montant.",N104=0,"",ROUND(AD104,2)=ROUND(N104,2),"OK",ROUND(AD104,2)&lt;ROUND(N104,2),"Attention : Montant présenté partiellement écarté",TRUE,"")</f>
        <v/>
      </c>
      <c r="AG104" s="918" t="str">
        <f t="shared" si="46"/>
        <v/>
      </c>
    </row>
    <row r="105" spans="1:33" ht="20.100000000000001" customHeight="1">
      <c r="A105" s="903">
        <v>97</v>
      </c>
      <c r="B105" s="83"/>
      <c r="C105" s="83"/>
      <c r="D105" s="83"/>
      <c r="E105" s="83"/>
      <c r="F105" s="104"/>
      <c r="G105" s="104"/>
      <c r="H105" s="85"/>
      <c r="I105" s="85"/>
      <c r="J105" s="42" t="str">
        <f t="shared" si="30"/>
        <v/>
      </c>
      <c r="K105" s="487"/>
      <c r="L105" s="364"/>
      <c r="M105" s="83"/>
      <c r="N105" s="105" t="str">
        <f t="shared" si="31"/>
        <v/>
      </c>
      <c r="O105" s="904"/>
      <c r="P105" s="917" t="str">
        <f t="shared" si="32"/>
        <v/>
      </c>
      <c r="Q105" s="41" t="str">
        <f t="shared" si="33"/>
        <v/>
      </c>
      <c r="R105" s="148" t="str">
        <f t="shared" si="34"/>
        <v/>
      </c>
      <c r="S105" s="41" t="str">
        <f t="shared" si="35"/>
        <v/>
      </c>
      <c r="T105" s="41" t="str">
        <f t="shared" si="36"/>
        <v/>
      </c>
      <c r="U105" s="41" t="str">
        <f t="shared" si="37"/>
        <v/>
      </c>
      <c r="V105" s="42" t="str">
        <f t="shared" si="38"/>
        <v/>
      </c>
      <c r="W105" s="42" t="str">
        <f t="shared" si="39"/>
        <v/>
      </c>
      <c r="X105" s="42" t="str">
        <f t="shared" si="40"/>
        <v/>
      </c>
      <c r="Y105" s="488" t="str">
        <f t="shared" si="41"/>
        <v/>
      </c>
      <c r="Z105" s="152" t="str">
        <f t="shared" si="42"/>
        <v/>
      </c>
      <c r="AA105" s="41" t="str">
        <f t="shared" si="43"/>
        <v/>
      </c>
      <c r="AB105" s="42" t="str">
        <f t="shared" si="44"/>
        <v/>
      </c>
      <c r="AC105" s="123"/>
      <c r="AD105" s="105" t="str">
        <f t="shared" si="45"/>
        <v/>
      </c>
      <c r="AE105" s="153"/>
      <c r="AF105" s="43" t="str" cm="1">
        <f t="array" ref="AF105">_xlfn.IFS(N105="","",(IFERROR(VALUE(TRIM(SUBSTITUTE(AD105,CHAR(160),""))),0))=0,"Attention : montant présenté entièrement écarté",ROUND(Z105,2)&lt;ROUND(15%,2),"Attention : Montant temps d’affectation inférieur à 15%. La dépense doit être rejetée, ou vérifier que le personnel est affecté sur un autre type d'action",ROUND(AD105,2)&gt;ROUND(N105,2),"KO : Le montant retenu est supérieur au montant présenté. Merci de revoir la ligne de dépense ou plafonner son montant.",N105=0,"",ROUND(AD105,2)=ROUND(N105,2),"OK",ROUND(AD105,2)&lt;ROUND(N105,2),"Attention : Montant présenté partiellement écarté",TRUE,"")</f>
        <v/>
      </c>
      <c r="AG105" s="918" t="str">
        <f t="shared" si="46"/>
        <v/>
      </c>
    </row>
    <row r="106" spans="1:33" ht="20.100000000000001" customHeight="1">
      <c r="A106" s="903">
        <v>98</v>
      </c>
      <c r="B106" s="83"/>
      <c r="C106" s="83"/>
      <c r="D106" s="83"/>
      <c r="E106" s="83"/>
      <c r="F106" s="104"/>
      <c r="G106" s="104"/>
      <c r="H106" s="85"/>
      <c r="I106" s="85"/>
      <c r="J106" s="42" t="str">
        <f t="shared" si="30"/>
        <v/>
      </c>
      <c r="K106" s="487"/>
      <c r="L106" s="364"/>
      <c r="M106" s="83"/>
      <c r="N106" s="105" t="str">
        <f t="shared" si="31"/>
        <v/>
      </c>
      <c r="O106" s="904"/>
      <c r="P106" s="917" t="str">
        <f t="shared" si="32"/>
        <v/>
      </c>
      <c r="Q106" s="41" t="str">
        <f t="shared" si="33"/>
        <v/>
      </c>
      <c r="R106" s="148" t="str">
        <f t="shared" si="34"/>
        <v/>
      </c>
      <c r="S106" s="41" t="str">
        <f t="shared" si="35"/>
        <v/>
      </c>
      <c r="T106" s="41" t="str">
        <f t="shared" si="36"/>
        <v/>
      </c>
      <c r="U106" s="41" t="str">
        <f t="shared" si="37"/>
        <v/>
      </c>
      <c r="V106" s="42" t="str">
        <f t="shared" si="38"/>
        <v/>
      </c>
      <c r="W106" s="42" t="str">
        <f t="shared" si="39"/>
        <v/>
      </c>
      <c r="X106" s="42" t="str">
        <f t="shared" si="40"/>
        <v/>
      </c>
      <c r="Y106" s="488" t="str">
        <f t="shared" si="41"/>
        <v/>
      </c>
      <c r="Z106" s="152" t="str">
        <f t="shared" si="42"/>
        <v/>
      </c>
      <c r="AA106" s="41" t="str">
        <f t="shared" si="43"/>
        <v/>
      </c>
      <c r="AB106" s="42" t="str">
        <f t="shared" si="44"/>
        <v/>
      </c>
      <c r="AC106" s="123"/>
      <c r="AD106" s="105" t="str">
        <f t="shared" si="45"/>
        <v/>
      </c>
      <c r="AE106" s="153"/>
      <c r="AF106" s="43" t="str" cm="1">
        <f t="array" ref="AF106">_xlfn.IFS(N106="","",(IFERROR(VALUE(TRIM(SUBSTITUTE(AD106,CHAR(160),""))),0))=0,"Attention : montant présenté entièrement écarté",ROUND(Z106,2)&lt;ROUND(15%,2),"Attention : Montant temps d’affectation inférieur à 15%. La dépense doit être rejetée, ou vérifier que le personnel est affecté sur un autre type d'action",ROUND(AD106,2)&gt;ROUND(N106,2),"KO : Le montant retenu est supérieur au montant présenté. Merci de revoir la ligne de dépense ou plafonner son montant.",N106=0,"",ROUND(AD106,2)=ROUND(N106,2),"OK",ROUND(AD106,2)&lt;ROUND(N106,2),"Attention : Montant présenté partiellement écarté",TRUE,"")</f>
        <v/>
      </c>
      <c r="AG106" s="918" t="str">
        <f t="shared" si="46"/>
        <v/>
      </c>
    </row>
    <row r="107" spans="1:33" ht="20.100000000000001" customHeight="1">
      <c r="A107" s="903">
        <v>99</v>
      </c>
      <c r="B107" s="83"/>
      <c r="C107" s="83"/>
      <c r="D107" s="83"/>
      <c r="E107" s="83"/>
      <c r="F107" s="104"/>
      <c r="G107" s="104"/>
      <c r="H107" s="85"/>
      <c r="I107" s="85"/>
      <c r="J107" s="42" t="str">
        <f t="shared" si="30"/>
        <v/>
      </c>
      <c r="K107" s="487"/>
      <c r="L107" s="364"/>
      <c r="M107" s="83"/>
      <c r="N107" s="105" t="str">
        <f t="shared" si="31"/>
        <v/>
      </c>
      <c r="O107" s="904"/>
      <c r="P107" s="917" t="str">
        <f t="shared" si="32"/>
        <v/>
      </c>
      <c r="Q107" s="41" t="str">
        <f t="shared" si="33"/>
        <v/>
      </c>
      <c r="R107" s="148" t="str">
        <f t="shared" si="34"/>
        <v/>
      </c>
      <c r="S107" s="41" t="str">
        <f t="shared" si="35"/>
        <v/>
      </c>
      <c r="T107" s="41" t="str">
        <f t="shared" si="36"/>
        <v/>
      </c>
      <c r="U107" s="41" t="str">
        <f t="shared" si="37"/>
        <v/>
      </c>
      <c r="V107" s="42" t="str">
        <f t="shared" si="38"/>
        <v/>
      </c>
      <c r="W107" s="42" t="str">
        <f t="shared" si="39"/>
        <v/>
      </c>
      <c r="X107" s="42" t="str">
        <f t="shared" si="40"/>
        <v/>
      </c>
      <c r="Y107" s="488" t="str">
        <f t="shared" si="41"/>
        <v/>
      </c>
      <c r="Z107" s="152" t="str">
        <f t="shared" si="42"/>
        <v/>
      </c>
      <c r="AA107" s="41" t="str">
        <f t="shared" si="43"/>
        <v/>
      </c>
      <c r="AB107" s="42" t="str">
        <f t="shared" si="44"/>
        <v/>
      </c>
      <c r="AC107" s="123"/>
      <c r="AD107" s="105" t="str">
        <f t="shared" si="45"/>
        <v/>
      </c>
      <c r="AE107" s="153"/>
      <c r="AF107" s="43" t="str" cm="1">
        <f t="array" ref="AF107">_xlfn.IFS(N107="","",(IFERROR(VALUE(TRIM(SUBSTITUTE(AD107,CHAR(160),""))),0))=0,"Attention : montant présenté entièrement écarté",ROUND(Z107,2)&lt;ROUND(15%,2),"Attention : Montant temps d’affectation inférieur à 15%. La dépense doit être rejetée, ou vérifier que le personnel est affecté sur un autre type d'action",ROUND(AD107,2)&gt;ROUND(N107,2),"KO : Le montant retenu est supérieur au montant présenté. Merci de revoir la ligne de dépense ou plafonner son montant.",N107=0,"",ROUND(AD107,2)=ROUND(N107,2),"OK",ROUND(AD107,2)&lt;ROUND(N107,2),"Attention : Montant présenté partiellement écarté",TRUE,"")</f>
        <v/>
      </c>
      <c r="AG107" s="918" t="str">
        <f t="shared" si="46"/>
        <v/>
      </c>
    </row>
    <row r="108" spans="1:33" ht="20.100000000000001" customHeight="1">
      <c r="A108" s="903">
        <v>100</v>
      </c>
      <c r="B108" s="83"/>
      <c r="C108" s="83"/>
      <c r="D108" s="83"/>
      <c r="E108" s="83"/>
      <c r="F108" s="104"/>
      <c r="G108" s="104"/>
      <c r="H108" s="85"/>
      <c r="I108" s="85"/>
      <c r="J108" s="42" t="str">
        <f t="shared" si="30"/>
        <v/>
      </c>
      <c r="K108" s="487"/>
      <c r="L108" s="364"/>
      <c r="M108" s="83"/>
      <c r="N108" s="105" t="str">
        <f t="shared" si="31"/>
        <v/>
      </c>
      <c r="O108" s="904"/>
      <c r="P108" s="917" t="str">
        <f t="shared" si="32"/>
        <v/>
      </c>
      <c r="Q108" s="41" t="str">
        <f t="shared" si="33"/>
        <v/>
      </c>
      <c r="R108" s="148" t="str">
        <f t="shared" si="34"/>
        <v/>
      </c>
      <c r="S108" s="41" t="str">
        <f t="shared" si="35"/>
        <v/>
      </c>
      <c r="T108" s="41" t="str">
        <f t="shared" si="36"/>
        <v/>
      </c>
      <c r="U108" s="41" t="str">
        <f t="shared" si="37"/>
        <v/>
      </c>
      <c r="V108" s="42" t="str">
        <f t="shared" si="38"/>
        <v/>
      </c>
      <c r="W108" s="42" t="str">
        <f t="shared" si="39"/>
        <v/>
      </c>
      <c r="X108" s="42" t="str">
        <f t="shared" si="40"/>
        <v/>
      </c>
      <c r="Y108" s="488" t="str">
        <f t="shared" si="41"/>
        <v/>
      </c>
      <c r="Z108" s="152" t="str">
        <f t="shared" si="42"/>
        <v/>
      </c>
      <c r="AA108" s="41" t="str">
        <f t="shared" si="43"/>
        <v/>
      </c>
      <c r="AB108" s="42" t="str">
        <f t="shared" si="44"/>
        <v/>
      </c>
      <c r="AC108" s="123"/>
      <c r="AD108" s="105" t="str">
        <f t="shared" si="45"/>
        <v/>
      </c>
      <c r="AE108" s="153"/>
      <c r="AF108" s="43" t="str" cm="1">
        <f t="array" ref="AF108">_xlfn.IFS(N108="","",(IFERROR(VALUE(TRIM(SUBSTITUTE(AD108,CHAR(160),""))),0))=0,"Attention : montant présenté entièrement écarté",ROUND(Z108,2)&lt;ROUND(15%,2),"Attention : Montant temps d’affectation inférieur à 15%. La dépense doit être rejetée, ou vérifier que le personnel est affecté sur un autre type d'action",ROUND(AD108,2)&gt;ROUND(N108,2),"KO : Le montant retenu est supérieur au montant présenté. Merci de revoir la ligne de dépense ou plafonner son montant.",N108=0,"",ROUND(AD108,2)=ROUND(N108,2),"OK",ROUND(AD108,2)&lt;ROUND(N108,2),"Attention : Montant présenté partiellement écarté",TRUE,"")</f>
        <v/>
      </c>
      <c r="AG108" s="918" t="str">
        <f t="shared" si="46"/>
        <v/>
      </c>
    </row>
    <row r="109" spans="1:33" ht="15" customHeight="1" thickBot="1">
      <c r="A109" s="1076"/>
      <c r="B109" s="1077"/>
      <c r="C109" s="1077"/>
      <c r="D109" s="1077"/>
      <c r="E109" s="1077"/>
      <c r="F109" s="1077"/>
      <c r="G109" s="1077"/>
      <c r="H109" s="1077"/>
      <c r="I109" s="1077"/>
      <c r="J109" s="1077"/>
      <c r="K109" s="1077"/>
      <c r="L109" s="1077"/>
      <c r="M109" s="906" t="s">
        <v>124</v>
      </c>
      <c r="N109" s="907">
        <f>SUM(N9:N108)</f>
        <v>0</v>
      </c>
      <c r="O109" s="908"/>
      <c r="P109" s="1078"/>
      <c r="Q109" s="1079"/>
      <c r="R109" s="1079"/>
      <c r="S109" s="1079"/>
      <c r="T109" s="1079"/>
      <c r="U109" s="1079"/>
      <c r="V109" s="1079"/>
      <c r="W109" s="1079"/>
      <c r="X109" s="1079"/>
      <c r="Y109" s="1079"/>
      <c r="Z109" s="1079"/>
      <c r="AA109" s="1080"/>
      <c r="AB109" s="906" t="s">
        <v>125</v>
      </c>
      <c r="AC109" s="906"/>
      <c r="AD109" s="907">
        <f>SUM(AD9:AD108)</f>
        <v>0</v>
      </c>
      <c r="AE109" s="1081"/>
      <c r="AF109" s="1082"/>
      <c r="AG109" s="919">
        <f>SUM(AG9:AG108)</f>
        <v>0</v>
      </c>
    </row>
  </sheetData>
  <sheetProtection algorithmName="SHA-512" hashValue="96/aK77UssliDft+15h9DgNEX9WNkenjsTA0BuNFcDXDsd1OpVxqaooT3KAh+G/VKH8cLFozMSuQfsy0HIJN9g==" saltValue="QVmDdJcxHunqNkW1PW5QmA==" spinCount="100000" sheet="1" formatCells="0" formatColumns="0" formatRows="0" insertRows="0"/>
  <mergeCells count="10">
    <mergeCell ref="A109:L109"/>
    <mergeCell ref="P109:AA109"/>
    <mergeCell ref="AE109:AF109"/>
    <mergeCell ref="D2:H2"/>
    <mergeCell ref="D3:H3"/>
    <mergeCell ref="A5:O5"/>
    <mergeCell ref="P5:AG5"/>
    <mergeCell ref="A6:A7"/>
    <mergeCell ref="H6:J6"/>
    <mergeCell ref="V6:X6"/>
  </mergeCells>
  <conditionalFormatting sqref="L9:L108">
    <cfRule type="expression" dxfId="41" priority="15">
      <formula>AND(L9&lt;&gt;0,L9&lt;15%)</formula>
    </cfRule>
  </conditionalFormatting>
  <conditionalFormatting sqref="P9:AA108">
    <cfRule type="expression" dxfId="40" priority="277" stopIfTrue="1">
      <formula>P9&lt;&gt;B9</formula>
    </cfRule>
  </conditionalFormatting>
  <conditionalFormatting sqref="AC9:AC108">
    <cfRule type="containsText" dxfId="39" priority="1" stopIfTrue="1" operator="containsText" text="Non">
      <formula>NOT(ISERROR(SEARCH("Non",AC9)))</formula>
    </cfRule>
  </conditionalFormatting>
  <conditionalFormatting sqref="AF8:AF108">
    <cfRule type="containsText" dxfId="38" priority="16" operator="containsText" text="OK">
      <formula>NOT(ISERROR(SEARCH("OK",AF8)))</formula>
    </cfRule>
    <cfRule type="containsText" dxfId="37" priority="17" operator="containsText" text="KO">
      <formula>NOT(ISERROR(SEARCH("KO",AF8)))</formula>
    </cfRule>
    <cfRule type="containsText" dxfId="36" priority="18" operator="containsText" text="Attention">
      <formula>NOT(ISERROR(SEARCH("Attention",AF8)))</formula>
    </cfRule>
  </conditionalFormatting>
  <dataValidations count="4">
    <dataValidation type="list" allowBlank="1" showInputMessage="1" showErrorMessage="1" sqref="G9:G108" xr:uid="{9A128C3C-119A-4B98-B1F3-DF324FCBC88C}">
      <formula1>"Fiche de paie,Journal de paie,Déclaration sociale nominative,Autre document probant"</formula1>
    </dataValidation>
    <dataValidation type="list" allowBlank="1" showInputMessage="1" showErrorMessage="1" sqref="M9:M108" xr:uid="{2A781E84-1DF6-4E5E-8456-3E995B6A7AB6}">
      <formula1>"Fiche de poste,Lettre de mission,Contrat de travail,Autres"</formula1>
    </dataValidation>
    <dataValidation type="list" allowBlank="1" showInputMessage="1" showErrorMessage="1" sqref="F8:F108" xr:uid="{AA759AC9-9A3C-4144-9149-94AE18911648}">
      <formula1>"Oui,Non"</formula1>
    </dataValidation>
    <dataValidation type="list" allowBlank="1" showInputMessage="1" showErrorMessage="1" sqref="AC9:AC108" xr:uid="{9173A8C8-84F6-2148-96A9-49556B3CA449}">
      <formula1>"Oui,Non,Sans objet"</formula1>
    </dataValidation>
  </dataValidations>
  <pageMargins left="0.7" right="0.7" top="0.75" bottom="0.75" header="0.3" footer="0.3"/>
  <pageSetup paperSize="9" scale="10" orientation="portrait" r:id="rId1"/>
  <drawing r:id="rId2"/>
  <extLst>
    <ext xmlns:x14="http://schemas.microsoft.com/office/spreadsheetml/2009/9/main" uri="{CCE6A557-97BC-4b89-ADB6-D9C93CAAB3DF}">
      <x14:dataValidations xmlns:xm="http://schemas.microsoft.com/office/excel/2006/main" count="1">
        <x14:dataValidation type="list" allowBlank="1" showErrorMessage="1" promptTitle="Sélectionnez un poste de dépense" prompt="Cliquez sur le menu déroulant" xr:uid="{51030D4B-AC5C-454D-9D67-4E5BD209A88D}">
          <x14:formula1>
            <xm:f>'0-Présentation poste-typeaction'!$J$4:$J$6</xm:f>
          </x14:formula1>
          <xm:sqref>C9:C108 Q8:Q108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04DCB-D3FA-4382-B46A-5FC1D00EF685}">
  <sheetPr>
    <pageSetUpPr fitToPage="1"/>
  </sheetPr>
  <dimension ref="A1:AC109"/>
  <sheetViews>
    <sheetView showGridLines="0" topLeftCell="M1" zoomScale="81" zoomScaleNormal="82" workbookViewId="0">
      <selection activeCell="Y108" sqref="Y108"/>
    </sheetView>
  </sheetViews>
  <sheetFormatPr defaultColWidth="11.42578125" defaultRowHeight="15" outlineLevelCol="1"/>
  <cols>
    <col min="1" max="1" width="11.85546875" style="5" customWidth="1"/>
    <col min="2" max="2" width="23.42578125" style="5" customWidth="1"/>
    <col min="3" max="7" width="25.42578125" style="5" customWidth="1"/>
    <col min="8" max="9" width="27.42578125" style="5" customWidth="1"/>
    <col min="10" max="10" width="31.42578125" style="5" customWidth="1"/>
    <col min="11" max="11" width="27.42578125" style="5" customWidth="1"/>
    <col min="12" max="12" width="19.42578125" style="5" customWidth="1"/>
    <col min="13" max="13" width="50.42578125" style="5" customWidth="1"/>
    <col min="14" max="14" width="27.42578125" style="5" customWidth="1" outlineLevel="1"/>
    <col min="15" max="16" width="31.42578125" style="5" customWidth="1" outlineLevel="1"/>
    <col min="17" max="19" width="25.42578125" style="5" customWidth="1" outlineLevel="1"/>
    <col min="20" max="21" width="27.42578125" style="5" customWidth="1" outlineLevel="1"/>
    <col min="22" max="22" width="30.42578125" style="5" customWidth="1" outlineLevel="1"/>
    <col min="23" max="25" width="27.42578125" style="5" customWidth="1" outlineLevel="1"/>
    <col min="26" max="26" width="50.42578125" style="5" customWidth="1" outlineLevel="1"/>
    <col min="27" max="27" width="80.42578125" style="5" customWidth="1" outlineLevel="1"/>
    <col min="28" max="28" width="19.42578125" style="5" customWidth="1" outlineLevel="1"/>
    <col min="29" max="16384" width="11.42578125" style="5"/>
  </cols>
  <sheetData>
    <row r="1" spans="1:29" s="147" customFormat="1" ht="3.75" customHeight="1" thickBot="1"/>
    <row r="2" spans="1:29" s="147" customFormat="1" ht="18.75" hidden="1">
      <c r="E2" s="1058"/>
      <c r="F2" s="1058"/>
      <c r="G2" s="1058"/>
      <c r="H2" s="1058"/>
      <c r="I2" s="1058"/>
      <c r="J2" s="1058"/>
      <c r="K2" s="1058"/>
      <c r="L2" s="1058"/>
      <c r="M2" s="1058"/>
      <c r="N2" s="1058"/>
    </row>
    <row r="3" spans="1:29" s="147" customFormat="1" ht="8.4499999999999993" hidden="1" customHeight="1">
      <c r="E3" s="1059"/>
      <c r="F3" s="1059"/>
      <c r="G3" s="1059"/>
      <c r="H3" s="1059"/>
      <c r="I3" s="1059"/>
      <c r="J3" s="1059"/>
      <c r="K3" s="1059"/>
      <c r="L3" s="1059"/>
      <c r="M3" s="1059"/>
      <c r="N3" s="1059"/>
    </row>
    <row r="4" spans="1:29" s="147" customFormat="1" hidden="1"/>
    <row r="5" spans="1:29" s="2" customFormat="1" ht="74.25" customHeight="1" thickBot="1">
      <c r="A5" s="1099" t="s">
        <v>218</v>
      </c>
      <c r="B5" s="1100"/>
      <c r="C5" s="1100"/>
      <c r="D5" s="1100"/>
      <c r="E5" s="1100"/>
      <c r="F5" s="1100"/>
      <c r="G5" s="1100"/>
      <c r="H5" s="1100"/>
      <c r="I5" s="1100"/>
      <c r="J5" s="1100"/>
      <c r="K5" s="1100"/>
      <c r="L5" s="1100"/>
      <c r="M5" s="1101"/>
      <c r="N5" s="1086" t="s">
        <v>219</v>
      </c>
      <c r="O5" s="1087"/>
      <c r="P5" s="1087"/>
      <c r="Q5" s="1087"/>
      <c r="R5" s="1087"/>
      <c r="S5" s="1087"/>
      <c r="T5" s="1087"/>
      <c r="U5" s="1087"/>
      <c r="V5" s="1087"/>
      <c r="W5" s="1087"/>
      <c r="X5" s="1087"/>
      <c r="Y5" s="1087"/>
      <c r="Z5" s="1087"/>
      <c r="AA5" s="1087"/>
      <c r="AB5" s="1088"/>
    </row>
    <row r="6" spans="1:29" s="3" customFormat="1" ht="48" customHeight="1">
      <c r="A6" s="1102" t="s">
        <v>37</v>
      </c>
      <c r="B6" s="38" t="s">
        <v>38</v>
      </c>
      <c r="C6" s="38" t="s">
        <v>41</v>
      </c>
      <c r="D6" s="38" t="s">
        <v>220</v>
      </c>
      <c r="E6" s="47" t="s">
        <v>221</v>
      </c>
      <c r="F6" s="47" t="s">
        <v>222</v>
      </c>
      <c r="G6" s="47" t="s">
        <v>223</v>
      </c>
      <c r="H6" s="38" t="s">
        <v>224</v>
      </c>
      <c r="I6" s="38" t="s">
        <v>225</v>
      </c>
      <c r="J6" s="38" t="s">
        <v>226</v>
      </c>
      <c r="K6" s="38" t="s">
        <v>227</v>
      </c>
      <c r="L6" s="38" t="s">
        <v>228</v>
      </c>
      <c r="M6" s="928" t="s">
        <v>63</v>
      </c>
      <c r="N6" s="926" t="s">
        <v>38</v>
      </c>
      <c r="O6" s="142" t="s">
        <v>41</v>
      </c>
      <c r="P6" s="37" t="s">
        <v>220</v>
      </c>
      <c r="Q6" s="37" t="s">
        <v>221</v>
      </c>
      <c r="R6" s="37" t="s">
        <v>222</v>
      </c>
      <c r="S6" s="37" t="s">
        <v>223</v>
      </c>
      <c r="T6" s="37" t="s">
        <v>224</v>
      </c>
      <c r="U6" s="37" t="s">
        <v>225</v>
      </c>
      <c r="V6" s="37" t="s">
        <v>226</v>
      </c>
      <c r="W6" s="37" t="s">
        <v>227</v>
      </c>
      <c r="X6" s="37" t="s">
        <v>143</v>
      </c>
      <c r="Y6" s="37" t="s">
        <v>195</v>
      </c>
      <c r="Z6" s="37" t="s">
        <v>63</v>
      </c>
      <c r="AA6" s="37" t="s">
        <v>80</v>
      </c>
      <c r="AB6" s="927" t="s">
        <v>145</v>
      </c>
    </row>
    <row r="7" spans="1:29" s="3" customFormat="1" ht="110.45" customHeight="1">
      <c r="A7" s="1090"/>
      <c r="B7" s="39" t="s">
        <v>229</v>
      </c>
      <c r="C7" s="39" t="s">
        <v>87</v>
      </c>
      <c r="D7" s="40" t="s">
        <v>230</v>
      </c>
      <c r="E7" s="57" t="s">
        <v>231</v>
      </c>
      <c r="F7" s="57" t="s">
        <v>232</v>
      </c>
      <c r="G7" s="57" t="s">
        <v>233</v>
      </c>
      <c r="H7" s="40" t="s">
        <v>234</v>
      </c>
      <c r="I7" s="39" t="s">
        <v>235</v>
      </c>
      <c r="J7" s="40" t="s">
        <v>236</v>
      </c>
      <c r="K7" s="40" t="s">
        <v>237</v>
      </c>
      <c r="L7" s="40" t="s">
        <v>98</v>
      </c>
      <c r="M7" s="900" t="s">
        <v>101</v>
      </c>
      <c r="N7" s="920" t="s">
        <v>229</v>
      </c>
      <c r="O7" s="115" t="s">
        <v>102</v>
      </c>
      <c r="P7" s="26" t="s">
        <v>102</v>
      </c>
      <c r="Q7" s="26" t="s">
        <v>231</v>
      </c>
      <c r="R7" s="26" t="s">
        <v>232</v>
      </c>
      <c r="S7" s="26" t="s">
        <v>233</v>
      </c>
      <c r="T7" s="26" t="s">
        <v>234</v>
      </c>
      <c r="U7" s="23" t="s">
        <v>235</v>
      </c>
      <c r="V7" s="26" t="s">
        <v>236</v>
      </c>
      <c r="W7" s="26" t="s">
        <v>237</v>
      </c>
      <c r="X7" s="26" t="s">
        <v>160</v>
      </c>
      <c r="Y7" s="26" t="s">
        <v>102</v>
      </c>
      <c r="Z7" s="23" t="s">
        <v>161</v>
      </c>
      <c r="AA7" s="23" t="s">
        <v>110</v>
      </c>
      <c r="AB7" s="921" t="s">
        <v>98</v>
      </c>
    </row>
    <row r="8" spans="1:29" s="172" customFormat="1">
      <c r="A8" s="929" t="s">
        <v>111</v>
      </c>
      <c r="B8" s="169" t="s">
        <v>238</v>
      </c>
      <c r="C8" s="169" t="s">
        <v>28</v>
      </c>
      <c r="D8" s="170" t="s">
        <v>239</v>
      </c>
      <c r="E8" s="67" t="s">
        <v>113</v>
      </c>
      <c r="F8" s="171">
        <v>0</v>
      </c>
      <c r="G8" s="171">
        <f>IF(E8="Oui",12.02*F8,IF(E8="Non",0,""))</f>
        <v>0</v>
      </c>
      <c r="H8" s="170">
        <v>0.2</v>
      </c>
      <c r="I8" s="170" t="s">
        <v>240</v>
      </c>
      <c r="J8" s="171">
        <v>50</v>
      </c>
      <c r="K8" s="168" t="s">
        <v>241</v>
      </c>
      <c r="L8" s="171">
        <f>IF(E8="Oui",G8,IF(OR(J8="",H8=""),"",IF((IFERROR(VALUE(TRIM(SUBSTITUTE(J8,CHAR(160),""))),0))*(IFERROR(VALUE(TRIM(SUBSTITUTE(H8,CHAR(160),""))),0))=0,"",(IFERROR(VALUE(TRIM(SUBSTITUTE(J8,CHAR(160),""))),0))*(IFERROR(VALUE(TRIM(SUBSTITUTE(H8,CHAR(160),""))),0)))))</f>
        <v>10</v>
      </c>
      <c r="M8" s="930"/>
      <c r="N8" s="922" t="str">
        <f t="shared" ref="N8:N9" si="0">IF(B8="","",B8)</f>
        <v>Construction</v>
      </c>
      <c r="O8" s="167" t="str">
        <f t="shared" ref="O8:O9" si="1">IF(C8="","",C8)</f>
        <v>Investissements équins</v>
      </c>
      <c r="P8" s="167" t="str">
        <f t="shared" ref="P8:P9" si="2">IF(D8="","",D8)</f>
        <v>Salle de réunion</v>
      </c>
      <c r="Q8" s="67" t="s">
        <v>113</v>
      </c>
      <c r="R8" s="171">
        <v>0</v>
      </c>
      <c r="S8" s="171">
        <f>IF(Q8="Oui",12.02*R8,IF(Q8="Non",0,""))</f>
        <v>0</v>
      </c>
      <c r="T8" s="456">
        <f>IF(H8="","",H8)</f>
        <v>0.2</v>
      </c>
      <c r="U8" s="456" t="str">
        <f>IF(I8="","",I8)</f>
        <v>Attestation</v>
      </c>
      <c r="V8" s="167">
        <f>IF(J8="","",J8)</f>
        <v>50</v>
      </c>
      <c r="W8" s="167" t="str">
        <f>IF(K8="","",K8)</f>
        <v>devis</v>
      </c>
      <c r="X8" s="168" t="s">
        <v>180</v>
      </c>
      <c r="Y8" s="171">
        <f>IF(X8="Non",0,IF(Q8="Oui",S8,IF(OR(V8="",T8=""),"",IF((IFERROR(VALUE(TRIM(SUBSTITUTE(V8,CHAR(160),""))),0))*(IFERROR(VALUE(TRIM(SUBSTITUTE(T8,CHAR(160),""))),0))=0,"",(IFERROR(VALUE(TRIM(SUBSTITUTE(V8,CHAR(160),""))),0))*(IFERROR(VALUE(TRIM(SUBSTITUTE(T8,CHAR(160),""))),0))))))</f>
        <v>10</v>
      </c>
      <c r="Z8" s="168" t="s">
        <v>111</v>
      </c>
      <c r="AA8" s="161" t="str" cm="1">
        <f t="array" ref="AA8">IF(OR(Y8="",L8=""),"",_xlfn.IFS(
ROUND(IFERROR(VALUE(TRIM(SUBSTITUTE(Y8,CHAR(160),""))),0),2)&gt;
ROUND(IFERROR(VALUE(TRIM(SUBSTITUTE(L8,CHAR(160),""))),0),2),
"KO : Le montant retenu est supérieur au montant présenté. Merci de revoir la ligne de contribution ou plafonner son montant.",
ROUND(IFERROR(VALUE(TRIM(SUBSTITUTE(L8,CHAR(160),""))),0),2)=0,
"",
ROUND(IFERROR(VALUE(TRIM(SUBSTITUTE(Y8,CHAR(160),""))),0),2)=
ROUND(IFERROR(VALUE(TRIM(SUBSTITUTE(L8,CHAR(160),""))),0),2),
"OK",
ROUND(IFERROR(VALUE(TRIM(SUBSTITUTE(Y8,CHAR(160),""))),0),2)=0,
"Attention : Montant présenté entièrement rejeté.",
ROUND(IFERROR(VALUE(TRIM(SUBSTITUTE(Y8,CHAR(160),""))),0),2)&lt;
ROUND(IFERROR(VALUE(TRIM(SUBSTITUTE(L8,CHAR(160),""))),0),2),
"Attention : Montant présenté partiellement rejeté.",
TRUE,""
))</f>
        <v>OK</v>
      </c>
      <c r="AB8" s="923">
        <f>IF(OR(L8="",Y8=""),"",(IFERROR(VALUE(TRIM(SUBSTITUTE(L8,CHAR(160),""))),0))-(IFERROR(VALUE(TRIM(SUBSTITUTE(Y8,CHAR(160),""))),0)))</f>
        <v>0</v>
      </c>
    </row>
    <row r="9" spans="1:29" s="2" customFormat="1">
      <c r="A9" s="931">
        <v>1</v>
      </c>
      <c r="B9" s="415"/>
      <c r="C9" s="83"/>
      <c r="D9" s="34"/>
      <c r="E9" s="83"/>
      <c r="F9" s="85"/>
      <c r="G9" s="454" t="str">
        <f t="shared" ref="G9:G72" si="3">IF(E9="Oui",12.02*F9,IF(E9="Non",0,""))</f>
        <v/>
      </c>
      <c r="H9" s="119"/>
      <c r="I9" s="34"/>
      <c r="J9" s="85"/>
      <c r="K9" s="120"/>
      <c r="L9" s="42" t="str">
        <f t="shared" ref="L9:L72" si="4">IF(E9="Oui",G9,IF(OR(J9="",H9=""),"",IF((IFERROR(VALUE(TRIM(SUBSTITUTE(J9,CHAR(160),""))),0))*(IFERROR(VALUE(TRIM(SUBSTITUTE(H9,CHAR(160),""))),0))=0,"",(IFERROR(VALUE(TRIM(SUBSTITUTE(J9,CHAR(160),""))),0))*(IFERROR(VALUE(TRIM(SUBSTITUTE(H9,CHAR(160),""))),0)))))</f>
        <v/>
      </c>
      <c r="M9" s="932"/>
      <c r="N9" s="924" t="str">
        <f t="shared" si="0"/>
        <v/>
      </c>
      <c r="O9" s="158" t="str">
        <f t="shared" si="1"/>
        <v/>
      </c>
      <c r="P9" s="157" t="str">
        <f t="shared" si="2"/>
        <v/>
      </c>
      <c r="Q9" s="157" t="str">
        <f t="shared" ref="Q9:R9" si="5">IF(E9="","",E9)</f>
        <v/>
      </c>
      <c r="R9" s="455" t="str">
        <f t="shared" si="5"/>
        <v/>
      </c>
      <c r="S9" s="454" t="str">
        <f>IF(Q9="Oui",12.02*R9,IF(Q9="Non",0,""))</f>
        <v/>
      </c>
      <c r="T9" s="159" t="str">
        <f>IF(H9="","",H9)</f>
        <v/>
      </c>
      <c r="U9" s="157" t="str">
        <f>IF(I9="","",I9)</f>
        <v/>
      </c>
      <c r="V9" s="160" t="str">
        <f t="shared" ref="V9" si="6">IF(J9="","",J9)</f>
        <v/>
      </c>
      <c r="W9" s="157" t="str">
        <f t="shared" ref="W9" si="7">IF(K9="","",K9)</f>
        <v/>
      </c>
      <c r="X9" s="176"/>
      <c r="Y9" s="42" t="str">
        <f>IF(X9="Non",0,IF(Q9="Oui",S9,IF(OR(V9="",T9=""),"",IF((IFERROR(VALUE(TRIM(SUBSTITUTE(V9,CHAR(160),""))),0))*(IFERROR(VALUE(TRIM(SUBSTITUTE(T9,CHAR(160),""))),0))=0,"",(IFERROR(VALUE(TRIM(SUBSTITUTE(V9,CHAR(160),""))),0))*(IFERROR(VALUE(TRIM(SUBSTITUTE(T9,CHAR(160),""))),0))))))</f>
        <v/>
      </c>
      <c r="Z9" s="34"/>
      <c r="AA9" s="161" t="str" cm="1">
        <f t="array" ref="AA9">IF(OR(Y9="",L9=""),"",_xlfn.IFS(
ROUND(IFERROR(VALUE(TRIM(SUBSTITUTE(Y9,CHAR(160),""))),0),2)&gt;
ROUND(IFERROR(VALUE(TRIM(SUBSTITUTE(L9,CHAR(160),""))),0),2),
"KO : Le montant retenu est supérieur au montant présenté. Merci de revoir la ligne de contribution ou plafonner son montant.",
ROUND(IFERROR(VALUE(TRIM(SUBSTITUTE(L9,CHAR(160),""))),0),2)=0,
"",
ROUND(IFERROR(VALUE(TRIM(SUBSTITUTE(Y9,CHAR(160),""))),0),2)=
ROUND(IFERROR(VALUE(TRIM(SUBSTITUTE(L9,CHAR(160),""))),0),2),
"OK",
ROUND(IFERROR(VALUE(TRIM(SUBSTITUTE(Y9,CHAR(160),""))),0),2)=0,
"Attention : Montant présenté entièrement rejeté.",
ROUND(IFERROR(VALUE(TRIM(SUBSTITUTE(Y9,CHAR(160),""))),0),2)&lt;
ROUND(IFERROR(VALUE(TRIM(SUBSTITUTE(L9,CHAR(160),""))),0),2),
"Attention : Montant présenté partiellement rejeté.",
TRUE,""
))</f>
        <v/>
      </c>
      <c r="AB9" s="925" t="str">
        <f>IF(OR(L9="",Y9=""),"",(IFERROR(VALUE(TRIM(SUBSTITUTE(L9,CHAR(160),""))),0))-(IFERROR(VALUE(TRIM(SUBSTITUTE(Y9,CHAR(160),""))),0)))</f>
        <v/>
      </c>
      <c r="AC9" s="5"/>
    </row>
    <row r="10" spans="1:29" s="2" customFormat="1">
      <c r="A10" s="931">
        <v>2</v>
      </c>
      <c r="B10" s="415"/>
      <c r="C10" s="83"/>
      <c r="D10" s="34"/>
      <c r="E10" s="83"/>
      <c r="F10" s="85"/>
      <c r="G10" s="454" t="str">
        <f t="shared" si="3"/>
        <v/>
      </c>
      <c r="H10" s="119"/>
      <c r="I10" s="34"/>
      <c r="J10" s="85"/>
      <c r="K10" s="120"/>
      <c r="L10" s="42" t="str">
        <f t="shared" si="4"/>
        <v/>
      </c>
      <c r="M10" s="932"/>
      <c r="N10" s="924" t="str">
        <f t="shared" ref="N10:N73" si="8">IF(B10="","",B10)</f>
        <v/>
      </c>
      <c r="O10" s="158" t="str">
        <f t="shared" ref="O10:O73" si="9">IF(C10="","",C10)</f>
        <v/>
      </c>
      <c r="P10" s="157" t="str">
        <f t="shared" ref="P10:P73" si="10">IF(D10="","",D10)</f>
        <v/>
      </c>
      <c r="Q10" s="157" t="str">
        <f t="shared" ref="Q10:Q73" si="11">IF(E10="","",E10)</f>
        <v/>
      </c>
      <c r="R10" s="455" t="str">
        <f t="shared" ref="R10:R73" si="12">IF(F10="","",F10)</f>
        <v/>
      </c>
      <c r="S10" s="454" t="str">
        <f t="shared" ref="S10:S73" si="13">IF(Q10="Oui",12.02*R10,IF(Q10="Non",0,""))</f>
        <v/>
      </c>
      <c r="T10" s="159" t="str">
        <f t="shared" ref="T10:T73" si="14">IF(H10="","",H10)</f>
        <v/>
      </c>
      <c r="U10" s="157" t="str">
        <f t="shared" ref="U10:U73" si="15">IF(I10="","",I10)</f>
        <v/>
      </c>
      <c r="V10" s="160" t="str">
        <f t="shared" ref="V10:V73" si="16">IF(J10="","",J10)</f>
        <v/>
      </c>
      <c r="W10" s="157" t="str">
        <f t="shared" ref="W10:W73" si="17">IF(K10="","",K10)</f>
        <v/>
      </c>
      <c r="X10" s="176"/>
      <c r="Y10" s="42" t="str">
        <f t="shared" ref="Y10:Y73" si="18">IF(X10="Non",0,IF(Q10="Oui",S10,IF(OR(V10="",T10=""),"",IF((IFERROR(VALUE(TRIM(SUBSTITUTE(V10,CHAR(160),""))),0))*(IFERROR(VALUE(TRIM(SUBSTITUTE(T10,CHAR(160),""))),0))=0,"",(IFERROR(VALUE(TRIM(SUBSTITUTE(V10,CHAR(160),""))),0))*(IFERROR(VALUE(TRIM(SUBSTITUTE(T10,CHAR(160),""))),0))))))</f>
        <v/>
      </c>
      <c r="Z10" s="34"/>
      <c r="AA10" s="161" t="str" cm="1">
        <f t="array" ref="AA10">IF(OR(Y10="",L10=""),"",_xlfn.IFS(
ROUND(IFERROR(VALUE(TRIM(SUBSTITUTE(Y10,CHAR(160),""))),0),2)&gt;
ROUND(IFERROR(VALUE(TRIM(SUBSTITUTE(L10,CHAR(160),""))),0),2),
"KO : Le montant retenu est supérieur au montant présenté. Merci de revoir la ligne de contribution ou plafonner son montant.",
ROUND(IFERROR(VALUE(TRIM(SUBSTITUTE(L10,CHAR(160),""))),0),2)=0,
"",
ROUND(IFERROR(VALUE(TRIM(SUBSTITUTE(Y10,CHAR(160),""))),0),2)=
ROUND(IFERROR(VALUE(TRIM(SUBSTITUTE(L10,CHAR(160),""))),0),2),
"OK",
ROUND(IFERROR(VALUE(TRIM(SUBSTITUTE(Y10,CHAR(160),""))),0),2)=0,
"Attention : Montant présenté entièrement rejeté.",
ROUND(IFERROR(VALUE(TRIM(SUBSTITUTE(Y10,CHAR(160),""))),0),2)&lt;
ROUND(IFERROR(VALUE(TRIM(SUBSTITUTE(L10,CHAR(160),""))),0),2),
"Attention : Montant présenté partiellement rejeté.",
TRUE,""
))</f>
        <v/>
      </c>
      <c r="AB10" s="925" t="str">
        <f t="shared" ref="AB10:AB73" si="19">IF(OR(L10="",Y10=""),"",(IFERROR(VALUE(TRIM(SUBSTITUTE(L10,CHAR(160),""))),0))-(IFERROR(VALUE(TRIM(SUBSTITUTE(Y10,CHAR(160),""))),0)))</f>
        <v/>
      </c>
      <c r="AC10" s="5"/>
    </row>
    <row r="11" spans="1:29" s="2" customFormat="1">
      <c r="A11" s="931">
        <v>3</v>
      </c>
      <c r="B11" s="415"/>
      <c r="C11" s="83"/>
      <c r="D11" s="34"/>
      <c r="E11" s="83"/>
      <c r="F11" s="85"/>
      <c r="G11" s="454" t="str">
        <f t="shared" si="3"/>
        <v/>
      </c>
      <c r="H11" s="119"/>
      <c r="I11" s="34"/>
      <c r="J11" s="85"/>
      <c r="K11" s="120"/>
      <c r="L11" s="42" t="str">
        <f t="shared" si="4"/>
        <v/>
      </c>
      <c r="M11" s="932"/>
      <c r="N11" s="924" t="str">
        <f t="shared" si="8"/>
        <v/>
      </c>
      <c r="O11" s="158" t="str">
        <f t="shared" si="9"/>
        <v/>
      </c>
      <c r="P11" s="157" t="str">
        <f t="shared" si="10"/>
        <v/>
      </c>
      <c r="Q11" s="157" t="str">
        <f t="shared" si="11"/>
        <v/>
      </c>
      <c r="R11" s="455" t="str">
        <f t="shared" si="12"/>
        <v/>
      </c>
      <c r="S11" s="454" t="str">
        <f t="shared" si="13"/>
        <v/>
      </c>
      <c r="T11" s="159" t="str">
        <f t="shared" si="14"/>
        <v/>
      </c>
      <c r="U11" s="157" t="str">
        <f t="shared" si="15"/>
        <v/>
      </c>
      <c r="V11" s="160" t="str">
        <f t="shared" si="16"/>
        <v/>
      </c>
      <c r="W11" s="157" t="str">
        <f t="shared" si="17"/>
        <v/>
      </c>
      <c r="X11" s="176"/>
      <c r="Y11" s="42" t="str">
        <f t="shared" si="18"/>
        <v/>
      </c>
      <c r="Z11" s="34"/>
      <c r="AA11" s="161" t="str" cm="1">
        <f t="array" ref="AA11">IF(OR(Y11="",L11=""),"",_xlfn.IFS(
ROUND(IFERROR(VALUE(TRIM(SUBSTITUTE(Y11,CHAR(160),""))),0),2)&gt;
ROUND(IFERROR(VALUE(TRIM(SUBSTITUTE(L11,CHAR(160),""))),0),2),
"KO : Le montant retenu est supérieur au montant présenté. Merci de revoir la ligne de contribution ou plafonner son montant.",
ROUND(IFERROR(VALUE(TRIM(SUBSTITUTE(L11,CHAR(160),""))),0),2)=0,
"",
ROUND(IFERROR(VALUE(TRIM(SUBSTITUTE(Y11,CHAR(160),""))),0),2)=
ROUND(IFERROR(VALUE(TRIM(SUBSTITUTE(L11,CHAR(160),""))),0),2),
"OK",
ROUND(IFERROR(VALUE(TRIM(SUBSTITUTE(Y11,CHAR(160),""))),0),2)=0,
"Attention : Montant présenté entièrement rejeté.",
ROUND(IFERROR(VALUE(TRIM(SUBSTITUTE(Y11,CHAR(160),""))),0),2)&lt;
ROUND(IFERROR(VALUE(TRIM(SUBSTITUTE(L11,CHAR(160),""))),0),2),
"Attention : Montant présenté partiellement rejeté.",
TRUE,""
))</f>
        <v/>
      </c>
      <c r="AB11" s="925" t="str">
        <f t="shared" si="19"/>
        <v/>
      </c>
      <c r="AC11" s="5"/>
    </row>
    <row r="12" spans="1:29" s="2" customFormat="1">
      <c r="A12" s="931">
        <v>4</v>
      </c>
      <c r="B12" s="415"/>
      <c r="C12" s="83"/>
      <c r="D12" s="34"/>
      <c r="E12" s="83"/>
      <c r="F12" s="85"/>
      <c r="G12" s="454" t="str">
        <f t="shared" si="3"/>
        <v/>
      </c>
      <c r="H12" s="119"/>
      <c r="I12" s="34"/>
      <c r="J12" s="85"/>
      <c r="K12" s="120"/>
      <c r="L12" s="42" t="str">
        <f t="shared" si="4"/>
        <v/>
      </c>
      <c r="M12" s="932"/>
      <c r="N12" s="924" t="str">
        <f t="shared" si="8"/>
        <v/>
      </c>
      <c r="O12" s="158" t="str">
        <f t="shared" si="9"/>
        <v/>
      </c>
      <c r="P12" s="157" t="str">
        <f t="shared" si="10"/>
        <v/>
      </c>
      <c r="Q12" s="157" t="str">
        <f t="shared" si="11"/>
        <v/>
      </c>
      <c r="R12" s="455" t="str">
        <f t="shared" si="12"/>
        <v/>
      </c>
      <c r="S12" s="454" t="str">
        <f t="shared" si="13"/>
        <v/>
      </c>
      <c r="T12" s="159" t="str">
        <f t="shared" si="14"/>
        <v/>
      </c>
      <c r="U12" s="157" t="str">
        <f t="shared" si="15"/>
        <v/>
      </c>
      <c r="V12" s="160" t="str">
        <f t="shared" si="16"/>
        <v/>
      </c>
      <c r="W12" s="157" t="str">
        <f t="shared" si="17"/>
        <v/>
      </c>
      <c r="X12" s="176"/>
      <c r="Y12" s="42" t="str">
        <f t="shared" si="18"/>
        <v/>
      </c>
      <c r="Z12" s="34"/>
      <c r="AA12" s="161" t="str" cm="1">
        <f t="array" ref="AA12">IF(OR(Y12="",L12=""),"",_xlfn.IFS(
ROUND(IFERROR(VALUE(TRIM(SUBSTITUTE(Y12,CHAR(160),""))),0),2)&gt;
ROUND(IFERROR(VALUE(TRIM(SUBSTITUTE(L12,CHAR(160),""))),0),2),
"KO : Le montant retenu est supérieur au montant présenté. Merci de revoir la ligne de contribution ou plafonner son montant.",
ROUND(IFERROR(VALUE(TRIM(SUBSTITUTE(L12,CHAR(160),""))),0),2)=0,
"",
ROUND(IFERROR(VALUE(TRIM(SUBSTITUTE(Y12,CHAR(160),""))),0),2)=
ROUND(IFERROR(VALUE(TRIM(SUBSTITUTE(L12,CHAR(160),""))),0),2),
"OK",
ROUND(IFERROR(VALUE(TRIM(SUBSTITUTE(Y12,CHAR(160),""))),0),2)=0,
"Attention : Montant présenté entièrement rejeté.",
ROUND(IFERROR(VALUE(TRIM(SUBSTITUTE(Y12,CHAR(160),""))),0),2)&lt;
ROUND(IFERROR(VALUE(TRIM(SUBSTITUTE(L12,CHAR(160),""))),0),2),
"Attention : Montant présenté partiellement rejeté.",
TRUE,""
))</f>
        <v/>
      </c>
      <c r="AB12" s="925" t="str">
        <f t="shared" si="19"/>
        <v/>
      </c>
      <c r="AC12" s="5"/>
    </row>
    <row r="13" spans="1:29">
      <c r="A13" s="931">
        <v>5</v>
      </c>
      <c r="B13" s="415"/>
      <c r="C13" s="83"/>
      <c r="D13" s="34"/>
      <c r="E13" s="83"/>
      <c r="F13" s="85"/>
      <c r="G13" s="454" t="str">
        <f t="shared" si="3"/>
        <v/>
      </c>
      <c r="H13" s="119"/>
      <c r="I13" s="34"/>
      <c r="J13" s="85"/>
      <c r="K13" s="120"/>
      <c r="L13" s="42" t="str">
        <f t="shared" si="4"/>
        <v/>
      </c>
      <c r="M13" s="932"/>
      <c r="N13" s="924" t="str">
        <f t="shared" si="8"/>
        <v/>
      </c>
      <c r="O13" s="158" t="str">
        <f t="shared" si="9"/>
        <v/>
      </c>
      <c r="P13" s="157" t="str">
        <f t="shared" si="10"/>
        <v/>
      </c>
      <c r="Q13" s="157" t="str">
        <f t="shared" si="11"/>
        <v/>
      </c>
      <c r="R13" s="455" t="str">
        <f t="shared" si="12"/>
        <v/>
      </c>
      <c r="S13" s="454" t="str">
        <f t="shared" si="13"/>
        <v/>
      </c>
      <c r="T13" s="159" t="str">
        <f t="shared" si="14"/>
        <v/>
      </c>
      <c r="U13" s="157" t="str">
        <f t="shared" si="15"/>
        <v/>
      </c>
      <c r="V13" s="160" t="str">
        <f t="shared" si="16"/>
        <v/>
      </c>
      <c r="W13" s="157" t="str">
        <f t="shared" si="17"/>
        <v/>
      </c>
      <c r="X13" s="176"/>
      <c r="Y13" s="42" t="str">
        <f t="shared" si="18"/>
        <v/>
      </c>
      <c r="Z13" s="34"/>
      <c r="AA13" s="161" t="str" cm="1">
        <f t="array" ref="AA13">IF(OR(Y13="",L13=""),"",_xlfn.IFS(
ROUND(IFERROR(VALUE(TRIM(SUBSTITUTE(Y13,CHAR(160),""))),0),2)&gt;
ROUND(IFERROR(VALUE(TRIM(SUBSTITUTE(L13,CHAR(160),""))),0),2),
"KO : Le montant retenu est supérieur au montant présenté. Merci de revoir la ligne de contribution ou plafonner son montant.",
ROUND(IFERROR(VALUE(TRIM(SUBSTITUTE(L13,CHAR(160),""))),0),2)=0,
"",
ROUND(IFERROR(VALUE(TRIM(SUBSTITUTE(Y13,CHAR(160),""))),0),2)=
ROUND(IFERROR(VALUE(TRIM(SUBSTITUTE(L13,CHAR(160),""))),0),2),
"OK",
ROUND(IFERROR(VALUE(TRIM(SUBSTITUTE(Y13,CHAR(160),""))),0),2)=0,
"Attention : Montant présenté entièrement rejeté.",
ROUND(IFERROR(VALUE(TRIM(SUBSTITUTE(Y13,CHAR(160),""))),0),2)&lt;
ROUND(IFERROR(VALUE(TRIM(SUBSTITUTE(L13,CHAR(160),""))),0),2),
"Attention : Montant présenté partiellement rejeté.",
TRUE,""
))</f>
        <v/>
      </c>
      <c r="AB13" s="925" t="str">
        <f t="shared" si="19"/>
        <v/>
      </c>
    </row>
    <row r="14" spans="1:29">
      <c r="A14" s="931">
        <v>6</v>
      </c>
      <c r="B14" s="415"/>
      <c r="C14" s="83"/>
      <c r="D14" s="34"/>
      <c r="E14" s="83"/>
      <c r="F14" s="85"/>
      <c r="G14" s="454" t="str">
        <f t="shared" si="3"/>
        <v/>
      </c>
      <c r="H14" s="119"/>
      <c r="I14" s="34"/>
      <c r="J14" s="85"/>
      <c r="K14" s="120"/>
      <c r="L14" s="42" t="str">
        <f t="shared" si="4"/>
        <v/>
      </c>
      <c r="M14" s="932"/>
      <c r="N14" s="924" t="str">
        <f t="shared" si="8"/>
        <v/>
      </c>
      <c r="O14" s="158" t="str">
        <f t="shared" si="9"/>
        <v/>
      </c>
      <c r="P14" s="157" t="str">
        <f t="shared" si="10"/>
        <v/>
      </c>
      <c r="Q14" s="157" t="str">
        <f t="shared" si="11"/>
        <v/>
      </c>
      <c r="R14" s="455" t="str">
        <f t="shared" si="12"/>
        <v/>
      </c>
      <c r="S14" s="454" t="str">
        <f t="shared" si="13"/>
        <v/>
      </c>
      <c r="T14" s="159" t="str">
        <f t="shared" si="14"/>
        <v/>
      </c>
      <c r="U14" s="157" t="str">
        <f t="shared" si="15"/>
        <v/>
      </c>
      <c r="V14" s="160" t="str">
        <f t="shared" si="16"/>
        <v/>
      </c>
      <c r="W14" s="157" t="str">
        <f t="shared" si="17"/>
        <v/>
      </c>
      <c r="X14" s="176"/>
      <c r="Y14" s="42" t="str">
        <f t="shared" si="18"/>
        <v/>
      </c>
      <c r="Z14" s="34"/>
      <c r="AA14" s="161" t="str" cm="1">
        <f t="array" ref="AA14">IF(OR(Y14="",L14=""),"",_xlfn.IFS(
ROUND(IFERROR(VALUE(TRIM(SUBSTITUTE(Y14,CHAR(160),""))),0),2)&gt;
ROUND(IFERROR(VALUE(TRIM(SUBSTITUTE(L14,CHAR(160),""))),0),2),
"KO : Le montant retenu est supérieur au montant présenté. Merci de revoir la ligne de contribution ou plafonner son montant.",
ROUND(IFERROR(VALUE(TRIM(SUBSTITUTE(L14,CHAR(160),""))),0),2)=0,
"",
ROUND(IFERROR(VALUE(TRIM(SUBSTITUTE(Y14,CHAR(160),""))),0),2)=
ROUND(IFERROR(VALUE(TRIM(SUBSTITUTE(L14,CHAR(160),""))),0),2),
"OK",
ROUND(IFERROR(VALUE(TRIM(SUBSTITUTE(Y14,CHAR(160),""))),0),2)=0,
"Attention : Montant présenté entièrement rejeté.",
ROUND(IFERROR(VALUE(TRIM(SUBSTITUTE(Y14,CHAR(160),""))),0),2)&lt;
ROUND(IFERROR(VALUE(TRIM(SUBSTITUTE(L14,CHAR(160),""))),0),2),
"Attention : Montant présenté partiellement rejeté.",
TRUE,""
))</f>
        <v/>
      </c>
      <c r="AB14" s="925" t="str">
        <f t="shared" si="19"/>
        <v/>
      </c>
    </row>
    <row r="15" spans="1:29">
      <c r="A15" s="931">
        <v>7</v>
      </c>
      <c r="B15" s="415"/>
      <c r="C15" s="83"/>
      <c r="D15" s="34"/>
      <c r="E15" s="83"/>
      <c r="F15" s="85"/>
      <c r="G15" s="454" t="str">
        <f t="shared" si="3"/>
        <v/>
      </c>
      <c r="H15" s="119"/>
      <c r="I15" s="34"/>
      <c r="J15" s="85"/>
      <c r="K15" s="120"/>
      <c r="L15" s="42" t="str">
        <f t="shared" si="4"/>
        <v/>
      </c>
      <c r="M15" s="932"/>
      <c r="N15" s="924" t="str">
        <f t="shared" si="8"/>
        <v/>
      </c>
      <c r="O15" s="158" t="str">
        <f t="shared" si="9"/>
        <v/>
      </c>
      <c r="P15" s="157" t="str">
        <f t="shared" si="10"/>
        <v/>
      </c>
      <c r="Q15" s="157" t="str">
        <f t="shared" si="11"/>
        <v/>
      </c>
      <c r="R15" s="455" t="str">
        <f t="shared" si="12"/>
        <v/>
      </c>
      <c r="S15" s="454" t="str">
        <f t="shared" si="13"/>
        <v/>
      </c>
      <c r="T15" s="159" t="str">
        <f t="shared" si="14"/>
        <v/>
      </c>
      <c r="U15" s="157" t="str">
        <f t="shared" si="15"/>
        <v/>
      </c>
      <c r="V15" s="160" t="str">
        <f t="shared" si="16"/>
        <v/>
      </c>
      <c r="W15" s="157" t="str">
        <f t="shared" si="17"/>
        <v/>
      </c>
      <c r="X15" s="176"/>
      <c r="Y15" s="42" t="str">
        <f t="shared" si="18"/>
        <v/>
      </c>
      <c r="Z15" s="34"/>
      <c r="AA15" s="161" t="str" cm="1">
        <f t="array" ref="AA15">IF(OR(Y15="",L15=""),"",_xlfn.IFS(
ROUND(IFERROR(VALUE(TRIM(SUBSTITUTE(Y15,CHAR(160),""))),0),2)&gt;
ROUND(IFERROR(VALUE(TRIM(SUBSTITUTE(L15,CHAR(160),""))),0),2),
"KO : Le montant retenu est supérieur au montant présenté. Merci de revoir la ligne de contribution ou plafonner son montant.",
ROUND(IFERROR(VALUE(TRIM(SUBSTITUTE(L15,CHAR(160),""))),0),2)=0,
"",
ROUND(IFERROR(VALUE(TRIM(SUBSTITUTE(Y15,CHAR(160),""))),0),2)=
ROUND(IFERROR(VALUE(TRIM(SUBSTITUTE(L15,CHAR(160),""))),0),2),
"OK",
ROUND(IFERROR(VALUE(TRIM(SUBSTITUTE(Y15,CHAR(160),""))),0),2)=0,
"Attention : Montant présenté entièrement rejeté.",
ROUND(IFERROR(VALUE(TRIM(SUBSTITUTE(Y15,CHAR(160),""))),0),2)&lt;
ROUND(IFERROR(VALUE(TRIM(SUBSTITUTE(L15,CHAR(160),""))),0),2),
"Attention : Montant présenté partiellement rejeté.",
TRUE,""
))</f>
        <v/>
      </c>
      <c r="AB15" s="925" t="str">
        <f t="shared" si="19"/>
        <v/>
      </c>
    </row>
    <row r="16" spans="1:29">
      <c r="A16" s="931">
        <v>8</v>
      </c>
      <c r="B16" s="415"/>
      <c r="C16" s="83"/>
      <c r="D16" s="34"/>
      <c r="E16" s="83"/>
      <c r="F16" s="85"/>
      <c r="G16" s="454" t="str">
        <f t="shared" si="3"/>
        <v/>
      </c>
      <c r="H16" s="119"/>
      <c r="I16" s="34"/>
      <c r="J16" s="85"/>
      <c r="K16" s="120"/>
      <c r="L16" s="42" t="str">
        <f t="shared" si="4"/>
        <v/>
      </c>
      <c r="M16" s="932"/>
      <c r="N16" s="924" t="str">
        <f t="shared" si="8"/>
        <v/>
      </c>
      <c r="O16" s="158" t="str">
        <f t="shared" si="9"/>
        <v/>
      </c>
      <c r="P16" s="157" t="str">
        <f t="shared" si="10"/>
        <v/>
      </c>
      <c r="Q16" s="157" t="str">
        <f t="shared" si="11"/>
        <v/>
      </c>
      <c r="R16" s="455" t="str">
        <f t="shared" si="12"/>
        <v/>
      </c>
      <c r="S16" s="454" t="str">
        <f t="shared" si="13"/>
        <v/>
      </c>
      <c r="T16" s="159" t="str">
        <f t="shared" si="14"/>
        <v/>
      </c>
      <c r="U16" s="157" t="str">
        <f t="shared" si="15"/>
        <v/>
      </c>
      <c r="V16" s="160" t="str">
        <f t="shared" si="16"/>
        <v/>
      </c>
      <c r="W16" s="157" t="str">
        <f t="shared" si="17"/>
        <v/>
      </c>
      <c r="X16" s="176"/>
      <c r="Y16" s="42" t="str">
        <f t="shared" si="18"/>
        <v/>
      </c>
      <c r="Z16" s="34"/>
      <c r="AA16" s="161" t="str" cm="1">
        <f t="array" ref="AA16">IF(OR(Y16="",L16=""),"",_xlfn.IFS(
ROUND(IFERROR(VALUE(TRIM(SUBSTITUTE(Y16,CHAR(160),""))),0),2)&gt;
ROUND(IFERROR(VALUE(TRIM(SUBSTITUTE(L16,CHAR(160),""))),0),2),
"KO : Le montant retenu est supérieur au montant présenté. Merci de revoir la ligne de contribution ou plafonner son montant.",
ROUND(IFERROR(VALUE(TRIM(SUBSTITUTE(L16,CHAR(160),""))),0),2)=0,
"",
ROUND(IFERROR(VALUE(TRIM(SUBSTITUTE(Y16,CHAR(160),""))),0),2)=
ROUND(IFERROR(VALUE(TRIM(SUBSTITUTE(L16,CHAR(160),""))),0),2),
"OK",
ROUND(IFERROR(VALUE(TRIM(SUBSTITUTE(Y16,CHAR(160),""))),0),2)=0,
"Attention : Montant présenté entièrement rejeté.",
ROUND(IFERROR(VALUE(TRIM(SUBSTITUTE(Y16,CHAR(160),""))),0),2)&lt;
ROUND(IFERROR(VALUE(TRIM(SUBSTITUTE(L16,CHAR(160),""))),0),2),
"Attention : Montant présenté partiellement rejeté.",
TRUE,""
))</f>
        <v/>
      </c>
      <c r="AB16" s="925" t="str">
        <f t="shared" si="19"/>
        <v/>
      </c>
    </row>
    <row r="17" spans="1:29">
      <c r="A17" s="931">
        <v>9</v>
      </c>
      <c r="B17" s="415"/>
      <c r="C17" s="83"/>
      <c r="D17" s="34"/>
      <c r="E17" s="83"/>
      <c r="F17" s="85"/>
      <c r="G17" s="454" t="str">
        <f t="shared" si="3"/>
        <v/>
      </c>
      <c r="H17" s="119"/>
      <c r="I17" s="34"/>
      <c r="J17" s="85"/>
      <c r="K17" s="120"/>
      <c r="L17" s="42" t="str">
        <f t="shared" si="4"/>
        <v/>
      </c>
      <c r="M17" s="932"/>
      <c r="N17" s="924" t="str">
        <f t="shared" si="8"/>
        <v/>
      </c>
      <c r="O17" s="158" t="str">
        <f t="shared" si="9"/>
        <v/>
      </c>
      <c r="P17" s="157" t="str">
        <f t="shared" si="10"/>
        <v/>
      </c>
      <c r="Q17" s="157" t="str">
        <f t="shared" si="11"/>
        <v/>
      </c>
      <c r="R17" s="455" t="str">
        <f t="shared" si="12"/>
        <v/>
      </c>
      <c r="S17" s="454" t="str">
        <f t="shared" si="13"/>
        <v/>
      </c>
      <c r="T17" s="159" t="str">
        <f t="shared" si="14"/>
        <v/>
      </c>
      <c r="U17" s="157" t="str">
        <f t="shared" si="15"/>
        <v/>
      </c>
      <c r="V17" s="160" t="str">
        <f t="shared" si="16"/>
        <v/>
      </c>
      <c r="W17" s="157" t="str">
        <f t="shared" si="17"/>
        <v/>
      </c>
      <c r="X17" s="176"/>
      <c r="Y17" s="42" t="str">
        <f t="shared" si="18"/>
        <v/>
      </c>
      <c r="Z17" s="34"/>
      <c r="AA17" s="161" t="str" cm="1">
        <f t="array" ref="AA17">IF(OR(Y17="",L17=""),"",_xlfn.IFS(
ROUND(IFERROR(VALUE(TRIM(SUBSTITUTE(Y17,CHAR(160),""))),0),2)&gt;
ROUND(IFERROR(VALUE(TRIM(SUBSTITUTE(L17,CHAR(160),""))),0),2),
"KO : Le montant retenu est supérieur au montant présenté. Merci de revoir la ligne de contribution ou plafonner son montant.",
ROUND(IFERROR(VALUE(TRIM(SUBSTITUTE(L17,CHAR(160),""))),0),2)=0,
"",
ROUND(IFERROR(VALUE(TRIM(SUBSTITUTE(Y17,CHAR(160),""))),0),2)=
ROUND(IFERROR(VALUE(TRIM(SUBSTITUTE(L17,CHAR(160),""))),0),2),
"OK",
ROUND(IFERROR(VALUE(TRIM(SUBSTITUTE(Y17,CHAR(160),""))),0),2)=0,
"Attention : Montant présenté entièrement rejeté.",
ROUND(IFERROR(VALUE(TRIM(SUBSTITUTE(Y17,CHAR(160),""))),0),2)&lt;
ROUND(IFERROR(VALUE(TRIM(SUBSTITUTE(L17,CHAR(160),""))),0),2),
"Attention : Montant présenté partiellement rejeté.",
TRUE,""
))</f>
        <v/>
      </c>
      <c r="AB17" s="925" t="str">
        <f t="shared" si="19"/>
        <v/>
      </c>
    </row>
    <row r="18" spans="1:29">
      <c r="A18" s="931">
        <v>10</v>
      </c>
      <c r="B18" s="415"/>
      <c r="C18" s="83"/>
      <c r="D18" s="34"/>
      <c r="E18" s="83"/>
      <c r="F18" s="85"/>
      <c r="G18" s="454" t="str">
        <f t="shared" si="3"/>
        <v/>
      </c>
      <c r="H18" s="119"/>
      <c r="I18" s="34"/>
      <c r="J18" s="85"/>
      <c r="K18" s="120"/>
      <c r="L18" s="42" t="str">
        <f t="shared" si="4"/>
        <v/>
      </c>
      <c r="M18" s="932"/>
      <c r="N18" s="924" t="str">
        <f t="shared" si="8"/>
        <v/>
      </c>
      <c r="O18" s="158" t="str">
        <f t="shared" si="9"/>
        <v/>
      </c>
      <c r="P18" s="157" t="str">
        <f t="shared" si="10"/>
        <v/>
      </c>
      <c r="Q18" s="157" t="str">
        <f t="shared" si="11"/>
        <v/>
      </c>
      <c r="R18" s="455" t="str">
        <f t="shared" si="12"/>
        <v/>
      </c>
      <c r="S18" s="454" t="str">
        <f t="shared" si="13"/>
        <v/>
      </c>
      <c r="T18" s="159" t="str">
        <f t="shared" si="14"/>
        <v/>
      </c>
      <c r="U18" s="157" t="str">
        <f t="shared" si="15"/>
        <v/>
      </c>
      <c r="V18" s="160" t="str">
        <f t="shared" si="16"/>
        <v/>
      </c>
      <c r="W18" s="157" t="str">
        <f t="shared" si="17"/>
        <v/>
      </c>
      <c r="X18" s="176"/>
      <c r="Y18" s="42" t="str">
        <f t="shared" si="18"/>
        <v/>
      </c>
      <c r="Z18" s="34"/>
      <c r="AA18" s="161" t="str" cm="1">
        <f t="array" ref="AA18">IF(OR(Y18="",L18=""),"",_xlfn.IFS(
ROUND(IFERROR(VALUE(TRIM(SUBSTITUTE(Y18,CHAR(160),""))),0),2)&gt;
ROUND(IFERROR(VALUE(TRIM(SUBSTITUTE(L18,CHAR(160),""))),0),2),
"KO : Le montant retenu est supérieur au montant présenté. Merci de revoir la ligne de contribution ou plafonner son montant.",
ROUND(IFERROR(VALUE(TRIM(SUBSTITUTE(L18,CHAR(160),""))),0),2)=0,
"",
ROUND(IFERROR(VALUE(TRIM(SUBSTITUTE(Y18,CHAR(160),""))),0),2)=
ROUND(IFERROR(VALUE(TRIM(SUBSTITUTE(L18,CHAR(160),""))),0),2),
"OK",
ROUND(IFERROR(VALUE(TRIM(SUBSTITUTE(Y18,CHAR(160),""))),0),2)=0,
"Attention : Montant présenté entièrement rejeté.",
ROUND(IFERROR(VALUE(TRIM(SUBSTITUTE(Y18,CHAR(160),""))),0),2)&lt;
ROUND(IFERROR(VALUE(TRIM(SUBSTITUTE(L18,CHAR(160),""))),0),2),
"Attention : Montant présenté partiellement rejeté.",
TRUE,""
))</f>
        <v/>
      </c>
      <c r="AB18" s="925" t="str">
        <f t="shared" si="19"/>
        <v/>
      </c>
    </row>
    <row r="19" spans="1:29">
      <c r="A19" s="931">
        <v>11</v>
      </c>
      <c r="B19" s="415"/>
      <c r="C19" s="83"/>
      <c r="D19" s="34"/>
      <c r="E19" s="83"/>
      <c r="F19" s="85"/>
      <c r="G19" s="454" t="str">
        <f t="shared" si="3"/>
        <v/>
      </c>
      <c r="H19" s="119"/>
      <c r="I19" s="34"/>
      <c r="J19" s="85"/>
      <c r="K19" s="120"/>
      <c r="L19" s="42" t="str">
        <f t="shared" si="4"/>
        <v/>
      </c>
      <c r="M19" s="932"/>
      <c r="N19" s="924" t="str">
        <f t="shared" si="8"/>
        <v/>
      </c>
      <c r="O19" s="158" t="str">
        <f t="shared" si="9"/>
        <v/>
      </c>
      <c r="P19" s="157" t="str">
        <f t="shared" si="10"/>
        <v/>
      </c>
      <c r="Q19" s="157" t="str">
        <f t="shared" si="11"/>
        <v/>
      </c>
      <c r="R19" s="455" t="str">
        <f t="shared" si="12"/>
        <v/>
      </c>
      <c r="S19" s="454" t="str">
        <f t="shared" si="13"/>
        <v/>
      </c>
      <c r="T19" s="159" t="str">
        <f t="shared" si="14"/>
        <v/>
      </c>
      <c r="U19" s="157" t="str">
        <f t="shared" si="15"/>
        <v/>
      </c>
      <c r="V19" s="160" t="str">
        <f t="shared" si="16"/>
        <v/>
      </c>
      <c r="W19" s="157" t="str">
        <f t="shared" si="17"/>
        <v/>
      </c>
      <c r="X19" s="176"/>
      <c r="Y19" s="42" t="str">
        <f t="shared" si="18"/>
        <v/>
      </c>
      <c r="Z19" s="34"/>
      <c r="AA19" s="161" t="str" cm="1">
        <f t="array" ref="AA19">IF(OR(Y19="",L19=""),"",_xlfn.IFS(
ROUND(IFERROR(VALUE(TRIM(SUBSTITUTE(Y19,CHAR(160),""))),0),2)&gt;
ROUND(IFERROR(VALUE(TRIM(SUBSTITUTE(L19,CHAR(160),""))),0),2),
"KO : Le montant retenu est supérieur au montant présenté. Merci de revoir la ligne de contribution ou plafonner son montant.",
ROUND(IFERROR(VALUE(TRIM(SUBSTITUTE(L19,CHAR(160),""))),0),2)=0,
"",
ROUND(IFERROR(VALUE(TRIM(SUBSTITUTE(Y19,CHAR(160),""))),0),2)=
ROUND(IFERROR(VALUE(TRIM(SUBSTITUTE(L19,CHAR(160),""))),0),2),
"OK",
ROUND(IFERROR(VALUE(TRIM(SUBSTITUTE(Y19,CHAR(160),""))),0),2)=0,
"Attention : Montant présenté entièrement rejeté.",
ROUND(IFERROR(VALUE(TRIM(SUBSTITUTE(Y19,CHAR(160),""))),0),2)&lt;
ROUND(IFERROR(VALUE(TRIM(SUBSTITUTE(L19,CHAR(160),""))),0),2),
"Attention : Montant présenté partiellement rejeté.",
TRUE,""
))</f>
        <v/>
      </c>
      <c r="AB19" s="925" t="str">
        <f t="shared" si="19"/>
        <v/>
      </c>
    </row>
    <row r="20" spans="1:29">
      <c r="A20" s="931">
        <v>12</v>
      </c>
      <c r="B20" s="415"/>
      <c r="C20" s="83"/>
      <c r="D20" s="34"/>
      <c r="E20" s="83"/>
      <c r="F20" s="85"/>
      <c r="G20" s="454" t="str">
        <f t="shared" si="3"/>
        <v/>
      </c>
      <c r="H20" s="119"/>
      <c r="I20" s="34"/>
      <c r="J20" s="85"/>
      <c r="K20" s="120"/>
      <c r="L20" s="42" t="str">
        <f t="shared" si="4"/>
        <v/>
      </c>
      <c r="M20" s="932"/>
      <c r="N20" s="924" t="str">
        <f t="shared" si="8"/>
        <v/>
      </c>
      <c r="O20" s="158" t="str">
        <f t="shared" si="9"/>
        <v/>
      </c>
      <c r="P20" s="157" t="str">
        <f t="shared" si="10"/>
        <v/>
      </c>
      <c r="Q20" s="157" t="str">
        <f t="shared" si="11"/>
        <v/>
      </c>
      <c r="R20" s="455" t="str">
        <f t="shared" si="12"/>
        <v/>
      </c>
      <c r="S20" s="454" t="str">
        <f t="shared" si="13"/>
        <v/>
      </c>
      <c r="T20" s="159" t="str">
        <f t="shared" si="14"/>
        <v/>
      </c>
      <c r="U20" s="157" t="str">
        <f t="shared" si="15"/>
        <v/>
      </c>
      <c r="V20" s="160" t="str">
        <f t="shared" si="16"/>
        <v/>
      </c>
      <c r="W20" s="157" t="str">
        <f t="shared" si="17"/>
        <v/>
      </c>
      <c r="X20" s="176"/>
      <c r="Y20" s="42" t="str">
        <f t="shared" si="18"/>
        <v/>
      </c>
      <c r="Z20" s="34"/>
      <c r="AA20" s="161" t="str" cm="1">
        <f t="array" ref="AA20">IF(OR(Y20="",L20=""),"",_xlfn.IFS(
ROUND(IFERROR(VALUE(TRIM(SUBSTITUTE(Y20,CHAR(160),""))),0),2)&gt;
ROUND(IFERROR(VALUE(TRIM(SUBSTITUTE(L20,CHAR(160),""))),0),2),
"KO : Le montant retenu est supérieur au montant présenté. Merci de revoir la ligne de contribution ou plafonner son montant.",
ROUND(IFERROR(VALUE(TRIM(SUBSTITUTE(L20,CHAR(160),""))),0),2)=0,
"",
ROUND(IFERROR(VALUE(TRIM(SUBSTITUTE(Y20,CHAR(160),""))),0),2)=
ROUND(IFERROR(VALUE(TRIM(SUBSTITUTE(L20,CHAR(160),""))),0),2),
"OK",
ROUND(IFERROR(VALUE(TRIM(SUBSTITUTE(Y20,CHAR(160),""))),0),2)=0,
"Attention : Montant présenté entièrement rejeté.",
ROUND(IFERROR(VALUE(TRIM(SUBSTITUTE(Y20,CHAR(160),""))),0),2)&lt;
ROUND(IFERROR(VALUE(TRIM(SUBSTITUTE(L20,CHAR(160),""))),0),2),
"Attention : Montant présenté partiellement rejeté.",
TRUE,""
))</f>
        <v/>
      </c>
      <c r="AB20" s="925" t="str">
        <f t="shared" si="19"/>
        <v/>
      </c>
    </row>
    <row r="21" spans="1:29">
      <c r="A21" s="931">
        <v>13</v>
      </c>
      <c r="B21" s="415"/>
      <c r="C21" s="83"/>
      <c r="D21" s="34"/>
      <c r="E21" s="83"/>
      <c r="F21" s="85"/>
      <c r="G21" s="454" t="str">
        <f t="shared" si="3"/>
        <v/>
      </c>
      <c r="H21" s="119"/>
      <c r="I21" s="34"/>
      <c r="J21" s="85"/>
      <c r="K21" s="120"/>
      <c r="L21" s="42" t="str">
        <f t="shared" si="4"/>
        <v/>
      </c>
      <c r="M21" s="932"/>
      <c r="N21" s="924" t="str">
        <f t="shared" si="8"/>
        <v/>
      </c>
      <c r="O21" s="158" t="str">
        <f t="shared" si="9"/>
        <v/>
      </c>
      <c r="P21" s="157" t="str">
        <f t="shared" si="10"/>
        <v/>
      </c>
      <c r="Q21" s="157" t="str">
        <f t="shared" si="11"/>
        <v/>
      </c>
      <c r="R21" s="455" t="str">
        <f t="shared" si="12"/>
        <v/>
      </c>
      <c r="S21" s="454" t="str">
        <f t="shared" si="13"/>
        <v/>
      </c>
      <c r="T21" s="159" t="str">
        <f t="shared" si="14"/>
        <v/>
      </c>
      <c r="U21" s="157" t="str">
        <f t="shared" si="15"/>
        <v/>
      </c>
      <c r="V21" s="160" t="str">
        <f t="shared" si="16"/>
        <v/>
      </c>
      <c r="W21" s="157" t="str">
        <f t="shared" si="17"/>
        <v/>
      </c>
      <c r="X21" s="176"/>
      <c r="Y21" s="42" t="str">
        <f t="shared" si="18"/>
        <v/>
      </c>
      <c r="Z21" s="34"/>
      <c r="AA21" s="161" t="str" cm="1">
        <f t="array" ref="AA21">IF(OR(Y21="",L21=""),"",_xlfn.IFS(
ROUND(IFERROR(VALUE(TRIM(SUBSTITUTE(Y21,CHAR(160),""))),0),2)&gt;
ROUND(IFERROR(VALUE(TRIM(SUBSTITUTE(L21,CHAR(160),""))),0),2),
"KO : Le montant retenu est supérieur au montant présenté. Merci de revoir la ligne de contribution ou plafonner son montant.",
ROUND(IFERROR(VALUE(TRIM(SUBSTITUTE(L21,CHAR(160),""))),0),2)=0,
"",
ROUND(IFERROR(VALUE(TRIM(SUBSTITUTE(Y21,CHAR(160),""))),0),2)=
ROUND(IFERROR(VALUE(TRIM(SUBSTITUTE(L21,CHAR(160),""))),0),2),
"OK",
ROUND(IFERROR(VALUE(TRIM(SUBSTITUTE(Y21,CHAR(160),""))),0),2)=0,
"Attention : Montant présenté entièrement rejeté.",
ROUND(IFERROR(VALUE(TRIM(SUBSTITUTE(Y21,CHAR(160),""))),0),2)&lt;
ROUND(IFERROR(VALUE(TRIM(SUBSTITUTE(L21,CHAR(160),""))),0),2),
"Attention : Montant présenté partiellement rejeté.",
TRUE,""
))</f>
        <v/>
      </c>
      <c r="AB21" s="925" t="str">
        <f t="shared" si="19"/>
        <v/>
      </c>
    </row>
    <row r="22" spans="1:29">
      <c r="A22" s="931">
        <v>14</v>
      </c>
      <c r="B22" s="415"/>
      <c r="C22" s="83"/>
      <c r="D22" s="34"/>
      <c r="E22" s="83"/>
      <c r="F22" s="85"/>
      <c r="G22" s="454" t="str">
        <f t="shared" si="3"/>
        <v/>
      </c>
      <c r="H22" s="119"/>
      <c r="I22" s="34"/>
      <c r="J22" s="85"/>
      <c r="K22" s="120"/>
      <c r="L22" s="42" t="str">
        <f t="shared" si="4"/>
        <v/>
      </c>
      <c r="M22" s="932"/>
      <c r="N22" s="924" t="str">
        <f t="shared" si="8"/>
        <v/>
      </c>
      <c r="O22" s="158" t="str">
        <f t="shared" si="9"/>
        <v/>
      </c>
      <c r="P22" s="157" t="str">
        <f t="shared" si="10"/>
        <v/>
      </c>
      <c r="Q22" s="157" t="str">
        <f t="shared" si="11"/>
        <v/>
      </c>
      <c r="R22" s="455" t="str">
        <f t="shared" si="12"/>
        <v/>
      </c>
      <c r="S22" s="454" t="str">
        <f t="shared" si="13"/>
        <v/>
      </c>
      <c r="T22" s="159" t="str">
        <f t="shared" si="14"/>
        <v/>
      </c>
      <c r="U22" s="157" t="str">
        <f t="shared" si="15"/>
        <v/>
      </c>
      <c r="V22" s="160" t="str">
        <f t="shared" si="16"/>
        <v/>
      </c>
      <c r="W22" s="157" t="str">
        <f t="shared" si="17"/>
        <v/>
      </c>
      <c r="X22" s="176"/>
      <c r="Y22" s="42" t="str">
        <f t="shared" si="18"/>
        <v/>
      </c>
      <c r="Z22" s="34"/>
      <c r="AA22" s="161" t="str" cm="1">
        <f t="array" ref="AA22">IF(OR(Y22="",L22=""),"",_xlfn.IFS(
ROUND(IFERROR(VALUE(TRIM(SUBSTITUTE(Y22,CHAR(160),""))),0),2)&gt;
ROUND(IFERROR(VALUE(TRIM(SUBSTITUTE(L22,CHAR(160),""))),0),2),
"KO : Le montant retenu est supérieur au montant présenté. Merci de revoir la ligne de contribution ou plafonner son montant.",
ROUND(IFERROR(VALUE(TRIM(SUBSTITUTE(L22,CHAR(160),""))),0),2)=0,
"",
ROUND(IFERROR(VALUE(TRIM(SUBSTITUTE(Y22,CHAR(160),""))),0),2)=
ROUND(IFERROR(VALUE(TRIM(SUBSTITUTE(L22,CHAR(160),""))),0),2),
"OK",
ROUND(IFERROR(VALUE(TRIM(SUBSTITUTE(Y22,CHAR(160),""))),0),2)=0,
"Attention : Montant présenté entièrement rejeté.",
ROUND(IFERROR(VALUE(TRIM(SUBSTITUTE(Y22,CHAR(160),""))),0),2)&lt;
ROUND(IFERROR(VALUE(TRIM(SUBSTITUTE(L22,CHAR(160),""))),0),2),
"Attention : Montant présenté partiellement rejeté.",
TRUE,""
))</f>
        <v/>
      </c>
      <c r="AB22" s="925" t="str">
        <f t="shared" si="19"/>
        <v/>
      </c>
    </row>
    <row r="23" spans="1:29" ht="18.75">
      <c r="A23" s="931">
        <v>15</v>
      </c>
      <c r="B23" s="415"/>
      <c r="C23" s="83"/>
      <c r="D23" s="34"/>
      <c r="E23" s="83"/>
      <c r="F23" s="85"/>
      <c r="G23" s="454" t="str">
        <f t="shared" si="3"/>
        <v/>
      </c>
      <c r="H23" s="119"/>
      <c r="I23" s="34"/>
      <c r="J23" s="85"/>
      <c r="K23" s="120"/>
      <c r="L23" s="42" t="str">
        <f t="shared" si="4"/>
        <v/>
      </c>
      <c r="M23" s="932"/>
      <c r="N23" s="924" t="str">
        <f t="shared" si="8"/>
        <v/>
      </c>
      <c r="O23" s="158" t="str">
        <f t="shared" si="9"/>
        <v/>
      </c>
      <c r="P23" s="157" t="str">
        <f t="shared" si="10"/>
        <v/>
      </c>
      <c r="Q23" s="157" t="str">
        <f t="shared" si="11"/>
        <v/>
      </c>
      <c r="R23" s="455" t="str">
        <f t="shared" si="12"/>
        <v/>
      </c>
      <c r="S23" s="454" t="str">
        <f t="shared" si="13"/>
        <v/>
      </c>
      <c r="T23" s="159" t="str">
        <f t="shared" si="14"/>
        <v/>
      </c>
      <c r="U23" s="157" t="str">
        <f t="shared" si="15"/>
        <v/>
      </c>
      <c r="V23" s="160" t="str">
        <f t="shared" si="16"/>
        <v/>
      </c>
      <c r="W23" s="157" t="str">
        <f t="shared" si="17"/>
        <v/>
      </c>
      <c r="X23" s="176"/>
      <c r="Y23" s="42" t="str">
        <f t="shared" si="18"/>
        <v/>
      </c>
      <c r="Z23" s="34"/>
      <c r="AA23" s="161" t="str" cm="1">
        <f t="array" ref="AA23">IF(OR(Y23="",L23=""),"",_xlfn.IFS(
ROUND(IFERROR(VALUE(TRIM(SUBSTITUTE(Y23,CHAR(160),""))),0),2)&gt;
ROUND(IFERROR(VALUE(TRIM(SUBSTITUTE(L23,CHAR(160),""))),0),2),
"KO : Le montant retenu est supérieur au montant présenté. Merci de revoir la ligne de contribution ou plafonner son montant.",
ROUND(IFERROR(VALUE(TRIM(SUBSTITUTE(L23,CHAR(160),""))),0),2)=0,
"",
ROUND(IFERROR(VALUE(TRIM(SUBSTITUTE(Y23,CHAR(160),""))),0),2)=
ROUND(IFERROR(VALUE(TRIM(SUBSTITUTE(L23,CHAR(160),""))),0),2),
"OK",
ROUND(IFERROR(VALUE(TRIM(SUBSTITUTE(Y23,CHAR(160),""))),0),2)=0,
"Attention : Montant présenté entièrement rejeté.",
ROUND(IFERROR(VALUE(TRIM(SUBSTITUTE(Y23,CHAR(160),""))),0),2)&lt;
ROUND(IFERROR(VALUE(TRIM(SUBSTITUTE(L23,CHAR(160),""))),0),2),
"Attention : Montant présenté partiellement rejeté.",
TRUE,""
))</f>
        <v/>
      </c>
      <c r="AB23" s="925" t="str">
        <f t="shared" si="19"/>
        <v/>
      </c>
      <c r="AC23" s="9"/>
    </row>
    <row r="24" spans="1:29" ht="18.75">
      <c r="A24" s="931">
        <v>16</v>
      </c>
      <c r="B24" s="415"/>
      <c r="C24" s="83"/>
      <c r="D24" s="34"/>
      <c r="E24" s="83"/>
      <c r="F24" s="85"/>
      <c r="G24" s="454" t="str">
        <f t="shared" si="3"/>
        <v/>
      </c>
      <c r="H24" s="119"/>
      <c r="I24" s="34"/>
      <c r="J24" s="85"/>
      <c r="K24" s="120"/>
      <c r="L24" s="42" t="str">
        <f t="shared" si="4"/>
        <v/>
      </c>
      <c r="M24" s="932"/>
      <c r="N24" s="924" t="str">
        <f t="shared" si="8"/>
        <v/>
      </c>
      <c r="O24" s="158" t="str">
        <f t="shared" si="9"/>
        <v/>
      </c>
      <c r="P24" s="157" t="str">
        <f t="shared" si="10"/>
        <v/>
      </c>
      <c r="Q24" s="157" t="str">
        <f t="shared" si="11"/>
        <v/>
      </c>
      <c r="R24" s="455" t="str">
        <f t="shared" si="12"/>
        <v/>
      </c>
      <c r="S24" s="454" t="str">
        <f t="shared" si="13"/>
        <v/>
      </c>
      <c r="T24" s="159" t="str">
        <f t="shared" si="14"/>
        <v/>
      </c>
      <c r="U24" s="157" t="str">
        <f t="shared" si="15"/>
        <v/>
      </c>
      <c r="V24" s="160" t="str">
        <f t="shared" si="16"/>
        <v/>
      </c>
      <c r="W24" s="157" t="str">
        <f t="shared" si="17"/>
        <v/>
      </c>
      <c r="X24" s="176"/>
      <c r="Y24" s="42" t="str">
        <f t="shared" si="18"/>
        <v/>
      </c>
      <c r="Z24" s="34"/>
      <c r="AA24" s="161" t="str" cm="1">
        <f t="array" ref="AA24">IF(OR(Y24="",L24=""),"",_xlfn.IFS(
ROUND(IFERROR(VALUE(TRIM(SUBSTITUTE(Y24,CHAR(160),""))),0),2)&gt;
ROUND(IFERROR(VALUE(TRIM(SUBSTITUTE(L24,CHAR(160),""))),0),2),
"KO : Le montant retenu est supérieur au montant présenté. Merci de revoir la ligne de contribution ou plafonner son montant.",
ROUND(IFERROR(VALUE(TRIM(SUBSTITUTE(L24,CHAR(160),""))),0),2)=0,
"",
ROUND(IFERROR(VALUE(TRIM(SUBSTITUTE(Y24,CHAR(160),""))),0),2)=
ROUND(IFERROR(VALUE(TRIM(SUBSTITUTE(L24,CHAR(160),""))),0),2),
"OK",
ROUND(IFERROR(VALUE(TRIM(SUBSTITUTE(Y24,CHAR(160),""))),0),2)=0,
"Attention : Montant présenté entièrement rejeté.",
ROUND(IFERROR(VALUE(TRIM(SUBSTITUTE(Y24,CHAR(160),""))),0),2)&lt;
ROUND(IFERROR(VALUE(TRIM(SUBSTITUTE(L24,CHAR(160),""))),0),2),
"Attention : Montant présenté partiellement rejeté.",
TRUE,""
))</f>
        <v/>
      </c>
      <c r="AB24" s="925" t="str">
        <f t="shared" si="19"/>
        <v/>
      </c>
      <c r="AC24" s="9"/>
    </row>
    <row r="25" spans="1:29">
      <c r="A25" s="931">
        <v>17</v>
      </c>
      <c r="B25" s="415"/>
      <c r="C25" s="83"/>
      <c r="D25" s="34"/>
      <c r="E25" s="83"/>
      <c r="F25" s="85"/>
      <c r="G25" s="454" t="str">
        <f t="shared" si="3"/>
        <v/>
      </c>
      <c r="H25" s="119"/>
      <c r="I25" s="34"/>
      <c r="J25" s="85"/>
      <c r="K25" s="120"/>
      <c r="L25" s="42" t="str">
        <f t="shared" si="4"/>
        <v/>
      </c>
      <c r="M25" s="932"/>
      <c r="N25" s="924" t="str">
        <f t="shared" si="8"/>
        <v/>
      </c>
      <c r="O25" s="158" t="str">
        <f t="shared" si="9"/>
        <v/>
      </c>
      <c r="P25" s="157" t="str">
        <f t="shared" si="10"/>
        <v/>
      </c>
      <c r="Q25" s="157" t="str">
        <f t="shared" si="11"/>
        <v/>
      </c>
      <c r="R25" s="455" t="str">
        <f t="shared" si="12"/>
        <v/>
      </c>
      <c r="S25" s="454" t="str">
        <f t="shared" si="13"/>
        <v/>
      </c>
      <c r="T25" s="159" t="str">
        <f t="shared" si="14"/>
        <v/>
      </c>
      <c r="U25" s="157" t="str">
        <f t="shared" si="15"/>
        <v/>
      </c>
      <c r="V25" s="160" t="str">
        <f t="shared" si="16"/>
        <v/>
      </c>
      <c r="W25" s="157" t="str">
        <f t="shared" si="17"/>
        <v/>
      </c>
      <c r="X25" s="176"/>
      <c r="Y25" s="42" t="str">
        <f t="shared" si="18"/>
        <v/>
      </c>
      <c r="Z25" s="34"/>
      <c r="AA25" s="161" t="str" cm="1">
        <f t="array" ref="AA25">IF(OR(Y25="",L25=""),"",_xlfn.IFS(
ROUND(IFERROR(VALUE(TRIM(SUBSTITUTE(Y25,CHAR(160),""))),0),2)&gt;
ROUND(IFERROR(VALUE(TRIM(SUBSTITUTE(L25,CHAR(160),""))),0),2),
"KO : Le montant retenu est supérieur au montant présenté. Merci de revoir la ligne de contribution ou plafonner son montant.",
ROUND(IFERROR(VALUE(TRIM(SUBSTITUTE(L25,CHAR(160),""))),0),2)=0,
"",
ROUND(IFERROR(VALUE(TRIM(SUBSTITUTE(Y25,CHAR(160),""))),0),2)=
ROUND(IFERROR(VALUE(TRIM(SUBSTITUTE(L25,CHAR(160),""))),0),2),
"OK",
ROUND(IFERROR(VALUE(TRIM(SUBSTITUTE(Y25,CHAR(160),""))),0),2)=0,
"Attention : Montant présenté entièrement rejeté.",
ROUND(IFERROR(VALUE(TRIM(SUBSTITUTE(Y25,CHAR(160),""))),0),2)&lt;
ROUND(IFERROR(VALUE(TRIM(SUBSTITUTE(L25,CHAR(160),""))),0),2),
"Attention : Montant présenté partiellement rejeté.",
TRUE,""
))</f>
        <v/>
      </c>
      <c r="AB25" s="925" t="str">
        <f t="shared" si="19"/>
        <v/>
      </c>
    </row>
    <row r="26" spans="1:29">
      <c r="A26" s="931">
        <v>18</v>
      </c>
      <c r="B26" s="415"/>
      <c r="C26" s="83"/>
      <c r="D26" s="34"/>
      <c r="E26" s="83"/>
      <c r="F26" s="85"/>
      <c r="G26" s="454" t="str">
        <f t="shared" si="3"/>
        <v/>
      </c>
      <c r="H26" s="119"/>
      <c r="I26" s="34"/>
      <c r="J26" s="85"/>
      <c r="K26" s="120"/>
      <c r="L26" s="42" t="str">
        <f t="shared" si="4"/>
        <v/>
      </c>
      <c r="M26" s="932"/>
      <c r="N26" s="924" t="str">
        <f t="shared" si="8"/>
        <v/>
      </c>
      <c r="O26" s="158" t="str">
        <f t="shared" si="9"/>
        <v/>
      </c>
      <c r="P26" s="157" t="str">
        <f t="shared" si="10"/>
        <v/>
      </c>
      <c r="Q26" s="157" t="str">
        <f t="shared" si="11"/>
        <v/>
      </c>
      <c r="R26" s="455" t="str">
        <f t="shared" si="12"/>
        <v/>
      </c>
      <c r="S26" s="454" t="str">
        <f t="shared" si="13"/>
        <v/>
      </c>
      <c r="T26" s="159" t="str">
        <f t="shared" si="14"/>
        <v/>
      </c>
      <c r="U26" s="157" t="str">
        <f t="shared" si="15"/>
        <v/>
      </c>
      <c r="V26" s="160" t="str">
        <f t="shared" si="16"/>
        <v/>
      </c>
      <c r="W26" s="157" t="str">
        <f t="shared" si="17"/>
        <v/>
      </c>
      <c r="X26" s="176"/>
      <c r="Y26" s="42" t="str">
        <f t="shared" si="18"/>
        <v/>
      </c>
      <c r="Z26" s="34"/>
      <c r="AA26" s="161" t="str" cm="1">
        <f t="array" ref="AA26">IF(OR(Y26="",L26=""),"",_xlfn.IFS(
ROUND(IFERROR(VALUE(TRIM(SUBSTITUTE(Y26,CHAR(160),""))),0),2)&gt;
ROUND(IFERROR(VALUE(TRIM(SUBSTITUTE(L26,CHAR(160),""))),0),2),
"KO : Le montant retenu est supérieur au montant présenté. Merci de revoir la ligne de contribution ou plafonner son montant.",
ROUND(IFERROR(VALUE(TRIM(SUBSTITUTE(L26,CHAR(160),""))),0),2)=0,
"",
ROUND(IFERROR(VALUE(TRIM(SUBSTITUTE(Y26,CHAR(160),""))),0),2)=
ROUND(IFERROR(VALUE(TRIM(SUBSTITUTE(L26,CHAR(160),""))),0),2),
"OK",
ROUND(IFERROR(VALUE(TRIM(SUBSTITUTE(Y26,CHAR(160),""))),0),2)=0,
"Attention : Montant présenté entièrement rejeté.",
ROUND(IFERROR(VALUE(TRIM(SUBSTITUTE(Y26,CHAR(160),""))),0),2)&lt;
ROUND(IFERROR(VALUE(TRIM(SUBSTITUTE(L26,CHAR(160),""))),0),2),
"Attention : Montant présenté partiellement rejeté.",
TRUE,""
))</f>
        <v/>
      </c>
      <c r="AB26" s="925" t="str">
        <f t="shared" si="19"/>
        <v/>
      </c>
    </row>
    <row r="27" spans="1:29">
      <c r="A27" s="931">
        <v>19</v>
      </c>
      <c r="B27" s="415"/>
      <c r="C27" s="83"/>
      <c r="D27" s="34"/>
      <c r="E27" s="83"/>
      <c r="F27" s="85"/>
      <c r="G27" s="454" t="str">
        <f t="shared" si="3"/>
        <v/>
      </c>
      <c r="H27" s="119"/>
      <c r="I27" s="34"/>
      <c r="J27" s="85"/>
      <c r="K27" s="120"/>
      <c r="L27" s="42" t="str">
        <f t="shared" si="4"/>
        <v/>
      </c>
      <c r="M27" s="932"/>
      <c r="N27" s="924" t="str">
        <f t="shared" si="8"/>
        <v/>
      </c>
      <c r="O27" s="158" t="str">
        <f t="shared" si="9"/>
        <v/>
      </c>
      <c r="P27" s="157" t="str">
        <f t="shared" si="10"/>
        <v/>
      </c>
      <c r="Q27" s="157" t="str">
        <f t="shared" si="11"/>
        <v/>
      </c>
      <c r="R27" s="455" t="str">
        <f t="shared" si="12"/>
        <v/>
      </c>
      <c r="S27" s="454" t="str">
        <f t="shared" si="13"/>
        <v/>
      </c>
      <c r="T27" s="159" t="str">
        <f t="shared" si="14"/>
        <v/>
      </c>
      <c r="U27" s="157" t="str">
        <f t="shared" si="15"/>
        <v/>
      </c>
      <c r="V27" s="160" t="str">
        <f t="shared" si="16"/>
        <v/>
      </c>
      <c r="W27" s="157" t="str">
        <f t="shared" si="17"/>
        <v/>
      </c>
      <c r="X27" s="176"/>
      <c r="Y27" s="42" t="str">
        <f t="shared" si="18"/>
        <v/>
      </c>
      <c r="Z27" s="34"/>
      <c r="AA27" s="161" t="str" cm="1">
        <f t="array" ref="AA27">IF(OR(Y27="",L27=""),"",_xlfn.IFS(
ROUND(IFERROR(VALUE(TRIM(SUBSTITUTE(Y27,CHAR(160),""))),0),2)&gt;
ROUND(IFERROR(VALUE(TRIM(SUBSTITUTE(L27,CHAR(160),""))),0),2),
"KO : Le montant retenu est supérieur au montant présenté. Merci de revoir la ligne de contribution ou plafonner son montant.",
ROUND(IFERROR(VALUE(TRIM(SUBSTITUTE(L27,CHAR(160),""))),0),2)=0,
"",
ROUND(IFERROR(VALUE(TRIM(SUBSTITUTE(Y27,CHAR(160),""))),0),2)=
ROUND(IFERROR(VALUE(TRIM(SUBSTITUTE(L27,CHAR(160),""))),0),2),
"OK",
ROUND(IFERROR(VALUE(TRIM(SUBSTITUTE(Y27,CHAR(160),""))),0),2)=0,
"Attention : Montant présenté entièrement rejeté.",
ROUND(IFERROR(VALUE(TRIM(SUBSTITUTE(Y27,CHAR(160),""))),0),2)&lt;
ROUND(IFERROR(VALUE(TRIM(SUBSTITUTE(L27,CHAR(160),""))),0),2),
"Attention : Montant présenté partiellement rejeté.",
TRUE,""
))</f>
        <v/>
      </c>
      <c r="AB27" s="925" t="str">
        <f t="shared" si="19"/>
        <v/>
      </c>
    </row>
    <row r="28" spans="1:29">
      <c r="A28" s="931">
        <v>20</v>
      </c>
      <c r="B28" s="415"/>
      <c r="C28" s="83"/>
      <c r="D28" s="34"/>
      <c r="E28" s="83"/>
      <c r="F28" s="85"/>
      <c r="G28" s="454" t="str">
        <f t="shared" si="3"/>
        <v/>
      </c>
      <c r="H28" s="119"/>
      <c r="I28" s="34"/>
      <c r="J28" s="85"/>
      <c r="K28" s="120"/>
      <c r="L28" s="42" t="str">
        <f t="shared" si="4"/>
        <v/>
      </c>
      <c r="M28" s="932"/>
      <c r="N28" s="924" t="str">
        <f t="shared" si="8"/>
        <v/>
      </c>
      <c r="O28" s="158" t="str">
        <f t="shared" si="9"/>
        <v/>
      </c>
      <c r="P28" s="157" t="str">
        <f t="shared" si="10"/>
        <v/>
      </c>
      <c r="Q28" s="157" t="str">
        <f t="shared" si="11"/>
        <v/>
      </c>
      <c r="R28" s="455" t="str">
        <f t="shared" si="12"/>
        <v/>
      </c>
      <c r="S28" s="454" t="str">
        <f t="shared" si="13"/>
        <v/>
      </c>
      <c r="T28" s="159" t="str">
        <f t="shared" si="14"/>
        <v/>
      </c>
      <c r="U28" s="157" t="str">
        <f t="shared" si="15"/>
        <v/>
      </c>
      <c r="V28" s="160" t="str">
        <f t="shared" si="16"/>
        <v/>
      </c>
      <c r="W28" s="157" t="str">
        <f t="shared" si="17"/>
        <v/>
      </c>
      <c r="X28" s="176"/>
      <c r="Y28" s="42" t="str">
        <f t="shared" si="18"/>
        <v/>
      </c>
      <c r="Z28" s="34"/>
      <c r="AA28" s="161" t="str" cm="1">
        <f t="array" ref="AA28">IF(OR(Y28="",L28=""),"",_xlfn.IFS(
ROUND(IFERROR(VALUE(TRIM(SUBSTITUTE(Y28,CHAR(160),""))),0),2)&gt;
ROUND(IFERROR(VALUE(TRIM(SUBSTITUTE(L28,CHAR(160),""))),0),2),
"KO : Le montant retenu est supérieur au montant présenté. Merci de revoir la ligne de contribution ou plafonner son montant.",
ROUND(IFERROR(VALUE(TRIM(SUBSTITUTE(L28,CHAR(160),""))),0),2)=0,
"",
ROUND(IFERROR(VALUE(TRIM(SUBSTITUTE(Y28,CHAR(160),""))),0),2)=
ROUND(IFERROR(VALUE(TRIM(SUBSTITUTE(L28,CHAR(160),""))),0),2),
"OK",
ROUND(IFERROR(VALUE(TRIM(SUBSTITUTE(Y28,CHAR(160),""))),0),2)=0,
"Attention : Montant présenté entièrement rejeté.",
ROUND(IFERROR(VALUE(TRIM(SUBSTITUTE(Y28,CHAR(160),""))),0),2)&lt;
ROUND(IFERROR(VALUE(TRIM(SUBSTITUTE(L28,CHAR(160),""))),0),2),
"Attention : Montant présenté partiellement rejeté.",
TRUE,""
))</f>
        <v/>
      </c>
      <c r="AB28" s="925" t="str">
        <f t="shared" si="19"/>
        <v/>
      </c>
    </row>
    <row r="29" spans="1:29">
      <c r="A29" s="931">
        <v>21</v>
      </c>
      <c r="B29" s="415"/>
      <c r="C29" s="83"/>
      <c r="D29" s="34"/>
      <c r="E29" s="83"/>
      <c r="F29" s="85"/>
      <c r="G29" s="454" t="str">
        <f t="shared" si="3"/>
        <v/>
      </c>
      <c r="H29" s="119"/>
      <c r="I29" s="34"/>
      <c r="J29" s="85"/>
      <c r="K29" s="120"/>
      <c r="L29" s="42" t="str">
        <f t="shared" si="4"/>
        <v/>
      </c>
      <c r="M29" s="932"/>
      <c r="N29" s="924" t="str">
        <f t="shared" si="8"/>
        <v/>
      </c>
      <c r="O29" s="158" t="str">
        <f t="shared" si="9"/>
        <v/>
      </c>
      <c r="P29" s="157" t="str">
        <f t="shared" si="10"/>
        <v/>
      </c>
      <c r="Q29" s="157" t="str">
        <f t="shared" si="11"/>
        <v/>
      </c>
      <c r="R29" s="455" t="str">
        <f t="shared" si="12"/>
        <v/>
      </c>
      <c r="S29" s="454" t="str">
        <f t="shared" si="13"/>
        <v/>
      </c>
      <c r="T29" s="159" t="str">
        <f t="shared" si="14"/>
        <v/>
      </c>
      <c r="U29" s="157" t="str">
        <f t="shared" si="15"/>
        <v/>
      </c>
      <c r="V29" s="160" t="str">
        <f t="shared" si="16"/>
        <v/>
      </c>
      <c r="W29" s="157" t="str">
        <f t="shared" si="17"/>
        <v/>
      </c>
      <c r="X29" s="176"/>
      <c r="Y29" s="42" t="str">
        <f t="shared" si="18"/>
        <v/>
      </c>
      <c r="Z29" s="34"/>
      <c r="AA29" s="161" t="str" cm="1">
        <f t="array" ref="AA29">IF(OR(Y29="",L29=""),"",_xlfn.IFS(
ROUND(IFERROR(VALUE(TRIM(SUBSTITUTE(Y29,CHAR(160),""))),0),2)&gt;
ROUND(IFERROR(VALUE(TRIM(SUBSTITUTE(L29,CHAR(160),""))),0),2),
"KO : Le montant retenu est supérieur au montant présenté. Merci de revoir la ligne de contribution ou plafonner son montant.",
ROUND(IFERROR(VALUE(TRIM(SUBSTITUTE(L29,CHAR(160),""))),0),2)=0,
"",
ROUND(IFERROR(VALUE(TRIM(SUBSTITUTE(Y29,CHAR(160),""))),0),2)=
ROUND(IFERROR(VALUE(TRIM(SUBSTITUTE(L29,CHAR(160),""))),0),2),
"OK",
ROUND(IFERROR(VALUE(TRIM(SUBSTITUTE(Y29,CHAR(160),""))),0),2)=0,
"Attention : Montant présenté entièrement rejeté.",
ROUND(IFERROR(VALUE(TRIM(SUBSTITUTE(Y29,CHAR(160),""))),0),2)&lt;
ROUND(IFERROR(VALUE(TRIM(SUBSTITUTE(L29,CHAR(160),""))),0),2),
"Attention : Montant présenté partiellement rejeté.",
TRUE,""
))</f>
        <v/>
      </c>
      <c r="AB29" s="925" t="str">
        <f t="shared" si="19"/>
        <v/>
      </c>
    </row>
    <row r="30" spans="1:29">
      <c r="A30" s="931">
        <v>22</v>
      </c>
      <c r="B30" s="415"/>
      <c r="C30" s="83"/>
      <c r="D30" s="34"/>
      <c r="E30" s="83"/>
      <c r="F30" s="85"/>
      <c r="G30" s="454" t="str">
        <f t="shared" si="3"/>
        <v/>
      </c>
      <c r="H30" s="119"/>
      <c r="I30" s="34"/>
      <c r="J30" s="85"/>
      <c r="K30" s="120"/>
      <c r="L30" s="42" t="str">
        <f t="shared" si="4"/>
        <v/>
      </c>
      <c r="M30" s="932"/>
      <c r="N30" s="924" t="str">
        <f t="shared" si="8"/>
        <v/>
      </c>
      <c r="O30" s="158" t="str">
        <f t="shared" si="9"/>
        <v/>
      </c>
      <c r="P30" s="157" t="str">
        <f t="shared" si="10"/>
        <v/>
      </c>
      <c r="Q30" s="157" t="str">
        <f t="shared" si="11"/>
        <v/>
      </c>
      <c r="R30" s="455" t="str">
        <f t="shared" si="12"/>
        <v/>
      </c>
      <c r="S30" s="454" t="str">
        <f t="shared" si="13"/>
        <v/>
      </c>
      <c r="T30" s="159" t="str">
        <f t="shared" si="14"/>
        <v/>
      </c>
      <c r="U30" s="157" t="str">
        <f t="shared" si="15"/>
        <v/>
      </c>
      <c r="V30" s="160" t="str">
        <f t="shared" si="16"/>
        <v/>
      </c>
      <c r="W30" s="157" t="str">
        <f t="shared" si="17"/>
        <v/>
      </c>
      <c r="X30" s="176"/>
      <c r="Y30" s="42" t="str">
        <f t="shared" si="18"/>
        <v/>
      </c>
      <c r="Z30" s="34"/>
      <c r="AA30" s="161" t="str" cm="1">
        <f t="array" ref="AA30">IF(OR(Y30="",L30=""),"",_xlfn.IFS(
ROUND(IFERROR(VALUE(TRIM(SUBSTITUTE(Y30,CHAR(160),""))),0),2)&gt;
ROUND(IFERROR(VALUE(TRIM(SUBSTITUTE(L30,CHAR(160),""))),0),2),
"KO : Le montant retenu est supérieur au montant présenté. Merci de revoir la ligne de contribution ou plafonner son montant.",
ROUND(IFERROR(VALUE(TRIM(SUBSTITUTE(L30,CHAR(160),""))),0),2)=0,
"",
ROUND(IFERROR(VALUE(TRIM(SUBSTITUTE(Y30,CHAR(160),""))),0),2)=
ROUND(IFERROR(VALUE(TRIM(SUBSTITUTE(L30,CHAR(160),""))),0),2),
"OK",
ROUND(IFERROR(VALUE(TRIM(SUBSTITUTE(Y30,CHAR(160),""))),0),2)=0,
"Attention : Montant présenté entièrement rejeté.",
ROUND(IFERROR(VALUE(TRIM(SUBSTITUTE(Y30,CHAR(160),""))),0),2)&lt;
ROUND(IFERROR(VALUE(TRIM(SUBSTITUTE(L30,CHAR(160),""))),0),2),
"Attention : Montant présenté partiellement rejeté.",
TRUE,""
))</f>
        <v/>
      </c>
      <c r="AB30" s="925" t="str">
        <f t="shared" si="19"/>
        <v/>
      </c>
    </row>
    <row r="31" spans="1:29">
      <c r="A31" s="931">
        <v>23</v>
      </c>
      <c r="B31" s="415"/>
      <c r="C31" s="83"/>
      <c r="D31" s="34"/>
      <c r="E31" s="83"/>
      <c r="F31" s="85"/>
      <c r="G31" s="454" t="str">
        <f t="shared" si="3"/>
        <v/>
      </c>
      <c r="H31" s="119"/>
      <c r="I31" s="34"/>
      <c r="J31" s="85"/>
      <c r="K31" s="120"/>
      <c r="L31" s="42" t="str">
        <f t="shared" si="4"/>
        <v/>
      </c>
      <c r="M31" s="932"/>
      <c r="N31" s="924" t="str">
        <f t="shared" si="8"/>
        <v/>
      </c>
      <c r="O31" s="158" t="str">
        <f t="shared" si="9"/>
        <v/>
      </c>
      <c r="P31" s="157" t="str">
        <f t="shared" si="10"/>
        <v/>
      </c>
      <c r="Q31" s="157" t="str">
        <f t="shared" si="11"/>
        <v/>
      </c>
      <c r="R31" s="455" t="str">
        <f t="shared" si="12"/>
        <v/>
      </c>
      <c r="S31" s="454" t="str">
        <f t="shared" si="13"/>
        <v/>
      </c>
      <c r="T31" s="159" t="str">
        <f t="shared" si="14"/>
        <v/>
      </c>
      <c r="U31" s="157" t="str">
        <f t="shared" si="15"/>
        <v/>
      </c>
      <c r="V31" s="160" t="str">
        <f t="shared" si="16"/>
        <v/>
      </c>
      <c r="W31" s="157" t="str">
        <f t="shared" si="17"/>
        <v/>
      </c>
      <c r="X31" s="176"/>
      <c r="Y31" s="42" t="str">
        <f t="shared" si="18"/>
        <v/>
      </c>
      <c r="Z31" s="34"/>
      <c r="AA31" s="161" t="str" cm="1">
        <f t="array" ref="AA31">IF(OR(Y31="",L31=""),"",_xlfn.IFS(
ROUND(IFERROR(VALUE(TRIM(SUBSTITUTE(Y31,CHAR(160),""))),0),2)&gt;
ROUND(IFERROR(VALUE(TRIM(SUBSTITUTE(L31,CHAR(160),""))),0),2),
"KO : Le montant retenu est supérieur au montant présenté. Merci de revoir la ligne de contribution ou plafonner son montant.",
ROUND(IFERROR(VALUE(TRIM(SUBSTITUTE(L31,CHAR(160),""))),0),2)=0,
"",
ROUND(IFERROR(VALUE(TRIM(SUBSTITUTE(Y31,CHAR(160),""))),0),2)=
ROUND(IFERROR(VALUE(TRIM(SUBSTITUTE(L31,CHAR(160),""))),0),2),
"OK",
ROUND(IFERROR(VALUE(TRIM(SUBSTITUTE(Y31,CHAR(160),""))),0),2)=0,
"Attention : Montant présenté entièrement rejeté.",
ROUND(IFERROR(VALUE(TRIM(SUBSTITUTE(Y31,CHAR(160),""))),0),2)&lt;
ROUND(IFERROR(VALUE(TRIM(SUBSTITUTE(L31,CHAR(160),""))),0),2),
"Attention : Montant présenté partiellement rejeté.",
TRUE,""
))</f>
        <v/>
      </c>
      <c r="AB31" s="925" t="str">
        <f t="shared" si="19"/>
        <v/>
      </c>
    </row>
    <row r="32" spans="1:29">
      <c r="A32" s="931">
        <v>24</v>
      </c>
      <c r="B32" s="415"/>
      <c r="C32" s="83"/>
      <c r="D32" s="34"/>
      <c r="E32" s="83"/>
      <c r="F32" s="85"/>
      <c r="G32" s="454" t="str">
        <f t="shared" si="3"/>
        <v/>
      </c>
      <c r="H32" s="119"/>
      <c r="I32" s="34"/>
      <c r="J32" s="85"/>
      <c r="K32" s="120"/>
      <c r="L32" s="42" t="str">
        <f t="shared" si="4"/>
        <v/>
      </c>
      <c r="M32" s="932"/>
      <c r="N32" s="924" t="str">
        <f t="shared" si="8"/>
        <v/>
      </c>
      <c r="O32" s="158" t="str">
        <f t="shared" si="9"/>
        <v/>
      </c>
      <c r="P32" s="157" t="str">
        <f t="shared" si="10"/>
        <v/>
      </c>
      <c r="Q32" s="157" t="str">
        <f t="shared" si="11"/>
        <v/>
      </c>
      <c r="R32" s="455" t="str">
        <f t="shared" si="12"/>
        <v/>
      </c>
      <c r="S32" s="454" t="str">
        <f t="shared" si="13"/>
        <v/>
      </c>
      <c r="T32" s="159" t="str">
        <f t="shared" si="14"/>
        <v/>
      </c>
      <c r="U32" s="157" t="str">
        <f t="shared" si="15"/>
        <v/>
      </c>
      <c r="V32" s="160" t="str">
        <f t="shared" si="16"/>
        <v/>
      </c>
      <c r="W32" s="157" t="str">
        <f t="shared" si="17"/>
        <v/>
      </c>
      <c r="X32" s="176"/>
      <c r="Y32" s="42" t="str">
        <f t="shared" si="18"/>
        <v/>
      </c>
      <c r="Z32" s="34"/>
      <c r="AA32" s="161" t="str" cm="1">
        <f t="array" ref="AA32">IF(OR(Y32="",L32=""),"",_xlfn.IFS(
ROUND(IFERROR(VALUE(TRIM(SUBSTITUTE(Y32,CHAR(160),""))),0),2)&gt;
ROUND(IFERROR(VALUE(TRIM(SUBSTITUTE(L32,CHAR(160),""))),0),2),
"KO : Le montant retenu est supérieur au montant présenté. Merci de revoir la ligne de contribution ou plafonner son montant.",
ROUND(IFERROR(VALUE(TRIM(SUBSTITUTE(L32,CHAR(160),""))),0),2)=0,
"",
ROUND(IFERROR(VALUE(TRIM(SUBSTITUTE(Y32,CHAR(160),""))),0),2)=
ROUND(IFERROR(VALUE(TRIM(SUBSTITUTE(L32,CHAR(160),""))),0),2),
"OK",
ROUND(IFERROR(VALUE(TRIM(SUBSTITUTE(Y32,CHAR(160),""))),0),2)=0,
"Attention : Montant présenté entièrement rejeté.",
ROUND(IFERROR(VALUE(TRIM(SUBSTITUTE(Y32,CHAR(160),""))),0),2)&lt;
ROUND(IFERROR(VALUE(TRIM(SUBSTITUTE(L32,CHAR(160),""))),0),2),
"Attention : Montant présenté partiellement rejeté.",
TRUE,""
))</f>
        <v/>
      </c>
      <c r="AB32" s="925" t="str">
        <f t="shared" si="19"/>
        <v/>
      </c>
    </row>
    <row r="33" spans="1:28">
      <c r="A33" s="931">
        <v>25</v>
      </c>
      <c r="B33" s="415"/>
      <c r="C33" s="83"/>
      <c r="D33" s="34"/>
      <c r="E33" s="83"/>
      <c r="F33" s="85"/>
      <c r="G33" s="454" t="str">
        <f t="shared" si="3"/>
        <v/>
      </c>
      <c r="H33" s="119"/>
      <c r="I33" s="34"/>
      <c r="J33" s="85"/>
      <c r="K33" s="120"/>
      <c r="L33" s="42" t="str">
        <f t="shared" si="4"/>
        <v/>
      </c>
      <c r="M33" s="932"/>
      <c r="N33" s="924" t="str">
        <f t="shared" si="8"/>
        <v/>
      </c>
      <c r="O33" s="158" t="str">
        <f t="shared" si="9"/>
        <v/>
      </c>
      <c r="P33" s="157" t="str">
        <f t="shared" si="10"/>
        <v/>
      </c>
      <c r="Q33" s="157" t="str">
        <f t="shared" si="11"/>
        <v/>
      </c>
      <c r="R33" s="455" t="str">
        <f t="shared" si="12"/>
        <v/>
      </c>
      <c r="S33" s="454" t="str">
        <f t="shared" si="13"/>
        <v/>
      </c>
      <c r="T33" s="159" t="str">
        <f t="shared" si="14"/>
        <v/>
      </c>
      <c r="U33" s="157" t="str">
        <f t="shared" si="15"/>
        <v/>
      </c>
      <c r="V33" s="160" t="str">
        <f t="shared" si="16"/>
        <v/>
      </c>
      <c r="W33" s="157" t="str">
        <f t="shared" si="17"/>
        <v/>
      </c>
      <c r="X33" s="176"/>
      <c r="Y33" s="42" t="str">
        <f t="shared" si="18"/>
        <v/>
      </c>
      <c r="Z33" s="34"/>
      <c r="AA33" s="161" t="str" cm="1">
        <f t="array" ref="AA33">IF(OR(Y33="",L33=""),"",_xlfn.IFS(
ROUND(IFERROR(VALUE(TRIM(SUBSTITUTE(Y33,CHAR(160),""))),0),2)&gt;
ROUND(IFERROR(VALUE(TRIM(SUBSTITUTE(L33,CHAR(160),""))),0),2),
"KO : Le montant retenu est supérieur au montant présenté. Merci de revoir la ligne de contribution ou plafonner son montant.",
ROUND(IFERROR(VALUE(TRIM(SUBSTITUTE(L33,CHAR(160),""))),0),2)=0,
"",
ROUND(IFERROR(VALUE(TRIM(SUBSTITUTE(Y33,CHAR(160),""))),0),2)=
ROUND(IFERROR(VALUE(TRIM(SUBSTITUTE(L33,CHAR(160),""))),0),2),
"OK",
ROUND(IFERROR(VALUE(TRIM(SUBSTITUTE(Y33,CHAR(160),""))),0),2)=0,
"Attention : Montant présenté entièrement rejeté.",
ROUND(IFERROR(VALUE(TRIM(SUBSTITUTE(Y33,CHAR(160),""))),0),2)&lt;
ROUND(IFERROR(VALUE(TRIM(SUBSTITUTE(L33,CHAR(160),""))),0),2),
"Attention : Montant présenté partiellement rejeté.",
TRUE,""
))</f>
        <v/>
      </c>
      <c r="AB33" s="925" t="str">
        <f t="shared" si="19"/>
        <v/>
      </c>
    </row>
    <row r="34" spans="1:28">
      <c r="A34" s="931">
        <v>26</v>
      </c>
      <c r="B34" s="415"/>
      <c r="C34" s="83"/>
      <c r="D34" s="34"/>
      <c r="E34" s="83"/>
      <c r="F34" s="85"/>
      <c r="G34" s="454" t="str">
        <f t="shared" si="3"/>
        <v/>
      </c>
      <c r="H34" s="119"/>
      <c r="I34" s="34"/>
      <c r="J34" s="85"/>
      <c r="K34" s="120"/>
      <c r="L34" s="42" t="str">
        <f t="shared" si="4"/>
        <v/>
      </c>
      <c r="M34" s="932"/>
      <c r="N34" s="924" t="str">
        <f t="shared" si="8"/>
        <v/>
      </c>
      <c r="O34" s="158" t="str">
        <f t="shared" si="9"/>
        <v/>
      </c>
      <c r="P34" s="157" t="str">
        <f t="shared" si="10"/>
        <v/>
      </c>
      <c r="Q34" s="157" t="str">
        <f t="shared" si="11"/>
        <v/>
      </c>
      <c r="R34" s="455" t="str">
        <f t="shared" si="12"/>
        <v/>
      </c>
      <c r="S34" s="454" t="str">
        <f t="shared" si="13"/>
        <v/>
      </c>
      <c r="T34" s="159" t="str">
        <f t="shared" si="14"/>
        <v/>
      </c>
      <c r="U34" s="157" t="str">
        <f t="shared" si="15"/>
        <v/>
      </c>
      <c r="V34" s="160" t="str">
        <f t="shared" si="16"/>
        <v/>
      </c>
      <c r="W34" s="157" t="str">
        <f t="shared" si="17"/>
        <v/>
      </c>
      <c r="X34" s="176"/>
      <c r="Y34" s="42" t="str">
        <f t="shared" si="18"/>
        <v/>
      </c>
      <c r="Z34" s="34"/>
      <c r="AA34" s="161" t="str" cm="1">
        <f t="array" ref="AA34">IF(OR(Y34="",L34=""),"",_xlfn.IFS(
ROUND(IFERROR(VALUE(TRIM(SUBSTITUTE(Y34,CHAR(160),""))),0),2)&gt;
ROUND(IFERROR(VALUE(TRIM(SUBSTITUTE(L34,CHAR(160),""))),0),2),
"KO : Le montant retenu est supérieur au montant présenté. Merci de revoir la ligne de contribution ou plafonner son montant.",
ROUND(IFERROR(VALUE(TRIM(SUBSTITUTE(L34,CHAR(160),""))),0),2)=0,
"",
ROUND(IFERROR(VALUE(TRIM(SUBSTITUTE(Y34,CHAR(160),""))),0),2)=
ROUND(IFERROR(VALUE(TRIM(SUBSTITUTE(L34,CHAR(160),""))),0),2),
"OK",
ROUND(IFERROR(VALUE(TRIM(SUBSTITUTE(Y34,CHAR(160),""))),0),2)=0,
"Attention : Montant présenté entièrement rejeté.",
ROUND(IFERROR(VALUE(TRIM(SUBSTITUTE(Y34,CHAR(160),""))),0),2)&lt;
ROUND(IFERROR(VALUE(TRIM(SUBSTITUTE(L34,CHAR(160),""))),0),2),
"Attention : Montant présenté partiellement rejeté.",
TRUE,""
))</f>
        <v/>
      </c>
      <c r="AB34" s="925" t="str">
        <f t="shared" si="19"/>
        <v/>
      </c>
    </row>
    <row r="35" spans="1:28">
      <c r="A35" s="931">
        <v>27</v>
      </c>
      <c r="B35" s="415"/>
      <c r="C35" s="83"/>
      <c r="D35" s="34"/>
      <c r="E35" s="83"/>
      <c r="F35" s="85"/>
      <c r="G35" s="454" t="str">
        <f t="shared" si="3"/>
        <v/>
      </c>
      <c r="H35" s="119"/>
      <c r="I35" s="34"/>
      <c r="J35" s="85"/>
      <c r="K35" s="120"/>
      <c r="L35" s="42" t="str">
        <f t="shared" si="4"/>
        <v/>
      </c>
      <c r="M35" s="932"/>
      <c r="N35" s="924" t="str">
        <f t="shared" si="8"/>
        <v/>
      </c>
      <c r="O35" s="158" t="str">
        <f t="shared" si="9"/>
        <v/>
      </c>
      <c r="P35" s="157" t="str">
        <f t="shared" si="10"/>
        <v/>
      </c>
      <c r="Q35" s="157" t="str">
        <f t="shared" si="11"/>
        <v/>
      </c>
      <c r="R35" s="455" t="str">
        <f t="shared" si="12"/>
        <v/>
      </c>
      <c r="S35" s="454" t="str">
        <f t="shared" si="13"/>
        <v/>
      </c>
      <c r="T35" s="159" t="str">
        <f t="shared" si="14"/>
        <v/>
      </c>
      <c r="U35" s="157" t="str">
        <f t="shared" si="15"/>
        <v/>
      </c>
      <c r="V35" s="160" t="str">
        <f t="shared" si="16"/>
        <v/>
      </c>
      <c r="W35" s="157" t="str">
        <f t="shared" si="17"/>
        <v/>
      </c>
      <c r="X35" s="176"/>
      <c r="Y35" s="42" t="str">
        <f t="shared" si="18"/>
        <v/>
      </c>
      <c r="Z35" s="34"/>
      <c r="AA35" s="161" t="str" cm="1">
        <f t="array" ref="AA35">IF(OR(Y35="",L35=""),"",_xlfn.IFS(
ROUND(IFERROR(VALUE(TRIM(SUBSTITUTE(Y35,CHAR(160),""))),0),2)&gt;
ROUND(IFERROR(VALUE(TRIM(SUBSTITUTE(L35,CHAR(160),""))),0),2),
"KO : Le montant retenu est supérieur au montant présenté. Merci de revoir la ligne de contribution ou plafonner son montant.",
ROUND(IFERROR(VALUE(TRIM(SUBSTITUTE(L35,CHAR(160),""))),0),2)=0,
"",
ROUND(IFERROR(VALUE(TRIM(SUBSTITUTE(Y35,CHAR(160),""))),0),2)=
ROUND(IFERROR(VALUE(TRIM(SUBSTITUTE(L35,CHAR(160),""))),0),2),
"OK",
ROUND(IFERROR(VALUE(TRIM(SUBSTITUTE(Y35,CHAR(160),""))),0),2)=0,
"Attention : Montant présenté entièrement rejeté.",
ROUND(IFERROR(VALUE(TRIM(SUBSTITUTE(Y35,CHAR(160),""))),0),2)&lt;
ROUND(IFERROR(VALUE(TRIM(SUBSTITUTE(L35,CHAR(160),""))),0),2),
"Attention : Montant présenté partiellement rejeté.",
TRUE,""
))</f>
        <v/>
      </c>
      <c r="AB35" s="925" t="str">
        <f t="shared" si="19"/>
        <v/>
      </c>
    </row>
    <row r="36" spans="1:28">
      <c r="A36" s="931">
        <v>28</v>
      </c>
      <c r="B36" s="415"/>
      <c r="C36" s="83"/>
      <c r="D36" s="34"/>
      <c r="E36" s="83"/>
      <c r="F36" s="85"/>
      <c r="G36" s="454" t="str">
        <f t="shared" si="3"/>
        <v/>
      </c>
      <c r="H36" s="119"/>
      <c r="I36" s="34"/>
      <c r="J36" s="85"/>
      <c r="K36" s="120"/>
      <c r="L36" s="42" t="str">
        <f t="shared" si="4"/>
        <v/>
      </c>
      <c r="M36" s="932"/>
      <c r="N36" s="924" t="str">
        <f t="shared" si="8"/>
        <v/>
      </c>
      <c r="O36" s="158" t="str">
        <f t="shared" si="9"/>
        <v/>
      </c>
      <c r="P36" s="157" t="str">
        <f t="shared" si="10"/>
        <v/>
      </c>
      <c r="Q36" s="157" t="str">
        <f t="shared" si="11"/>
        <v/>
      </c>
      <c r="R36" s="455" t="str">
        <f t="shared" si="12"/>
        <v/>
      </c>
      <c r="S36" s="454" t="str">
        <f t="shared" si="13"/>
        <v/>
      </c>
      <c r="T36" s="159" t="str">
        <f t="shared" si="14"/>
        <v/>
      </c>
      <c r="U36" s="157" t="str">
        <f t="shared" si="15"/>
        <v/>
      </c>
      <c r="V36" s="160" t="str">
        <f t="shared" si="16"/>
        <v/>
      </c>
      <c r="W36" s="157" t="str">
        <f t="shared" si="17"/>
        <v/>
      </c>
      <c r="X36" s="176"/>
      <c r="Y36" s="42" t="str">
        <f t="shared" si="18"/>
        <v/>
      </c>
      <c r="Z36" s="34"/>
      <c r="AA36" s="161" t="str" cm="1">
        <f t="array" ref="AA36">IF(OR(Y36="",L36=""),"",_xlfn.IFS(
ROUND(IFERROR(VALUE(TRIM(SUBSTITUTE(Y36,CHAR(160),""))),0),2)&gt;
ROUND(IFERROR(VALUE(TRIM(SUBSTITUTE(L36,CHAR(160),""))),0),2),
"KO : Le montant retenu est supérieur au montant présenté. Merci de revoir la ligne de contribution ou plafonner son montant.",
ROUND(IFERROR(VALUE(TRIM(SUBSTITUTE(L36,CHAR(160),""))),0),2)=0,
"",
ROUND(IFERROR(VALUE(TRIM(SUBSTITUTE(Y36,CHAR(160),""))),0),2)=
ROUND(IFERROR(VALUE(TRIM(SUBSTITUTE(L36,CHAR(160),""))),0),2),
"OK",
ROUND(IFERROR(VALUE(TRIM(SUBSTITUTE(Y36,CHAR(160),""))),0),2)=0,
"Attention : Montant présenté entièrement rejeté.",
ROUND(IFERROR(VALUE(TRIM(SUBSTITUTE(Y36,CHAR(160),""))),0),2)&lt;
ROUND(IFERROR(VALUE(TRIM(SUBSTITUTE(L36,CHAR(160),""))),0),2),
"Attention : Montant présenté partiellement rejeté.",
TRUE,""
))</f>
        <v/>
      </c>
      <c r="AB36" s="925" t="str">
        <f t="shared" si="19"/>
        <v/>
      </c>
    </row>
    <row r="37" spans="1:28">
      <c r="A37" s="931">
        <v>29</v>
      </c>
      <c r="B37" s="415"/>
      <c r="C37" s="83"/>
      <c r="D37" s="34"/>
      <c r="E37" s="83"/>
      <c r="F37" s="85"/>
      <c r="G37" s="454" t="str">
        <f t="shared" si="3"/>
        <v/>
      </c>
      <c r="H37" s="119"/>
      <c r="I37" s="34"/>
      <c r="J37" s="85"/>
      <c r="K37" s="120"/>
      <c r="L37" s="42" t="str">
        <f t="shared" si="4"/>
        <v/>
      </c>
      <c r="M37" s="932"/>
      <c r="N37" s="924" t="str">
        <f t="shared" si="8"/>
        <v/>
      </c>
      <c r="O37" s="158" t="str">
        <f t="shared" si="9"/>
        <v/>
      </c>
      <c r="P37" s="157" t="str">
        <f t="shared" si="10"/>
        <v/>
      </c>
      <c r="Q37" s="157" t="str">
        <f t="shared" si="11"/>
        <v/>
      </c>
      <c r="R37" s="455" t="str">
        <f t="shared" si="12"/>
        <v/>
      </c>
      <c r="S37" s="454" t="str">
        <f t="shared" si="13"/>
        <v/>
      </c>
      <c r="T37" s="159" t="str">
        <f t="shared" si="14"/>
        <v/>
      </c>
      <c r="U37" s="157" t="str">
        <f t="shared" si="15"/>
        <v/>
      </c>
      <c r="V37" s="160" t="str">
        <f t="shared" si="16"/>
        <v/>
      </c>
      <c r="W37" s="157" t="str">
        <f t="shared" si="17"/>
        <v/>
      </c>
      <c r="X37" s="176"/>
      <c r="Y37" s="42" t="str">
        <f t="shared" si="18"/>
        <v/>
      </c>
      <c r="Z37" s="34"/>
      <c r="AA37" s="161" t="str" cm="1">
        <f t="array" ref="AA37">IF(OR(Y37="",L37=""),"",_xlfn.IFS(
ROUND(IFERROR(VALUE(TRIM(SUBSTITUTE(Y37,CHAR(160),""))),0),2)&gt;
ROUND(IFERROR(VALUE(TRIM(SUBSTITUTE(L37,CHAR(160),""))),0),2),
"KO : Le montant retenu est supérieur au montant présenté. Merci de revoir la ligne de contribution ou plafonner son montant.",
ROUND(IFERROR(VALUE(TRIM(SUBSTITUTE(L37,CHAR(160),""))),0),2)=0,
"",
ROUND(IFERROR(VALUE(TRIM(SUBSTITUTE(Y37,CHAR(160),""))),0),2)=
ROUND(IFERROR(VALUE(TRIM(SUBSTITUTE(L37,CHAR(160),""))),0),2),
"OK",
ROUND(IFERROR(VALUE(TRIM(SUBSTITUTE(Y37,CHAR(160),""))),0),2)=0,
"Attention : Montant présenté entièrement rejeté.",
ROUND(IFERROR(VALUE(TRIM(SUBSTITUTE(Y37,CHAR(160),""))),0),2)&lt;
ROUND(IFERROR(VALUE(TRIM(SUBSTITUTE(L37,CHAR(160),""))),0),2),
"Attention : Montant présenté partiellement rejeté.",
TRUE,""
))</f>
        <v/>
      </c>
      <c r="AB37" s="925" t="str">
        <f t="shared" si="19"/>
        <v/>
      </c>
    </row>
    <row r="38" spans="1:28">
      <c r="A38" s="931">
        <v>30</v>
      </c>
      <c r="B38" s="415"/>
      <c r="C38" s="83"/>
      <c r="D38" s="34"/>
      <c r="E38" s="83"/>
      <c r="F38" s="85"/>
      <c r="G38" s="454" t="str">
        <f t="shared" si="3"/>
        <v/>
      </c>
      <c r="H38" s="119"/>
      <c r="I38" s="34"/>
      <c r="J38" s="85"/>
      <c r="K38" s="120"/>
      <c r="L38" s="42" t="str">
        <f t="shared" si="4"/>
        <v/>
      </c>
      <c r="M38" s="932"/>
      <c r="N38" s="924" t="str">
        <f t="shared" si="8"/>
        <v/>
      </c>
      <c r="O38" s="158" t="str">
        <f t="shared" si="9"/>
        <v/>
      </c>
      <c r="P38" s="157" t="str">
        <f t="shared" si="10"/>
        <v/>
      </c>
      <c r="Q38" s="157" t="str">
        <f t="shared" si="11"/>
        <v/>
      </c>
      <c r="R38" s="455" t="str">
        <f t="shared" si="12"/>
        <v/>
      </c>
      <c r="S38" s="454" t="str">
        <f t="shared" si="13"/>
        <v/>
      </c>
      <c r="T38" s="159" t="str">
        <f t="shared" si="14"/>
        <v/>
      </c>
      <c r="U38" s="157" t="str">
        <f t="shared" si="15"/>
        <v/>
      </c>
      <c r="V38" s="160" t="str">
        <f t="shared" si="16"/>
        <v/>
      </c>
      <c r="W38" s="157" t="str">
        <f t="shared" si="17"/>
        <v/>
      </c>
      <c r="X38" s="176"/>
      <c r="Y38" s="42" t="str">
        <f t="shared" si="18"/>
        <v/>
      </c>
      <c r="Z38" s="34"/>
      <c r="AA38" s="161" t="str" cm="1">
        <f t="array" ref="AA38">IF(OR(Y38="",L38=""),"",_xlfn.IFS(
ROUND(IFERROR(VALUE(TRIM(SUBSTITUTE(Y38,CHAR(160),""))),0),2)&gt;
ROUND(IFERROR(VALUE(TRIM(SUBSTITUTE(L38,CHAR(160),""))),0),2),
"KO : Le montant retenu est supérieur au montant présenté. Merci de revoir la ligne de contribution ou plafonner son montant.",
ROUND(IFERROR(VALUE(TRIM(SUBSTITUTE(L38,CHAR(160),""))),0),2)=0,
"",
ROUND(IFERROR(VALUE(TRIM(SUBSTITUTE(Y38,CHAR(160),""))),0),2)=
ROUND(IFERROR(VALUE(TRIM(SUBSTITUTE(L38,CHAR(160),""))),0),2),
"OK",
ROUND(IFERROR(VALUE(TRIM(SUBSTITUTE(Y38,CHAR(160),""))),0),2)=0,
"Attention : Montant présenté entièrement rejeté.",
ROUND(IFERROR(VALUE(TRIM(SUBSTITUTE(Y38,CHAR(160),""))),0),2)&lt;
ROUND(IFERROR(VALUE(TRIM(SUBSTITUTE(L38,CHAR(160),""))),0),2),
"Attention : Montant présenté partiellement rejeté.",
TRUE,""
))</f>
        <v/>
      </c>
      <c r="AB38" s="925" t="str">
        <f t="shared" si="19"/>
        <v/>
      </c>
    </row>
    <row r="39" spans="1:28">
      <c r="A39" s="931">
        <v>31</v>
      </c>
      <c r="B39" s="415"/>
      <c r="C39" s="83"/>
      <c r="D39" s="34"/>
      <c r="E39" s="83"/>
      <c r="F39" s="85"/>
      <c r="G39" s="454" t="str">
        <f t="shared" si="3"/>
        <v/>
      </c>
      <c r="H39" s="119"/>
      <c r="I39" s="34"/>
      <c r="J39" s="85"/>
      <c r="K39" s="120"/>
      <c r="L39" s="42" t="str">
        <f t="shared" si="4"/>
        <v/>
      </c>
      <c r="M39" s="932"/>
      <c r="N39" s="924" t="str">
        <f t="shared" si="8"/>
        <v/>
      </c>
      <c r="O39" s="158" t="str">
        <f t="shared" si="9"/>
        <v/>
      </c>
      <c r="P39" s="157" t="str">
        <f t="shared" si="10"/>
        <v/>
      </c>
      <c r="Q39" s="157" t="str">
        <f t="shared" si="11"/>
        <v/>
      </c>
      <c r="R39" s="455" t="str">
        <f t="shared" si="12"/>
        <v/>
      </c>
      <c r="S39" s="454" t="str">
        <f t="shared" si="13"/>
        <v/>
      </c>
      <c r="T39" s="159" t="str">
        <f t="shared" si="14"/>
        <v/>
      </c>
      <c r="U39" s="157" t="str">
        <f t="shared" si="15"/>
        <v/>
      </c>
      <c r="V39" s="160" t="str">
        <f t="shared" si="16"/>
        <v/>
      </c>
      <c r="W39" s="157" t="str">
        <f t="shared" si="17"/>
        <v/>
      </c>
      <c r="X39" s="176"/>
      <c r="Y39" s="42" t="str">
        <f t="shared" si="18"/>
        <v/>
      </c>
      <c r="Z39" s="34"/>
      <c r="AA39" s="161" t="str" cm="1">
        <f t="array" ref="AA39">IF(OR(Y39="",L39=""),"",_xlfn.IFS(
ROUND(IFERROR(VALUE(TRIM(SUBSTITUTE(Y39,CHAR(160),""))),0),2)&gt;
ROUND(IFERROR(VALUE(TRIM(SUBSTITUTE(L39,CHAR(160),""))),0),2),
"KO : Le montant retenu est supérieur au montant présenté. Merci de revoir la ligne de contribution ou plafonner son montant.",
ROUND(IFERROR(VALUE(TRIM(SUBSTITUTE(L39,CHAR(160),""))),0),2)=0,
"",
ROUND(IFERROR(VALUE(TRIM(SUBSTITUTE(Y39,CHAR(160),""))),0),2)=
ROUND(IFERROR(VALUE(TRIM(SUBSTITUTE(L39,CHAR(160),""))),0),2),
"OK",
ROUND(IFERROR(VALUE(TRIM(SUBSTITUTE(Y39,CHAR(160),""))),0),2)=0,
"Attention : Montant présenté entièrement rejeté.",
ROUND(IFERROR(VALUE(TRIM(SUBSTITUTE(Y39,CHAR(160),""))),0),2)&lt;
ROUND(IFERROR(VALUE(TRIM(SUBSTITUTE(L39,CHAR(160),""))),0),2),
"Attention : Montant présenté partiellement rejeté.",
TRUE,""
))</f>
        <v/>
      </c>
      <c r="AB39" s="925" t="str">
        <f t="shared" si="19"/>
        <v/>
      </c>
    </row>
    <row r="40" spans="1:28">
      <c r="A40" s="931">
        <v>32</v>
      </c>
      <c r="B40" s="415"/>
      <c r="C40" s="83"/>
      <c r="D40" s="34"/>
      <c r="E40" s="83"/>
      <c r="F40" s="85"/>
      <c r="G40" s="454" t="str">
        <f t="shared" si="3"/>
        <v/>
      </c>
      <c r="H40" s="119"/>
      <c r="I40" s="34"/>
      <c r="J40" s="85"/>
      <c r="K40" s="120"/>
      <c r="L40" s="42" t="str">
        <f t="shared" si="4"/>
        <v/>
      </c>
      <c r="M40" s="932"/>
      <c r="N40" s="924" t="str">
        <f t="shared" si="8"/>
        <v/>
      </c>
      <c r="O40" s="158" t="str">
        <f t="shared" si="9"/>
        <v/>
      </c>
      <c r="P40" s="157" t="str">
        <f t="shared" si="10"/>
        <v/>
      </c>
      <c r="Q40" s="157" t="str">
        <f t="shared" si="11"/>
        <v/>
      </c>
      <c r="R40" s="455" t="str">
        <f t="shared" si="12"/>
        <v/>
      </c>
      <c r="S40" s="454" t="str">
        <f t="shared" si="13"/>
        <v/>
      </c>
      <c r="T40" s="159" t="str">
        <f t="shared" si="14"/>
        <v/>
      </c>
      <c r="U40" s="157" t="str">
        <f t="shared" si="15"/>
        <v/>
      </c>
      <c r="V40" s="160" t="str">
        <f t="shared" si="16"/>
        <v/>
      </c>
      <c r="W40" s="157" t="str">
        <f t="shared" si="17"/>
        <v/>
      </c>
      <c r="X40" s="176"/>
      <c r="Y40" s="42" t="str">
        <f t="shared" si="18"/>
        <v/>
      </c>
      <c r="Z40" s="34"/>
      <c r="AA40" s="161" t="str" cm="1">
        <f t="array" ref="AA40">IF(OR(Y40="",L40=""),"",_xlfn.IFS(
ROUND(IFERROR(VALUE(TRIM(SUBSTITUTE(Y40,CHAR(160),""))),0),2)&gt;
ROUND(IFERROR(VALUE(TRIM(SUBSTITUTE(L40,CHAR(160),""))),0),2),
"KO : Le montant retenu est supérieur au montant présenté. Merci de revoir la ligne de contribution ou plafonner son montant.",
ROUND(IFERROR(VALUE(TRIM(SUBSTITUTE(L40,CHAR(160),""))),0),2)=0,
"",
ROUND(IFERROR(VALUE(TRIM(SUBSTITUTE(Y40,CHAR(160),""))),0),2)=
ROUND(IFERROR(VALUE(TRIM(SUBSTITUTE(L40,CHAR(160),""))),0),2),
"OK",
ROUND(IFERROR(VALUE(TRIM(SUBSTITUTE(Y40,CHAR(160),""))),0),2)=0,
"Attention : Montant présenté entièrement rejeté.",
ROUND(IFERROR(VALUE(TRIM(SUBSTITUTE(Y40,CHAR(160),""))),0),2)&lt;
ROUND(IFERROR(VALUE(TRIM(SUBSTITUTE(L40,CHAR(160),""))),0),2),
"Attention : Montant présenté partiellement rejeté.",
TRUE,""
))</f>
        <v/>
      </c>
      <c r="AB40" s="925" t="str">
        <f t="shared" si="19"/>
        <v/>
      </c>
    </row>
    <row r="41" spans="1:28">
      <c r="A41" s="931">
        <v>33</v>
      </c>
      <c r="B41" s="415"/>
      <c r="C41" s="83"/>
      <c r="D41" s="34"/>
      <c r="E41" s="83"/>
      <c r="F41" s="85"/>
      <c r="G41" s="454" t="str">
        <f t="shared" si="3"/>
        <v/>
      </c>
      <c r="H41" s="119"/>
      <c r="I41" s="34"/>
      <c r="J41" s="85"/>
      <c r="K41" s="120"/>
      <c r="L41" s="42" t="str">
        <f t="shared" si="4"/>
        <v/>
      </c>
      <c r="M41" s="932"/>
      <c r="N41" s="924" t="str">
        <f t="shared" si="8"/>
        <v/>
      </c>
      <c r="O41" s="158" t="str">
        <f t="shared" si="9"/>
        <v/>
      </c>
      <c r="P41" s="157" t="str">
        <f t="shared" si="10"/>
        <v/>
      </c>
      <c r="Q41" s="157" t="str">
        <f t="shared" si="11"/>
        <v/>
      </c>
      <c r="R41" s="455" t="str">
        <f t="shared" si="12"/>
        <v/>
      </c>
      <c r="S41" s="454" t="str">
        <f t="shared" si="13"/>
        <v/>
      </c>
      <c r="T41" s="159" t="str">
        <f t="shared" si="14"/>
        <v/>
      </c>
      <c r="U41" s="157" t="str">
        <f t="shared" si="15"/>
        <v/>
      </c>
      <c r="V41" s="160" t="str">
        <f t="shared" si="16"/>
        <v/>
      </c>
      <c r="W41" s="157" t="str">
        <f t="shared" si="17"/>
        <v/>
      </c>
      <c r="X41" s="176"/>
      <c r="Y41" s="42" t="str">
        <f t="shared" si="18"/>
        <v/>
      </c>
      <c r="Z41" s="34"/>
      <c r="AA41" s="161" t="str" cm="1">
        <f t="array" ref="AA41">IF(OR(Y41="",L41=""),"",_xlfn.IFS(
ROUND(IFERROR(VALUE(TRIM(SUBSTITUTE(Y41,CHAR(160),""))),0),2)&gt;
ROUND(IFERROR(VALUE(TRIM(SUBSTITUTE(L41,CHAR(160),""))),0),2),
"KO : Le montant retenu est supérieur au montant présenté. Merci de revoir la ligne de contribution ou plafonner son montant.",
ROUND(IFERROR(VALUE(TRIM(SUBSTITUTE(L41,CHAR(160),""))),0),2)=0,
"",
ROUND(IFERROR(VALUE(TRIM(SUBSTITUTE(Y41,CHAR(160),""))),0),2)=
ROUND(IFERROR(VALUE(TRIM(SUBSTITUTE(L41,CHAR(160),""))),0),2),
"OK",
ROUND(IFERROR(VALUE(TRIM(SUBSTITUTE(Y41,CHAR(160),""))),0),2)=0,
"Attention : Montant présenté entièrement rejeté.",
ROUND(IFERROR(VALUE(TRIM(SUBSTITUTE(Y41,CHAR(160),""))),0),2)&lt;
ROUND(IFERROR(VALUE(TRIM(SUBSTITUTE(L41,CHAR(160),""))),0),2),
"Attention : Montant présenté partiellement rejeté.",
TRUE,""
))</f>
        <v/>
      </c>
      <c r="AB41" s="925" t="str">
        <f t="shared" si="19"/>
        <v/>
      </c>
    </row>
    <row r="42" spans="1:28">
      <c r="A42" s="931">
        <v>34</v>
      </c>
      <c r="B42" s="415"/>
      <c r="C42" s="83"/>
      <c r="D42" s="34"/>
      <c r="E42" s="83"/>
      <c r="F42" s="85"/>
      <c r="G42" s="454" t="str">
        <f t="shared" si="3"/>
        <v/>
      </c>
      <c r="H42" s="119"/>
      <c r="I42" s="34"/>
      <c r="J42" s="85"/>
      <c r="K42" s="120"/>
      <c r="L42" s="42" t="str">
        <f t="shared" si="4"/>
        <v/>
      </c>
      <c r="M42" s="932"/>
      <c r="N42" s="924" t="str">
        <f t="shared" si="8"/>
        <v/>
      </c>
      <c r="O42" s="158" t="str">
        <f t="shared" si="9"/>
        <v/>
      </c>
      <c r="P42" s="157" t="str">
        <f t="shared" si="10"/>
        <v/>
      </c>
      <c r="Q42" s="157" t="str">
        <f t="shared" si="11"/>
        <v/>
      </c>
      <c r="R42" s="455" t="str">
        <f t="shared" si="12"/>
        <v/>
      </c>
      <c r="S42" s="454" t="str">
        <f t="shared" si="13"/>
        <v/>
      </c>
      <c r="T42" s="159" t="str">
        <f t="shared" si="14"/>
        <v/>
      </c>
      <c r="U42" s="157" t="str">
        <f t="shared" si="15"/>
        <v/>
      </c>
      <c r="V42" s="160" t="str">
        <f t="shared" si="16"/>
        <v/>
      </c>
      <c r="W42" s="157" t="str">
        <f t="shared" si="17"/>
        <v/>
      </c>
      <c r="X42" s="176"/>
      <c r="Y42" s="42" t="str">
        <f t="shared" si="18"/>
        <v/>
      </c>
      <c r="Z42" s="34"/>
      <c r="AA42" s="161" t="str" cm="1">
        <f t="array" ref="AA42">IF(OR(Y42="",L42=""),"",_xlfn.IFS(
ROUND(IFERROR(VALUE(TRIM(SUBSTITUTE(Y42,CHAR(160),""))),0),2)&gt;
ROUND(IFERROR(VALUE(TRIM(SUBSTITUTE(L42,CHAR(160),""))),0),2),
"KO : Le montant retenu est supérieur au montant présenté. Merci de revoir la ligne de contribution ou plafonner son montant.",
ROUND(IFERROR(VALUE(TRIM(SUBSTITUTE(L42,CHAR(160),""))),0),2)=0,
"",
ROUND(IFERROR(VALUE(TRIM(SUBSTITUTE(Y42,CHAR(160),""))),0),2)=
ROUND(IFERROR(VALUE(TRIM(SUBSTITUTE(L42,CHAR(160),""))),0),2),
"OK",
ROUND(IFERROR(VALUE(TRIM(SUBSTITUTE(Y42,CHAR(160),""))),0),2)=0,
"Attention : Montant présenté entièrement rejeté.",
ROUND(IFERROR(VALUE(TRIM(SUBSTITUTE(Y42,CHAR(160),""))),0),2)&lt;
ROUND(IFERROR(VALUE(TRIM(SUBSTITUTE(L42,CHAR(160),""))),0),2),
"Attention : Montant présenté partiellement rejeté.",
TRUE,""
))</f>
        <v/>
      </c>
      <c r="AB42" s="925" t="str">
        <f t="shared" si="19"/>
        <v/>
      </c>
    </row>
    <row r="43" spans="1:28">
      <c r="A43" s="931">
        <v>35</v>
      </c>
      <c r="B43" s="415"/>
      <c r="C43" s="83"/>
      <c r="D43" s="34"/>
      <c r="E43" s="83"/>
      <c r="F43" s="85"/>
      <c r="G43" s="454" t="str">
        <f t="shared" si="3"/>
        <v/>
      </c>
      <c r="H43" s="119"/>
      <c r="I43" s="34"/>
      <c r="J43" s="85"/>
      <c r="K43" s="120"/>
      <c r="L43" s="42" t="str">
        <f t="shared" si="4"/>
        <v/>
      </c>
      <c r="M43" s="932"/>
      <c r="N43" s="924" t="str">
        <f t="shared" si="8"/>
        <v/>
      </c>
      <c r="O43" s="158" t="str">
        <f t="shared" si="9"/>
        <v/>
      </c>
      <c r="P43" s="157" t="str">
        <f t="shared" si="10"/>
        <v/>
      </c>
      <c r="Q43" s="157" t="str">
        <f t="shared" si="11"/>
        <v/>
      </c>
      <c r="R43" s="455" t="str">
        <f t="shared" si="12"/>
        <v/>
      </c>
      <c r="S43" s="454" t="str">
        <f t="shared" si="13"/>
        <v/>
      </c>
      <c r="T43" s="159" t="str">
        <f t="shared" si="14"/>
        <v/>
      </c>
      <c r="U43" s="157" t="str">
        <f t="shared" si="15"/>
        <v/>
      </c>
      <c r="V43" s="160" t="str">
        <f t="shared" si="16"/>
        <v/>
      </c>
      <c r="W43" s="157" t="str">
        <f t="shared" si="17"/>
        <v/>
      </c>
      <c r="X43" s="176"/>
      <c r="Y43" s="42" t="str">
        <f t="shared" si="18"/>
        <v/>
      </c>
      <c r="Z43" s="34"/>
      <c r="AA43" s="161" t="str" cm="1">
        <f t="array" ref="AA43">IF(OR(Y43="",L43=""),"",_xlfn.IFS(
ROUND(IFERROR(VALUE(TRIM(SUBSTITUTE(Y43,CHAR(160),""))),0),2)&gt;
ROUND(IFERROR(VALUE(TRIM(SUBSTITUTE(L43,CHAR(160),""))),0),2),
"KO : Le montant retenu est supérieur au montant présenté. Merci de revoir la ligne de contribution ou plafonner son montant.",
ROUND(IFERROR(VALUE(TRIM(SUBSTITUTE(L43,CHAR(160),""))),0),2)=0,
"",
ROUND(IFERROR(VALUE(TRIM(SUBSTITUTE(Y43,CHAR(160),""))),0),2)=
ROUND(IFERROR(VALUE(TRIM(SUBSTITUTE(L43,CHAR(160),""))),0),2),
"OK",
ROUND(IFERROR(VALUE(TRIM(SUBSTITUTE(Y43,CHAR(160),""))),0),2)=0,
"Attention : Montant présenté entièrement rejeté.",
ROUND(IFERROR(VALUE(TRIM(SUBSTITUTE(Y43,CHAR(160),""))),0),2)&lt;
ROUND(IFERROR(VALUE(TRIM(SUBSTITUTE(L43,CHAR(160),""))),0),2),
"Attention : Montant présenté partiellement rejeté.",
TRUE,""
))</f>
        <v/>
      </c>
      <c r="AB43" s="925" t="str">
        <f t="shared" si="19"/>
        <v/>
      </c>
    </row>
    <row r="44" spans="1:28">
      <c r="A44" s="931">
        <v>36</v>
      </c>
      <c r="B44" s="415"/>
      <c r="C44" s="83"/>
      <c r="D44" s="34"/>
      <c r="E44" s="83"/>
      <c r="F44" s="85"/>
      <c r="G44" s="454" t="str">
        <f t="shared" si="3"/>
        <v/>
      </c>
      <c r="H44" s="119"/>
      <c r="I44" s="34"/>
      <c r="J44" s="85"/>
      <c r="K44" s="120"/>
      <c r="L44" s="42" t="str">
        <f t="shared" si="4"/>
        <v/>
      </c>
      <c r="M44" s="932"/>
      <c r="N44" s="924" t="str">
        <f t="shared" si="8"/>
        <v/>
      </c>
      <c r="O44" s="158" t="str">
        <f t="shared" si="9"/>
        <v/>
      </c>
      <c r="P44" s="157" t="str">
        <f t="shared" si="10"/>
        <v/>
      </c>
      <c r="Q44" s="157" t="str">
        <f t="shared" si="11"/>
        <v/>
      </c>
      <c r="R44" s="455" t="str">
        <f t="shared" si="12"/>
        <v/>
      </c>
      <c r="S44" s="454" t="str">
        <f t="shared" si="13"/>
        <v/>
      </c>
      <c r="T44" s="159" t="str">
        <f t="shared" si="14"/>
        <v/>
      </c>
      <c r="U44" s="157" t="str">
        <f t="shared" si="15"/>
        <v/>
      </c>
      <c r="V44" s="160" t="str">
        <f t="shared" si="16"/>
        <v/>
      </c>
      <c r="W44" s="157" t="str">
        <f t="shared" si="17"/>
        <v/>
      </c>
      <c r="X44" s="176"/>
      <c r="Y44" s="42" t="str">
        <f t="shared" si="18"/>
        <v/>
      </c>
      <c r="Z44" s="34"/>
      <c r="AA44" s="161" t="str" cm="1">
        <f t="array" ref="AA44">IF(OR(Y44="",L44=""),"",_xlfn.IFS(
ROUND(IFERROR(VALUE(TRIM(SUBSTITUTE(Y44,CHAR(160),""))),0),2)&gt;
ROUND(IFERROR(VALUE(TRIM(SUBSTITUTE(L44,CHAR(160),""))),0),2),
"KO : Le montant retenu est supérieur au montant présenté. Merci de revoir la ligne de contribution ou plafonner son montant.",
ROUND(IFERROR(VALUE(TRIM(SUBSTITUTE(L44,CHAR(160),""))),0),2)=0,
"",
ROUND(IFERROR(VALUE(TRIM(SUBSTITUTE(Y44,CHAR(160),""))),0),2)=
ROUND(IFERROR(VALUE(TRIM(SUBSTITUTE(L44,CHAR(160),""))),0),2),
"OK",
ROUND(IFERROR(VALUE(TRIM(SUBSTITUTE(Y44,CHAR(160),""))),0),2)=0,
"Attention : Montant présenté entièrement rejeté.",
ROUND(IFERROR(VALUE(TRIM(SUBSTITUTE(Y44,CHAR(160),""))),0),2)&lt;
ROUND(IFERROR(VALUE(TRIM(SUBSTITUTE(L44,CHAR(160),""))),0),2),
"Attention : Montant présenté partiellement rejeté.",
TRUE,""
))</f>
        <v/>
      </c>
      <c r="AB44" s="925" t="str">
        <f t="shared" si="19"/>
        <v/>
      </c>
    </row>
    <row r="45" spans="1:28">
      <c r="A45" s="931">
        <v>37</v>
      </c>
      <c r="B45" s="415"/>
      <c r="C45" s="83"/>
      <c r="D45" s="34"/>
      <c r="E45" s="83"/>
      <c r="F45" s="85"/>
      <c r="G45" s="454" t="str">
        <f t="shared" si="3"/>
        <v/>
      </c>
      <c r="H45" s="119"/>
      <c r="I45" s="34"/>
      <c r="J45" s="85"/>
      <c r="K45" s="120"/>
      <c r="L45" s="42" t="str">
        <f t="shared" si="4"/>
        <v/>
      </c>
      <c r="M45" s="932"/>
      <c r="N45" s="924" t="str">
        <f t="shared" si="8"/>
        <v/>
      </c>
      <c r="O45" s="158" t="str">
        <f t="shared" si="9"/>
        <v/>
      </c>
      <c r="P45" s="157" t="str">
        <f t="shared" si="10"/>
        <v/>
      </c>
      <c r="Q45" s="157" t="str">
        <f t="shared" si="11"/>
        <v/>
      </c>
      <c r="R45" s="455" t="str">
        <f t="shared" si="12"/>
        <v/>
      </c>
      <c r="S45" s="454" t="str">
        <f t="shared" si="13"/>
        <v/>
      </c>
      <c r="T45" s="159" t="str">
        <f t="shared" si="14"/>
        <v/>
      </c>
      <c r="U45" s="157" t="str">
        <f t="shared" si="15"/>
        <v/>
      </c>
      <c r="V45" s="160" t="str">
        <f t="shared" si="16"/>
        <v/>
      </c>
      <c r="W45" s="157" t="str">
        <f t="shared" si="17"/>
        <v/>
      </c>
      <c r="X45" s="176"/>
      <c r="Y45" s="42" t="str">
        <f t="shared" si="18"/>
        <v/>
      </c>
      <c r="Z45" s="34"/>
      <c r="AA45" s="161" t="str" cm="1">
        <f t="array" ref="AA45">IF(OR(Y45="",L45=""),"",_xlfn.IFS(
ROUND(IFERROR(VALUE(TRIM(SUBSTITUTE(Y45,CHAR(160),""))),0),2)&gt;
ROUND(IFERROR(VALUE(TRIM(SUBSTITUTE(L45,CHAR(160),""))),0),2),
"KO : Le montant retenu est supérieur au montant présenté. Merci de revoir la ligne de contribution ou plafonner son montant.",
ROUND(IFERROR(VALUE(TRIM(SUBSTITUTE(L45,CHAR(160),""))),0),2)=0,
"",
ROUND(IFERROR(VALUE(TRIM(SUBSTITUTE(Y45,CHAR(160),""))),0),2)=
ROUND(IFERROR(VALUE(TRIM(SUBSTITUTE(L45,CHAR(160),""))),0),2),
"OK",
ROUND(IFERROR(VALUE(TRIM(SUBSTITUTE(Y45,CHAR(160),""))),0),2)=0,
"Attention : Montant présenté entièrement rejeté.",
ROUND(IFERROR(VALUE(TRIM(SUBSTITUTE(Y45,CHAR(160),""))),0),2)&lt;
ROUND(IFERROR(VALUE(TRIM(SUBSTITUTE(L45,CHAR(160),""))),0),2),
"Attention : Montant présenté partiellement rejeté.",
TRUE,""
))</f>
        <v/>
      </c>
      <c r="AB45" s="925" t="str">
        <f t="shared" si="19"/>
        <v/>
      </c>
    </row>
    <row r="46" spans="1:28">
      <c r="A46" s="931">
        <v>38</v>
      </c>
      <c r="B46" s="415"/>
      <c r="C46" s="83"/>
      <c r="D46" s="34"/>
      <c r="E46" s="83"/>
      <c r="F46" s="85"/>
      <c r="G46" s="454" t="str">
        <f t="shared" si="3"/>
        <v/>
      </c>
      <c r="H46" s="119"/>
      <c r="I46" s="34"/>
      <c r="J46" s="85"/>
      <c r="K46" s="120"/>
      <c r="L46" s="42" t="str">
        <f t="shared" si="4"/>
        <v/>
      </c>
      <c r="M46" s="932"/>
      <c r="N46" s="924" t="str">
        <f t="shared" si="8"/>
        <v/>
      </c>
      <c r="O46" s="158" t="str">
        <f t="shared" si="9"/>
        <v/>
      </c>
      <c r="P46" s="157" t="str">
        <f t="shared" si="10"/>
        <v/>
      </c>
      <c r="Q46" s="157" t="str">
        <f t="shared" si="11"/>
        <v/>
      </c>
      <c r="R46" s="455" t="str">
        <f t="shared" si="12"/>
        <v/>
      </c>
      <c r="S46" s="454" t="str">
        <f t="shared" si="13"/>
        <v/>
      </c>
      <c r="T46" s="159" t="str">
        <f t="shared" si="14"/>
        <v/>
      </c>
      <c r="U46" s="157" t="str">
        <f t="shared" si="15"/>
        <v/>
      </c>
      <c r="V46" s="160" t="str">
        <f t="shared" si="16"/>
        <v/>
      </c>
      <c r="W46" s="157" t="str">
        <f t="shared" si="17"/>
        <v/>
      </c>
      <c r="X46" s="176"/>
      <c r="Y46" s="42" t="str">
        <f t="shared" si="18"/>
        <v/>
      </c>
      <c r="Z46" s="34"/>
      <c r="AA46" s="161" t="str" cm="1">
        <f t="array" ref="AA46">IF(OR(Y46="",L46=""),"",_xlfn.IFS(
ROUND(IFERROR(VALUE(TRIM(SUBSTITUTE(Y46,CHAR(160),""))),0),2)&gt;
ROUND(IFERROR(VALUE(TRIM(SUBSTITUTE(L46,CHAR(160),""))),0),2),
"KO : Le montant retenu est supérieur au montant présenté. Merci de revoir la ligne de contribution ou plafonner son montant.",
ROUND(IFERROR(VALUE(TRIM(SUBSTITUTE(L46,CHAR(160),""))),0),2)=0,
"",
ROUND(IFERROR(VALUE(TRIM(SUBSTITUTE(Y46,CHAR(160),""))),0),2)=
ROUND(IFERROR(VALUE(TRIM(SUBSTITUTE(L46,CHAR(160),""))),0),2),
"OK",
ROUND(IFERROR(VALUE(TRIM(SUBSTITUTE(Y46,CHAR(160),""))),0),2)=0,
"Attention : Montant présenté entièrement rejeté.",
ROUND(IFERROR(VALUE(TRIM(SUBSTITUTE(Y46,CHAR(160),""))),0),2)&lt;
ROUND(IFERROR(VALUE(TRIM(SUBSTITUTE(L46,CHAR(160),""))),0),2),
"Attention : Montant présenté partiellement rejeté.",
TRUE,""
))</f>
        <v/>
      </c>
      <c r="AB46" s="925" t="str">
        <f t="shared" si="19"/>
        <v/>
      </c>
    </row>
    <row r="47" spans="1:28">
      <c r="A47" s="931">
        <v>39</v>
      </c>
      <c r="B47" s="415"/>
      <c r="C47" s="83"/>
      <c r="D47" s="34"/>
      <c r="E47" s="83"/>
      <c r="F47" s="85"/>
      <c r="G47" s="454" t="str">
        <f t="shared" si="3"/>
        <v/>
      </c>
      <c r="H47" s="119"/>
      <c r="I47" s="34"/>
      <c r="J47" s="85"/>
      <c r="K47" s="120"/>
      <c r="L47" s="42" t="str">
        <f t="shared" si="4"/>
        <v/>
      </c>
      <c r="M47" s="932"/>
      <c r="N47" s="924" t="str">
        <f t="shared" si="8"/>
        <v/>
      </c>
      <c r="O47" s="158" t="str">
        <f t="shared" si="9"/>
        <v/>
      </c>
      <c r="P47" s="157" t="str">
        <f t="shared" si="10"/>
        <v/>
      </c>
      <c r="Q47" s="157" t="str">
        <f t="shared" si="11"/>
        <v/>
      </c>
      <c r="R47" s="455" t="str">
        <f t="shared" si="12"/>
        <v/>
      </c>
      <c r="S47" s="454" t="str">
        <f t="shared" si="13"/>
        <v/>
      </c>
      <c r="T47" s="159" t="str">
        <f t="shared" si="14"/>
        <v/>
      </c>
      <c r="U47" s="157" t="str">
        <f t="shared" si="15"/>
        <v/>
      </c>
      <c r="V47" s="160" t="str">
        <f t="shared" si="16"/>
        <v/>
      </c>
      <c r="W47" s="157" t="str">
        <f t="shared" si="17"/>
        <v/>
      </c>
      <c r="X47" s="176"/>
      <c r="Y47" s="42" t="str">
        <f t="shared" si="18"/>
        <v/>
      </c>
      <c r="Z47" s="34"/>
      <c r="AA47" s="161" t="str" cm="1">
        <f t="array" ref="AA47">IF(OR(Y47="",L47=""),"",_xlfn.IFS(
ROUND(IFERROR(VALUE(TRIM(SUBSTITUTE(Y47,CHAR(160),""))),0),2)&gt;
ROUND(IFERROR(VALUE(TRIM(SUBSTITUTE(L47,CHAR(160),""))),0),2),
"KO : Le montant retenu est supérieur au montant présenté. Merci de revoir la ligne de contribution ou plafonner son montant.",
ROUND(IFERROR(VALUE(TRIM(SUBSTITUTE(L47,CHAR(160),""))),0),2)=0,
"",
ROUND(IFERROR(VALUE(TRIM(SUBSTITUTE(Y47,CHAR(160),""))),0),2)=
ROUND(IFERROR(VALUE(TRIM(SUBSTITUTE(L47,CHAR(160),""))),0),2),
"OK",
ROUND(IFERROR(VALUE(TRIM(SUBSTITUTE(Y47,CHAR(160),""))),0),2)=0,
"Attention : Montant présenté entièrement rejeté.",
ROUND(IFERROR(VALUE(TRIM(SUBSTITUTE(Y47,CHAR(160),""))),0),2)&lt;
ROUND(IFERROR(VALUE(TRIM(SUBSTITUTE(L47,CHAR(160),""))),0),2),
"Attention : Montant présenté partiellement rejeté.",
TRUE,""
))</f>
        <v/>
      </c>
      <c r="AB47" s="925" t="str">
        <f t="shared" si="19"/>
        <v/>
      </c>
    </row>
    <row r="48" spans="1:28">
      <c r="A48" s="931">
        <v>40</v>
      </c>
      <c r="B48" s="415"/>
      <c r="C48" s="83"/>
      <c r="D48" s="34"/>
      <c r="E48" s="83"/>
      <c r="F48" s="85"/>
      <c r="G48" s="454" t="str">
        <f t="shared" si="3"/>
        <v/>
      </c>
      <c r="H48" s="119"/>
      <c r="I48" s="34"/>
      <c r="J48" s="85"/>
      <c r="K48" s="120"/>
      <c r="L48" s="42" t="str">
        <f t="shared" si="4"/>
        <v/>
      </c>
      <c r="M48" s="932"/>
      <c r="N48" s="924" t="str">
        <f t="shared" si="8"/>
        <v/>
      </c>
      <c r="O48" s="158" t="str">
        <f t="shared" si="9"/>
        <v/>
      </c>
      <c r="P48" s="157" t="str">
        <f t="shared" si="10"/>
        <v/>
      </c>
      <c r="Q48" s="157" t="str">
        <f t="shared" si="11"/>
        <v/>
      </c>
      <c r="R48" s="455" t="str">
        <f t="shared" si="12"/>
        <v/>
      </c>
      <c r="S48" s="454" t="str">
        <f t="shared" si="13"/>
        <v/>
      </c>
      <c r="T48" s="159" t="str">
        <f t="shared" si="14"/>
        <v/>
      </c>
      <c r="U48" s="157" t="str">
        <f t="shared" si="15"/>
        <v/>
      </c>
      <c r="V48" s="160" t="str">
        <f t="shared" si="16"/>
        <v/>
      </c>
      <c r="W48" s="157" t="str">
        <f t="shared" si="17"/>
        <v/>
      </c>
      <c r="X48" s="176"/>
      <c r="Y48" s="42" t="str">
        <f t="shared" si="18"/>
        <v/>
      </c>
      <c r="Z48" s="34"/>
      <c r="AA48" s="161" t="str" cm="1">
        <f t="array" ref="AA48">IF(OR(Y48="",L48=""),"",_xlfn.IFS(
ROUND(IFERROR(VALUE(TRIM(SUBSTITUTE(Y48,CHAR(160),""))),0),2)&gt;
ROUND(IFERROR(VALUE(TRIM(SUBSTITUTE(L48,CHAR(160),""))),0),2),
"KO : Le montant retenu est supérieur au montant présenté. Merci de revoir la ligne de contribution ou plafonner son montant.",
ROUND(IFERROR(VALUE(TRIM(SUBSTITUTE(L48,CHAR(160),""))),0),2)=0,
"",
ROUND(IFERROR(VALUE(TRIM(SUBSTITUTE(Y48,CHAR(160),""))),0),2)=
ROUND(IFERROR(VALUE(TRIM(SUBSTITUTE(L48,CHAR(160),""))),0),2),
"OK",
ROUND(IFERROR(VALUE(TRIM(SUBSTITUTE(Y48,CHAR(160),""))),0),2)=0,
"Attention : Montant présenté entièrement rejeté.",
ROUND(IFERROR(VALUE(TRIM(SUBSTITUTE(Y48,CHAR(160),""))),0),2)&lt;
ROUND(IFERROR(VALUE(TRIM(SUBSTITUTE(L48,CHAR(160),""))),0),2),
"Attention : Montant présenté partiellement rejeté.",
TRUE,""
))</f>
        <v/>
      </c>
      <c r="AB48" s="925" t="str">
        <f t="shared" si="19"/>
        <v/>
      </c>
    </row>
    <row r="49" spans="1:28">
      <c r="A49" s="931">
        <v>41</v>
      </c>
      <c r="B49" s="415"/>
      <c r="C49" s="83"/>
      <c r="D49" s="34"/>
      <c r="E49" s="83"/>
      <c r="F49" s="85"/>
      <c r="G49" s="454" t="str">
        <f t="shared" si="3"/>
        <v/>
      </c>
      <c r="H49" s="119"/>
      <c r="I49" s="34"/>
      <c r="J49" s="85"/>
      <c r="K49" s="120"/>
      <c r="L49" s="42" t="str">
        <f t="shared" si="4"/>
        <v/>
      </c>
      <c r="M49" s="932"/>
      <c r="N49" s="924" t="str">
        <f t="shared" si="8"/>
        <v/>
      </c>
      <c r="O49" s="158" t="str">
        <f t="shared" si="9"/>
        <v/>
      </c>
      <c r="P49" s="157" t="str">
        <f t="shared" si="10"/>
        <v/>
      </c>
      <c r="Q49" s="157" t="str">
        <f t="shared" si="11"/>
        <v/>
      </c>
      <c r="R49" s="455" t="str">
        <f t="shared" si="12"/>
        <v/>
      </c>
      <c r="S49" s="454" t="str">
        <f t="shared" si="13"/>
        <v/>
      </c>
      <c r="T49" s="159" t="str">
        <f t="shared" si="14"/>
        <v/>
      </c>
      <c r="U49" s="157" t="str">
        <f t="shared" si="15"/>
        <v/>
      </c>
      <c r="V49" s="160" t="str">
        <f t="shared" si="16"/>
        <v/>
      </c>
      <c r="W49" s="157" t="str">
        <f t="shared" si="17"/>
        <v/>
      </c>
      <c r="X49" s="176"/>
      <c r="Y49" s="42" t="str">
        <f t="shared" si="18"/>
        <v/>
      </c>
      <c r="Z49" s="34"/>
      <c r="AA49" s="161" t="str" cm="1">
        <f t="array" ref="AA49">IF(OR(Y49="",L49=""),"",_xlfn.IFS(
ROUND(IFERROR(VALUE(TRIM(SUBSTITUTE(Y49,CHAR(160),""))),0),2)&gt;
ROUND(IFERROR(VALUE(TRIM(SUBSTITUTE(L49,CHAR(160),""))),0),2),
"KO : Le montant retenu est supérieur au montant présenté. Merci de revoir la ligne de contribution ou plafonner son montant.",
ROUND(IFERROR(VALUE(TRIM(SUBSTITUTE(L49,CHAR(160),""))),0),2)=0,
"",
ROUND(IFERROR(VALUE(TRIM(SUBSTITUTE(Y49,CHAR(160),""))),0),2)=
ROUND(IFERROR(VALUE(TRIM(SUBSTITUTE(L49,CHAR(160),""))),0),2),
"OK",
ROUND(IFERROR(VALUE(TRIM(SUBSTITUTE(Y49,CHAR(160),""))),0),2)=0,
"Attention : Montant présenté entièrement rejeté.",
ROUND(IFERROR(VALUE(TRIM(SUBSTITUTE(Y49,CHAR(160),""))),0),2)&lt;
ROUND(IFERROR(VALUE(TRIM(SUBSTITUTE(L49,CHAR(160),""))),0),2),
"Attention : Montant présenté partiellement rejeté.",
TRUE,""
))</f>
        <v/>
      </c>
      <c r="AB49" s="925" t="str">
        <f t="shared" si="19"/>
        <v/>
      </c>
    </row>
    <row r="50" spans="1:28">
      <c r="A50" s="931">
        <v>42</v>
      </c>
      <c r="B50" s="415"/>
      <c r="C50" s="83"/>
      <c r="D50" s="34"/>
      <c r="E50" s="83"/>
      <c r="F50" s="85"/>
      <c r="G50" s="454" t="str">
        <f t="shared" si="3"/>
        <v/>
      </c>
      <c r="H50" s="119"/>
      <c r="I50" s="34"/>
      <c r="J50" s="85"/>
      <c r="K50" s="120"/>
      <c r="L50" s="42" t="str">
        <f t="shared" si="4"/>
        <v/>
      </c>
      <c r="M50" s="932"/>
      <c r="N50" s="924" t="str">
        <f t="shared" si="8"/>
        <v/>
      </c>
      <c r="O50" s="158" t="str">
        <f t="shared" si="9"/>
        <v/>
      </c>
      <c r="P50" s="157" t="str">
        <f t="shared" si="10"/>
        <v/>
      </c>
      <c r="Q50" s="157" t="str">
        <f t="shared" si="11"/>
        <v/>
      </c>
      <c r="R50" s="455" t="str">
        <f t="shared" si="12"/>
        <v/>
      </c>
      <c r="S50" s="454" t="str">
        <f t="shared" si="13"/>
        <v/>
      </c>
      <c r="T50" s="159" t="str">
        <f t="shared" si="14"/>
        <v/>
      </c>
      <c r="U50" s="157" t="str">
        <f t="shared" si="15"/>
        <v/>
      </c>
      <c r="V50" s="160" t="str">
        <f t="shared" si="16"/>
        <v/>
      </c>
      <c r="W50" s="157" t="str">
        <f t="shared" si="17"/>
        <v/>
      </c>
      <c r="X50" s="176"/>
      <c r="Y50" s="42" t="str">
        <f t="shared" si="18"/>
        <v/>
      </c>
      <c r="Z50" s="34"/>
      <c r="AA50" s="161" t="str" cm="1">
        <f t="array" ref="AA50">IF(OR(Y50="",L50=""),"",_xlfn.IFS(
ROUND(IFERROR(VALUE(TRIM(SUBSTITUTE(Y50,CHAR(160),""))),0),2)&gt;
ROUND(IFERROR(VALUE(TRIM(SUBSTITUTE(L50,CHAR(160),""))),0),2),
"KO : Le montant retenu est supérieur au montant présenté. Merci de revoir la ligne de contribution ou plafonner son montant.",
ROUND(IFERROR(VALUE(TRIM(SUBSTITUTE(L50,CHAR(160),""))),0),2)=0,
"",
ROUND(IFERROR(VALUE(TRIM(SUBSTITUTE(Y50,CHAR(160),""))),0),2)=
ROUND(IFERROR(VALUE(TRIM(SUBSTITUTE(L50,CHAR(160),""))),0),2),
"OK",
ROUND(IFERROR(VALUE(TRIM(SUBSTITUTE(Y50,CHAR(160),""))),0),2)=0,
"Attention : Montant présenté entièrement rejeté.",
ROUND(IFERROR(VALUE(TRIM(SUBSTITUTE(Y50,CHAR(160),""))),0),2)&lt;
ROUND(IFERROR(VALUE(TRIM(SUBSTITUTE(L50,CHAR(160),""))),0),2),
"Attention : Montant présenté partiellement rejeté.",
TRUE,""
))</f>
        <v/>
      </c>
      <c r="AB50" s="925" t="str">
        <f t="shared" si="19"/>
        <v/>
      </c>
    </row>
    <row r="51" spans="1:28">
      <c r="A51" s="931">
        <v>43</v>
      </c>
      <c r="B51" s="415"/>
      <c r="C51" s="83"/>
      <c r="D51" s="34"/>
      <c r="E51" s="83"/>
      <c r="F51" s="85"/>
      <c r="G51" s="454" t="str">
        <f t="shared" si="3"/>
        <v/>
      </c>
      <c r="H51" s="119"/>
      <c r="I51" s="34"/>
      <c r="J51" s="85"/>
      <c r="K51" s="120"/>
      <c r="L51" s="42" t="str">
        <f t="shared" si="4"/>
        <v/>
      </c>
      <c r="M51" s="932"/>
      <c r="N51" s="924" t="str">
        <f t="shared" si="8"/>
        <v/>
      </c>
      <c r="O51" s="158" t="str">
        <f t="shared" si="9"/>
        <v/>
      </c>
      <c r="P51" s="157" t="str">
        <f t="shared" si="10"/>
        <v/>
      </c>
      <c r="Q51" s="157" t="str">
        <f t="shared" si="11"/>
        <v/>
      </c>
      <c r="R51" s="455" t="str">
        <f t="shared" si="12"/>
        <v/>
      </c>
      <c r="S51" s="454" t="str">
        <f t="shared" si="13"/>
        <v/>
      </c>
      <c r="T51" s="159" t="str">
        <f t="shared" si="14"/>
        <v/>
      </c>
      <c r="U51" s="157" t="str">
        <f t="shared" si="15"/>
        <v/>
      </c>
      <c r="V51" s="160" t="str">
        <f t="shared" si="16"/>
        <v/>
      </c>
      <c r="W51" s="157" t="str">
        <f t="shared" si="17"/>
        <v/>
      </c>
      <c r="X51" s="176"/>
      <c r="Y51" s="42" t="str">
        <f t="shared" si="18"/>
        <v/>
      </c>
      <c r="Z51" s="34"/>
      <c r="AA51" s="161" t="str" cm="1">
        <f t="array" ref="AA51">IF(OR(Y51="",L51=""),"",_xlfn.IFS(
ROUND(IFERROR(VALUE(TRIM(SUBSTITUTE(Y51,CHAR(160),""))),0),2)&gt;
ROUND(IFERROR(VALUE(TRIM(SUBSTITUTE(L51,CHAR(160),""))),0),2),
"KO : Le montant retenu est supérieur au montant présenté. Merci de revoir la ligne de contribution ou plafonner son montant.",
ROUND(IFERROR(VALUE(TRIM(SUBSTITUTE(L51,CHAR(160),""))),0),2)=0,
"",
ROUND(IFERROR(VALUE(TRIM(SUBSTITUTE(Y51,CHAR(160),""))),0),2)=
ROUND(IFERROR(VALUE(TRIM(SUBSTITUTE(L51,CHAR(160),""))),0),2),
"OK",
ROUND(IFERROR(VALUE(TRIM(SUBSTITUTE(Y51,CHAR(160),""))),0),2)=0,
"Attention : Montant présenté entièrement rejeté.",
ROUND(IFERROR(VALUE(TRIM(SUBSTITUTE(Y51,CHAR(160),""))),0),2)&lt;
ROUND(IFERROR(VALUE(TRIM(SUBSTITUTE(L51,CHAR(160),""))),0),2),
"Attention : Montant présenté partiellement rejeté.",
TRUE,""
))</f>
        <v/>
      </c>
      <c r="AB51" s="925" t="str">
        <f t="shared" si="19"/>
        <v/>
      </c>
    </row>
    <row r="52" spans="1:28">
      <c r="A52" s="931">
        <v>44</v>
      </c>
      <c r="B52" s="415"/>
      <c r="C52" s="83"/>
      <c r="D52" s="34"/>
      <c r="E52" s="83"/>
      <c r="F52" s="85"/>
      <c r="G52" s="454" t="str">
        <f t="shared" si="3"/>
        <v/>
      </c>
      <c r="H52" s="119"/>
      <c r="I52" s="34"/>
      <c r="J52" s="85"/>
      <c r="K52" s="120"/>
      <c r="L52" s="42" t="str">
        <f t="shared" si="4"/>
        <v/>
      </c>
      <c r="M52" s="932"/>
      <c r="N52" s="924" t="str">
        <f t="shared" si="8"/>
        <v/>
      </c>
      <c r="O52" s="158" t="str">
        <f t="shared" si="9"/>
        <v/>
      </c>
      <c r="P52" s="157" t="str">
        <f t="shared" si="10"/>
        <v/>
      </c>
      <c r="Q52" s="157" t="str">
        <f t="shared" si="11"/>
        <v/>
      </c>
      <c r="R52" s="455" t="str">
        <f t="shared" si="12"/>
        <v/>
      </c>
      <c r="S52" s="454" t="str">
        <f t="shared" si="13"/>
        <v/>
      </c>
      <c r="T52" s="159" t="str">
        <f t="shared" si="14"/>
        <v/>
      </c>
      <c r="U52" s="157" t="str">
        <f t="shared" si="15"/>
        <v/>
      </c>
      <c r="V52" s="160" t="str">
        <f t="shared" si="16"/>
        <v/>
      </c>
      <c r="W52" s="157" t="str">
        <f t="shared" si="17"/>
        <v/>
      </c>
      <c r="X52" s="176"/>
      <c r="Y52" s="42" t="str">
        <f t="shared" si="18"/>
        <v/>
      </c>
      <c r="Z52" s="34"/>
      <c r="AA52" s="161" t="str" cm="1">
        <f t="array" ref="AA52">IF(OR(Y52="",L52=""),"",_xlfn.IFS(
ROUND(IFERROR(VALUE(TRIM(SUBSTITUTE(Y52,CHAR(160),""))),0),2)&gt;
ROUND(IFERROR(VALUE(TRIM(SUBSTITUTE(L52,CHAR(160),""))),0),2),
"KO : Le montant retenu est supérieur au montant présenté. Merci de revoir la ligne de contribution ou plafonner son montant.",
ROUND(IFERROR(VALUE(TRIM(SUBSTITUTE(L52,CHAR(160),""))),0),2)=0,
"",
ROUND(IFERROR(VALUE(TRIM(SUBSTITUTE(Y52,CHAR(160),""))),0),2)=
ROUND(IFERROR(VALUE(TRIM(SUBSTITUTE(L52,CHAR(160),""))),0),2),
"OK",
ROUND(IFERROR(VALUE(TRIM(SUBSTITUTE(Y52,CHAR(160),""))),0),2)=0,
"Attention : Montant présenté entièrement rejeté.",
ROUND(IFERROR(VALUE(TRIM(SUBSTITUTE(Y52,CHAR(160),""))),0),2)&lt;
ROUND(IFERROR(VALUE(TRIM(SUBSTITUTE(L52,CHAR(160),""))),0),2),
"Attention : Montant présenté partiellement rejeté.",
TRUE,""
))</f>
        <v/>
      </c>
      <c r="AB52" s="925" t="str">
        <f t="shared" si="19"/>
        <v/>
      </c>
    </row>
    <row r="53" spans="1:28">
      <c r="A53" s="931">
        <v>45</v>
      </c>
      <c r="B53" s="415"/>
      <c r="C53" s="83"/>
      <c r="D53" s="34"/>
      <c r="E53" s="83"/>
      <c r="F53" s="85"/>
      <c r="G53" s="454" t="str">
        <f t="shared" si="3"/>
        <v/>
      </c>
      <c r="H53" s="119"/>
      <c r="I53" s="34"/>
      <c r="J53" s="85"/>
      <c r="K53" s="120"/>
      <c r="L53" s="42" t="str">
        <f t="shared" si="4"/>
        <v/>
      </c>
      <c r="M53" s="932"/>
      <c r="N53" s="924" t="str">
        <f t="shared" si="8"/>
        <v/>
      </c>
      <c r="O53" s="158" t="str">
        <f t="shared" si="9"/>
        <v/>
      </c>
      <c r="P53" s="157" t="str">
        <f t="shared" si="10"/>
        <v/>
      </c>
      <c r="Q53" s="157" t="str">
        <f t="shared" si="11"/>
        <v/>
      </c>
      <c r="R53" s="455" t="str">
        <f t="shared" si="12"/>
        <v/>
      </c>
      <c r="S53" s="454" t="str">
        <f t="shared" si="13"/>
        <v/>
      </c>
      <c r="T53" s="159" t="str">
        <f t="shared" si="14"/>
        <v/>
      </c>
      <c r="U53" s="157" t="str">
        <f t="shared" si="15"/>
        <v/>
      </c>
      <c r="V53" s="160" t="str">
        <f t="shared" si="16"/>
        <v/>
      </c>
      <c r="W53" s="157" t="str">
        <f t="shared" si="17"/>
        <v/>
      </c>
      <c r="X53" s="176"/>
      <c r="Y53" s="42" t="str">
        <f t="shared" si="18"/>
        <v/>
      </c>
      <c r="Z53" s="34"/>
      <c r="AA53" s="161" t="str" cm="1">
        <f t="array" ref="AA53">IF(OR(Y53="",L53=""),"",_xlfn.IFS(
ROUND(IFERROR(VALUE(TRIM(SUBSTITUTE(Y53,CHAR(160),""))),0),2)&gt;
ROUND(IFERROR(VALUE(TRIM(SUBSTITUTE(L53,CHAR(160),""))),0),2),
"KO : Le montant retenu est supérieur au montant présenté. Merci de revoir la ligne de contribution ou plafonner son montant.",
ROUND(IFERROR(VALUE(TRIM(SUBSTITUTE(L53,CHAR(160),""))),0),2)=0,
"",
ROUND(IFERROR(VALUE(TRIM(SUBSTITUTE(Y53,CHAR(160),""))),0),2)=
ROUND(IFERROR(VALUE(TRIM(SUBSTITUTE(L53,CHAR(160),""))),0),2),
"OK",
ROUND(IFERROR(VALUE(TRIM(SUBSTITUTE(Y53,CHAR(160),""))),0),2)=0,
"Attention : Montant présenté entièrement rejeté.",
ROUND(IFERROR(VALUE(TRIM(SUBSTITUTE(Y53,CHAR(160),""))),0),2)&lt;
ROUND(IFERROR(VALUE(TRIM(SUBSTITUTE(L53,CHAR(160),""))),0),2),
"Attention : Montant présenté partiellement rejeté.",
TRUE,""
))</f>
        <v/>
      </c>
      <c r="AB53" s="925" t="str">
        <f t="shared" si="19"/>
        <v/>
      </c>
    </row>
    <row r="54" spans="1:28">
      <c r="A54" s="931">
        <v>46</v>
      </c>
      <c r="B54" s="415"/>
      <c r="C54" s="83"/>
      <c r="D54" s="34"/>
      <c r="E54" s="83"/>
      <c r="F54" s="85"/>
      <c r="G54" s="454" t="str">
        <f t="shared" si="3"/>
        <v/>
      </c>
      <c r="H54" s="119"/>
      <c r="I54" s="34"/>
      <c r="J54" s="85"/>
      <c r="K54" s="120"/>
      <c r="L54" s="42" t="str">
        <f t="shared" si="4"/>
        <v/>
      </c>
      <c r="M54" s="932"/>
      <c r="N54" s="924" t="str">
        <f t="shared" si="8"/>
        <v/>
      </c>
      <c r="O54" s="158" t="str">
        <f t="shared" si="9"/>
        <v/>
      </c>
      <c r="P54" s="157" t="str">
        <f t="shared" si="10"/>
        <v/>
      </c>
      <c r="Q54" s="157" t="str">
        <f t="shared" si="11"/>
        <v/>
      </c>
      <c r="R54" s="455" t="str">
        <f t="shared" si="12"/>
        <v/>
      </c>
      <c r="S54" s="454" t="str">
        <f t="shared" si="13"/>
        <v/>
      </c>
      <c r="T54" s="159" t="str">
        <f t="shared" si="14"/>
        <v/>
      </c>
      <c r="U54" s="157" t="str">
        <f t="shared" si="15"/>
        <v/>
      </c>
      <c r="V54" s="160" t="str">
        <f t="shared" si="16"/>
        <v/>
      </c>
      <c r="W54" s="157" t="str">
        <f t="shared" si="17"/>
        <v/>
      </c>
      <c r="X54" s="176"/>
      <c r="Y54" s="42" t="str">
        <f t="shared" si="18"/>
        <v/>
      </c>
      <c r="Z54" s="34"/>
      <c r="AA54" s="161" t="str" cm="1">
        <f t="array" ref="AA54">IF(OR(Y54="",L54=""),"",_xlfn.IFS(
ROUND(IFERROR(VALUE(TRIM(SUBSTITUTE(Y54,CHAR(160),""))),0),2)&gt;
ROUND(IFERROR(VALUE(TRIM(SUBSTITUTE(L54,CHAR(160),""))),0),2),
"KO : Le montant retenu est supérieur au montant présenté. Merci de revoir la ligne de contribution ou plafonner son montant.",
ROUND(IFERROR(VALUE(TRIM(SUBSTITUTE(L54,CHAR(160),""))),0),2)=0,
"",
ROUND(IFERROR(VALUE(TRIM(SUBSTITUTE(Y54,CHAR(160),""))),0),2)=
ROUND(IFERROR(VALUE(TRIM(SUBSTITUTE(L54,CHAR(160),""))),0),2),
"OK",
ROUND(IFERROR(VALUE(TRIM(SUBSTITUTE(Y54,CHAR(160),""))),0),2)=0,
"Attention : Montant présenté entièrement rejeté.",
ROUND(IFERROR(VALUE(TRIM(SUBSTITUTE(Y54,CHAR(160),""))),0),2)&lt;
ROUND(IFERROR(VALUE(TRIM(SUBSTITUTE(L54,CHAR(160),""))),0),2),
"Attention : Montant présenté partiellement rejeté.",
TRUE,""
))</f>
        <v/>
      </c>
      <c r="AB54" s="925" t="str">
        <f t="shared" si="19"/>
        <v/>
      </c>
    </row>
    <row r="55" spans="1:28">
      <c r="A55" s="931">
        <v>47</v>
      </c>
      <c r="B55" s="415"/>
      <c r="C55" s="83"/>
      <c r="D55" s="34"/>
      <c r="E55" s="83"/>
      <c r="F55" s="85"/>
      <c r="G55" s="454" t="str">
        <f t="shared" si="3"/>
        <v/>
      </c>
      <c r="H55" s="119"/>
      <c r="I55" s="34"/>
      <c r="J55" s="85"/>
      <c r="K55" s="120"/>
      <c r="L55" s="42" t="str">
        <f t="shared" si="4"/>
        <v/>
      </c>
      <c r="M55" s="932"/>
      <c r="N55" s="924" t="str">
        <f t="shared" si="8"/>
        <v/>
      </c>
      <c r="O55" s="158" t="str">
        <f t="shared" si="9"/>
        <v/>
      </c>
      <c r="P55" s="157" t="str">
        <f t="shared" si="10"/>
        <v/>
      </c>
      <c r="Q55" s="157" t="str">
        <f t="shared" si="11"/>
        <v/>
      </c>
      <c r="R55" s="455" t="str">
        <f t="shared" si="12"/>
        <v/>
      </c>
      <c r="S55" s="454" t="str">
        <f t="shared" si="13"/>
        <v/>
      </c>
      <c r="T55" s="159" t="str">
        <f t="shared" si="14"/>
        <v/>
      </c>
      <c r="U55" s="157" t="str">
        <f t="shared" si="15"/>
        <v/>
      </c>
      <c r="V55" s="160" t="str">
        <f t="shared" si="16"/>
        <v/>
      </c>
      <c r="W55" s="157" t="str">
        <f t="shared" si="17"/>
        <v/>
      </c>
      <c r="X55" s="176"/>
      <c r="Y55" s="42" t="str">
        <f t="shared" si="18"/>
        <v/>
      </c>
      <c r="Z55" s="34"/>
      <c r="AA55" s="161" t="str" cm="1">
        <f t="array" ref="AA55">IF(OR(Y55="",L55=""),"",_xlfn.IFS(
ROUND(IFERROR(VALUE(TRIM(SUBSTITUTE(Y55,CHAR(160),""))),0),2)&gt;
ROUND(IFERROR(VALUE(TRIM(SUBSTITUTE(L55,CHAR(160),""))),0),2),
"KO : Le montant retenu est supérieur au montant présenté. Merci de revoir la ligne de contribution ou plafonner son montant.",
ROUND(IFERROR(VALUE(TRIM(SUBSTITUTE(L55,CHAR(160),""))),0),2)=0,
"",
ROUND(IFERROR(VALUE(TRIM(SUBSTITUTE(Y55,CHAR(160),""))),0),2)=
ROUND(IFERROR(VALUE(TRIM(SUBSTITUTE(L55,CHAR(160),""))),0),2),
"OK",
ROUND(IFERROR(VALUE(TRIM(SUBSTITUTE(Y55,CHAR(160),""))),0),2)=0,
"Attention : Montant présenté entièrement rejeté.",
ROUND(IFERROR(VALUE(TRIM(SUBSTITUTE(Y55,CHAR(160),""))),0),2)&lt;
ROUND(IFERROR(VALUE(TRIM(SUBSTITUTE(L55,CHAR(160),""))),0),2),
"Attention : Montant présenté partiellement rejeté.",
TRUE,""
))</f>
        <v/>
      </c>
      <c r="AB55" s="925" t="str">
        <f t="shared" si="19"/>
        <v/>
      </c>
    </row>
    <row r="56" spans="1:28">
      <c r="A56" s="931">
        <v>48</v>
      </c>
      <c r="B56" s="415"/>
      <c r="C56" s="83"/>
      <c r="D56" s="34"/>
      <c r="E56" s="83"/>
      <c r="F56" s="85"/>
      <c r="G56" s="454" t="str">
        <f t="shared" si="3"/>
        <v/>
      </c>
      <c r="H56" s="119"/>
      <c r="I56" s="34"/>
      <c r="J56" s="85"/>
      <c r="K56" s="120"/>
      <c r="L56" s="42" t="str">
        <f t="shared" si="4"/>
        <v/>
      </c>
      <c r="M56" s="932"/>
      <c r="N56" s="924" t="str">
        <f t="shared" si="8"/>
        <v/>
      </c>
      <c r="O56" s="158" t="str">
        <f t="shared" si="9"/>
        <v/>
      </c>
      <c r="P56" s="157" t="str">
        <f t="shared" si="10"/>
        <v/>
      </c>
      <c r="Q56" s="157" t="str">
        <f t="shared" si="11"/>
        <v/>
      </c>
      <c r="R56" s="455" t="str">
        <f t="shared" si="12"/>
        <v/>
      </c>
      <c r="S56" s="454" t="str">
        <f t="shared" si="13"/>
        <v/>
      </c>
      <c r="T56" s="159" t="str">
        <f t="shared" si="14"/>
        <v/>
      </c>
      <c r="U56" s="157" t="str">
        <f t="shared" si="15"/>
        <v/>
      </c>
      <c r="V56" s="160" t="str">
        <f t="shared" si="16"/>
        <v/>
      </c>
      <c r="W56" s="157" t="str">
        <f t="shared" si="17"/>
        <v/>
      </c>
      <c r="X56" s="176"/>
      <c r="Y56" s="42" t="str">
        <f t="shared" si="18"/>
        <v/>
      </c>
      <c r="Z56" s="34"/>
      <c r="AA56" s="161" t="str" cm="1">
        <f t="array" ref="AA56">IF(OR(Y56="",L56=""),"",_xlfn.IFS(
ROUND(IFERROR(VALUE(TRIM(SUBSTITUTE(Y56,CHAR(160),""))),0),2)&gt;
ROUND(IFERROR(VALUE(TRIM(SUBSTITUTE(L56,CHAR(160),""))),0),2),
"KO : Le montant retenu est supérieur au montant présenté. Merci de revoir la ligne de contribution ou plafonner son montant.",
ROUND(IFERROR(VALUE(TRIM(SUBSTITUTE(L56,CHAR(160),""))),0),2)=0,
"",
ROUND(IFERROR(VALUE(TRIM(SUBSTITUTE(Y56,CHAR(160),""))),0),2)=
ROUND(IFERROR(VALUE(TRIM(SUBSTITUTE(L56,CHAR(160),""))),0),2),
"OK",
ROUND(IFERROR(VALUE(TRIM(SUBSTITUTE(Y56,CHAR(160),""))),0),2)=0,
"Attention : Montant présenté entièrement rejeté.",
ROUND(IFERROR(VALUE(TRIM(SUBSTITUTE(Y56,CHAR(160),""))),0),2)&lt;
ROUND(IFERROR(VALUE(TRIM(SUBSTITUTE(L56,CHAR(160),""))),0),2),
"Attention : Montant présenté partiellement rejeté.",
TRUE,""
))</f>
        <v/>
      </c>
      <c r="AB56" s="925" t="str">
        <f t="shared" si="19"/>
        <v/>
      </c>
    </row>
    <row r="57" spans="1:28">
      <c r="A57" s="931">
        <v>49</v>
      </c>
      <c r="B57" s="415"/>
      <c r="C57" s="83"/>
      <c r="D57" s="34"/>
      <c r="E57" s="83"/>
      <c r="F57" s="85"/>
      <c r="G57" s="454" t="str">
        <f t="shared" si="3"/>
        <v/>
      </c>
      <c r="H57" s="119"/>
      <c r="I57" s="34"/>
      <c r="J57" s="85"/>
      <c r="K57" s="120"/>
      <c r="L57" s="42" t="str">
        <f t="shared" si="4"/>
        <v/>
      </c>
      <c r="M57" s="932"/>
      <c r="N57" s="924" t="str">
        <f t="shared" si="8"/>
        <v/>
      </c>
      <c r="O57" s="158" t="str">
        <f t="shared" si="9"/>
        <v/>
      </c>
      <c r="P57" s="157" t="str">
        <f t="shared" si="10"/>
        <v/>
      </c>
      <c r="Q57" s="157" t="str">
        <f t="shared" si="11"/>
        <v/>
      </c>
      <c r="R57" s="455" t="str">
        <f t="shared" si="12"/>
        <v/>
      </c>
      <c r="S57" s="454" t="str">
        <f t="shared" si="13"/>
        <v/>
      </c>
      <c r="T57" s="159" t="str">
        <f t="shared" si="14"/>
        <v/>
      </c>
      <c r="U57" s="157" t="str">
        <f t="shared" si="15"/>
        <v/>
      </c>
      <c r="V57" s="160" t="str">
        <f t="shared" si="16"/>
        <v/>
      </c>
      <c r="W57" s="157" t="str">
        <f t="shared" si="17"/>
        <v/>
      </c>
      <c r="X57" s="176"/>
      <c r="Y57" s="42" t="str">
        <f t="shared" si="18"/>
        <v/>
      </c>
      <c r="Z57" s="34"/>
      <c r="AA57" s="161" t="str" cm="1">
        <f t="array" ref="AA57">IF(OR(Y57="",L57=""),"",_xlfn.IFS(
ROUND(IFERROR(VALUE(TRIM(SUBSTITUTE(Y57,CHAR(160),""))),0),2)&gt;
ROUND(IFERROR(VALUE(TRIM(SUBSTITUTE(L57,CHAR(160),""))),0),2),
"KO : Le montant retenu est supérieur au montant présenté. Merci de revoir la ligne de contribution ou plafonner son montant.",
ROUND(IFERROR(VALUE(TRIM(SUBSTITUTE(L57,CHAR(160),""))),0),2)=0,
"",
ROUND(IFERROR(VALUE(TRIM(SUBSTITUTE(Y57,CHAR(160),""))),0),2)=
ROUND(IFERROR(VALUE(TRIM(SUBSTITUTE(L57,CHAR(160),""))),0),2),
"OK",
ROUND(IFERROR(VALUE(TRIM(SUBSTITUTE(Y57,CHAR(160),""))),0),2)=0,
"Attention : Montant présenté entièrement rejeté.",
ROUND(IFERROR(VALUE(TRIM(SUBSTITUTE(Y57,CHAR(160),""))),0),2)&lt;
ROUND(IFERROR(VALUE(TRIM(SUBSTITUTE(L57,CHAR(160),""))),0),2),
"Attention : Montant présenté partiellement rejeté.",
TRUE,""
))</f>
        <v/>
      </c>
      <c r="AB57" s="925" t="str">
        <f t="shared" si="19"/>
        <v/>
      </c>
    </row>
    <row r="58" spans="1:28">
      <c r="A58" s="931">
        <v>50</v>
      </c>
      <c r="B58" s="415"/>
      <c r="C58" s="83"/>
      <c r="D58" s="34"/>
      <c r="E58" s="83"/>
      <c r="F58" s="85"/>
      <c r="G58" s="454" t="str">
        <f t="shared" si="3"/>
        <v/>
      </c>
      <c r="H58" s="119"/>
      <c r="I58" s="34"/>
      <c r="J58" s="85"/>
      <c r="K58" s="120"/>
      <c r="L58" s="42" t="str">
        <f t="shared" si="4"/>
        <v/>
      </c>
      <c r="M58" s="932"/>
      <c r="N58" s="924" t="str">
        <f t="shared" si="8"/>
        <v/>
      </c>
      <c r="O58" s="158" t="str">
        <f t="shared" si="9"/>
        <v/>
      </c>
      <c r="P58" s="157" t="str">
        <f t="shared" si="10"/>
        <v/>
      </c>
      <c r="Q58" s="157" t="str">
        <f t="shared" si="11"/>
        <v/>
      </c>
      <c r="R58" s="455" t="str">
        <f t="shared" si="12"/>
        <v/>
      </c>
      <c r="S58" s="454" t="str">
        <f t="shared" si="13"/>
        <v/>
      </c>
      <c r="T58" s="159" t="str">
        <f t="shared" si="14"/>
        <v/>
      </c>
      <c r="U58" s="157" t="str">
        <f t="shared" si="15"/>
        <v/>
      </c>
      <c r="V58" s="160" t="str">
        <f t="shared" si="16"/>
        <v/>
      </c>
      <c r="W58" s="157" t="str">
        <f t="shared" si="17"/>
        <v/>
      </c>
      <c r="X58" s="176"/>
      <c r="Y58" s="42" t="str">
        <f t="shared" si="18"/>
        <v/>
      </c>
      <c r="Z58" s="34"/>
      <c r="AA58" s="161" t="str" cm="1">
        <f t="array" ref="AA58">IF(OR(Y58="",L58=""),"",_xlfn.IFS(
ROUND(IFERROR(VALUE(TRIM(SUBSTITUTE(Y58,CHAR(160),""))),0),2)&gt;
ROUND(IFERROR(VALUE(TRIM(SUBSTITUTE(L58,CHAR(160),""))),0),2),
"KO : Le montant retenu est supérieur au montant présenté. Merci de revoir la ligne de contribution ou plafonner son montant.",
ROUND(IFERROR(VALUE(TRIM(SUBSTITUTE(L58,CHAR(160),""))),0),2)=0,
"",
ROUND(IFERROR(VALUE(TRIM(SUBSTITUTE(Y58,CHAR(160),""))),0),2)=
ROUND(IFERROR(VALUE(TRIM(SUBSTITUTE(L58,CHAR(160),""))),0),2),
"OK",
ROUND(IFERROR(VALUE(TRIM(SUBSTITUTE(Y58,CHAR(160),""))),0),2)=0,
"Attention : Montant présenté entièrement rejeté.",
ROUND(IFERROR(VALUE(TRIM(SUBSTITUTE(Y58,CHAR(160),""))),0),2)&lt;
ROUND(IFERROR(VALUE(TRIM(SUBSTITUTE(L58,CHAR(160),""))),0),2),
"Attention : Montant présenté partiellement rejeté.",
TRUE,""
))</f>
        <v/>
      </c>
      <c r="AB58" s="925" t="str">
        <f t="shared" si="19"/>
        <v/>
      </c>
    </row>
    <row r="59" spans="1:28">
      <c r="A59" s="931">
        <v>51</v>
      </c>
      <c r="B59" s="415"/>
      <c r="C59" s="83"/>
      <c r="D59" s="34"/>
      <c r="E59" s="83"/>
      <c r="F59" s="85"/>
      <c r="G59" s="454" t="str">
        <f t="shared" si="3"/>
        <v/>
      </c>
      <c r="H59" s="119"/>
      <c r="I59" s="34"/>
      <c r="J59" s="85"/>
      <c r="K59" s="120"/>
      <c r="L59" s="42" t="str">
        <f t="shared" si="4"/>
        <v/>
      </c>
      <c r="M59" s="932"/>
      <c r="N59" s="924" t="str">
        <f t="shared" si="8"/>
        <v/>
      </c>
      <c r="O59" s="158" t="str">
        <f t="shared" si="9"/>
        <v/>
      </c>
      <c r="P59" s="157" t="str">
        <f t="shared" si="10"/>
        <v/>
      </c>
      <c r="Q59" s="157" t="str">
        <f t="shared" si="11"/>
        <v/>
      </c>
      <c r="R59" s="455" t="str">
        <f t="shared" si="12"/>
        <v/>
      </c>
      <c r="S59" s="454" t="str">
        <f t="shared" si="13"/>
        <v/>
      </c>
      <c r="T59" s="159" t="str">
        <f t="shared" si="14"/>
        <v/>
      </c>
      <c r="U59" s="157" t="str">
        <f t="shared" si="15"/>
        <v/>
      </c>
      <c r="V59" s="160" t="str">
        <f t="shared" si="16"/>
        <v/>
      </c>
      <c r="W59" s="157" t="str">
        <f t="shared" si="17"/>
        <v/>
      </c>
      <c r="X59" s="176"/>
      <c r="Y59" s="42" t="str">
        <f t="shared" si="18"/>
        <v/>
      </c>
      <c r="Z59" s="34"/>
      <c r="AA59" s="161" t="str" cm="1">
        <f t="array" ref="AA59">IF(OR(Y59="",L59=""),"",_xlfn.IFS(
ROUND(IFERROR(VALUE(TRIM(SUBSTITUTE(Y59,CHAR(160),""))),0),2)&gt;
ROUND(IFERROR(VALUE(TRIM(SUBSTITUTE(L59,CHAR(160),""))),0),2),
"KO : Le montant retenu est supérieur au montant présenté. Merci de revoir la ligne de contribution ou plafonner son montant.",
ROUND(IFERROR(VALUE(TRIM(SUBSTITUTE(L59,CHAR(160),""))),0),2)=0,
"",
ROUND(IFERROR(VALUE(TRIM(SUBSTITUTE(Y59,CHAR(160),""))),0),2)=
ROUND(IFERROR(VALUE(TRIM(SUBSTITUTE(L59,CHAR(160),""))),0),2),
"OK",
ROUND(IFERROR(VALUE(TRIM(SUBSTITUTE(Y59,CHAR(160),""))),0),2)=0,
"Attention : Montant présenté entièrement rejeté.",
ROUND(IFERROR(VALUE(TRIM(SUBSTITUTE(Y59,CHAR(160),""))),0),2)&lt;
ROUND(IFERROR(VALUE(TRIM(SUBSTITUTE(L59,CHAR(160),""))),0),2),
"Attention : Montant présenté partiellement rejeté.",
TRUE,""
))</f>
        <v/>
      </c>
      <c r="AB59" s="925" t="str">
        <f t="shared" si="19"/>
        <v/>
      </c>
    </row>
    <row r="60" spans="1:28">
      <c r="A60" s="931">
        <v>52</v>
      </c>
      <c r="B60" s="415"/>
      <c r="C60" s="83"/>
      <c r="D60" s="34"/>
      <c r="E60" s="83"/>
      <c r="F60" s="85"/>
      <c r="G60" s="454" t="str">
        <f t="shared" si="3"/>
        <v/>
      </c>
      <c r="H60" s="119"/>
      <c r="I60" s="34"/>
      <c r="J60" s="85"/>
      <c r="K60" s="120"/>
      <c r="L60" s="42" t="str">
        <f t="shared" si="4"/>
        <v/>
      </c>
      <c r="M60" s="932"/>
      <c r="N60" s="924" t="str">
        <f t="shared" si="8"/>
        <v/>
      </c>
      <c r="O60" s="158" t="str">
        <f t="shared" si="9"/>
        <v/>
      </c>
      <c r="P60" s="157" t="str">
        <f t="shared" si="10"/>
        <v/>
      </c>
      <c r="Q60" s="157" t="str">
        <f t="shared" si="11"/>
        <v/>
      </c>
      <c r="R60" s="455" t="str">
        <f t="shared" si="12"/>
        <v/>
      </c>
      <c r="S60" s="454" t="str">
        <f t="shared" si="13"/>
        <v/>
      </c>
      <c r="T60" s="159" t="str">
        <f t="shared" si="14"/>
        <v/>
      </c>
      <c r="U60" s="157" t="str">
        <f t="shared" si="15"/>
        <v/>
      </c>
      <c r="V60" s="160" t="str">
        <f t="shared" si="16"/>
        <v/>
      </c>
      <c r="W60" s="157" t="str">
        <f t="shared" si="17"/>
        <v/>
      </c>
      <c r="X60" s="176"/>
      <c r="Y60" s="42" t="str">
        <f t="shared" si="18"/>
        <v/>
      </c>
      <c r="Z60" s="34"/>
      <c r="AA60" s="161" t="str" cm="1">
        <f t="array" ref="AA60">IF(OR(Y60="",L60=""),"",_xlfn.IFS(
ROUND(IFERROR(VALUE(TRIM(SUBSTITUTE(Y60,CHAR(160),""))),0),2)&gt;
ROUND(IFERROR(VALUE(TRIM(SUBSTITUTE(L60,CHAR(160),""))),0),2),
"KO : Le montant retenu est supérieur au montant présenté. Merci de revoir la ligne de contribution ou plafonner son montant.",
ROUND(IFERROR(VALUE(TRIM(SUBSTITUTE(L60,CHAR(160),""))),0),2)=0,
"",
ROUND(IFERROR(VALUE(TRIM(SUBSTITUTE(Y60,CHAR(160),""))),0),2)=
ROUND(IFERROR(VALUE(TRIM(SUBSTITUTE(L60,CHAR(160),""))),0),2),
"OK",
ROUND(IFERROR(VALUE(TRIM(SUBSTITUTE(Y60,CHAR(160),""))),0),2)=0,
"Attention : Montant présenté entièrement rejeté.",
ROUND(IFERROR(VALUE(TRIM(SUBSTITUTE(Y60,CHAR(160),""))),0),2)&lt;
ROUND(IFERROR(VALUE(TRIM(SUBSTITUTE(L60,CHAR(160),""))),0),2),
"Attention : Montant présenté partiellement rejeté.",
TRUE,""
))</f>
        <v/>
      </c>
      <c r="AB60" s="925" t="str">
        <f t="shared" si="19"/>
        <v/>
      </c>
    </row>
    <row r="61" spans="1:28">
      <c r="A61" s="931">
        <v>53</v>
      </c>
      <c r="B61" s="415"/>
      <c r="C61" s="83"/>
      <c r="D61" s="34"/>
      <c r="E61" s="83"/>
      <c r="F61" s="85"/>
      <c r="G61" s="454" t="str">
        <f t="shared" si="3"/>
        <v/>
      </c>
      <c r="H61" s="119"/>
      <c r="I61" s="34"/>
      <c r="J61" s="85"/>
      <c r="K61" s="120"/>
      <c r="L61" s="42" t="str">
        <f t="shared" si="4"/>
        <v/>
      </c>
      <c r="M61" s="932"/>
      <c r="N61" s="924" t="str">
        <f t="shared" si="8"/>
        <v/>
      </c>
      <c r="O61" s="158" t="str">
        <f t="shared" si="9"/>
        <v/>
      </c>
      <c r="P61" s="157" t="str">
        <f t="shared" si="10"/>
        <v/>
      </c>
      <c r="Q61" s="157" t="str">
        <f t="shared" si="11"/>
        <v/>
      </c>
      <c r="R61" s="455" t="str">
        <f t="shared" si="12"/>
        <v/>
      </c>
      <c r="S61" s="454" t="str">
        <f t="shared" si="13"/>
        <v/>
      </c>
      <c r="T61" s="159" t="str">
        <f t="shared" si="14"/>
        <v/>
      </c>
      <c r="U61" s="157" t="str">
        <f t="shared" si="15"/>
        <v/>
      </c>
      <c r="V61" s="160" t="str">
        <f t="shared" si="16"/>
        <v/>
      </c>
      <c r="W61" s="157" t="str">
        <f t="shared" si="17"/>
        <v/>
      </c>
      <c r="X61" s="176"/>
      <c r="Y61" s="42" t="str">
        <f t="shared" si="18"/>
        <v/>
      </c>
      <c r="Z61" s="34"/>
      <c r="AA61" s="161" t="str" cm="1">
        <f t="array" ref="AA61">IF(OR(Y61="",L61=""),"",_xlfn.IFS(
ROUND(IFERROR(VALUE(TRIM(SUBSTITUTE(Y61,CHAR(160),""))),0),2)&gt;
ROUND(IFERROR(VALUE(TRIM(SUBSTITUTE(L61,CHAR(160),""))),0),2),
"KO : Le montant retenu est supérieur au montant présenté. Merci de revoir la ligne de contribution ou plafonner son montant.",
ROUND(IFERROR(VALUE(TRIM(SUBSTITUTE(L61,CHAR(160),""))),0),2)=0,
"",
ROUND(IFERROR(VALUE(TRIM(SUBSTITUTE(Y61,CHAR(160),""))),0),2)=
ROUND(IFERROR(VALUE(TRIM(SUBSTITUTE(L61,CHAR(160),""))),0),2),
"OK",
ROUND(IFERROR(VALUE(TRIM(SUBSTITUTE(Y61,CHAR(160),""))),0),2)=0,
"Attention : Montant présenté entièrement rejeté.",
ROUND(IFERROR(VALUE(TRIM(SUBSTITUTE(Y61,CHAR(160),""))),0),2)&lt;
ROUND(IFERROR(VALUE(TRIM(SUBSTITUTE(L61,CHAR(160),""))),0),2),
"Attention : Montant présenté partiellement rejeté.",
TRUE,""
))</f>
        <v/>
      </c>
      <c r="AB61" s="925" t="str">
        <f t="shared" si="19"/>
        <v/>
      </c>
    </row>
    <row r="62" spans="1:28">
      <c r="A62" s="931">
        <v>54</v>
      </c>
      <c r="B62" s="415"/>
      <c r="C62" s="83"/>
      <c r="D62" s="34"/>
      <c r="E62" s="83"/>
      <c r="F62" s="85"/>
      <c r="G62" s="454" t="str">
        <f t="shared" si="3"/>
        <v/>
      </c>
      <c r="H62" s="119"/>
      <c r="I62" s="34"/>
      <c r="J62" s="85"/>
      <c r="K62" s="120"/>
      <c r="L62" s="42" t="str">
        <f t="shared" si="4"/>
        <v/>
      </c>
      <c r="M62" s="932"/>
      <c r="N62" s="924" t="str">
        <f t="shared" si="8"/>
        <v/>
      </c>
      <c r="O62" s="158" t="str">
        <f t="shared" si="9"/>
        <v/>
      </c>
      <c r="P62" s="157" t="str">
        <f t="shared" si="10"/>
        <v/>
      </c>
      <c r="Q62" s="157" t="str">
        <f t="shared" si="11"/>
        <v/>
      </c>
      <c r="R62" s="455" t="str">
        <f t="shared" si="12"/>
        <v/>
      </c>
      <c r="S62" s="454" t="str">
        <f t="shared" si="13"/>
        <v/>
      </c>
      <c r="T62" s="159" t="str">
        <f t="shared" si="14"/>
        <v/>
      </c>
      <c r="U62" s="157" t="str">
        <f t="shared" si="15"/>
        <v/>
      </c>
      <c r="V62" s="160" t="str">
        <f t="shared" si="16"/>
        <v/>
      </c>
      <c r="W62" s="157" t="str">
        <f t="shared" si="17"/>
        <v/>
      </c>
      <c r="X62" s="176"/>
      <c r="Y62" s="42" t="str">
        <f t="shared" si="18"/>
        <v/>
      </c>
      <c r="Z62" s="34"/>
      <c r="AA62" s="161" t="str" cm="1">
        <f t="array" ref="AA62">IF(OR(Y62="",L62=""),"",_xlfn.IFS(
ROUND(IFERROR(VALUE(TRIM(SUBSTITUTE(Y62,CHAR(160),""))),0),2)&gt;
ROUND(IFERROR(VALUE(TRIM(SUBSTITUTE(L62,CHAR(160),""))),0),2),
"KO : Le montant retenu est supérieur au montant présenté. Merci de revoir la ligne de contribution ou plafonner son montant.",
ROUND(IFERROR(VALUE(TRIM(SUBSTITUTE(L62,CHAR(160),""))),0),2)=0,
"",
ROUND(IFERROR(VALUE(TRIM(SUBSTITUTE(Y62,CHAR(160),""))),0),2)=
ROUND(IFERROR(VALUE(TRIM(SUBSTITUTE(L62,CHAR(160),""))),0),2),
"OK",
ROUND(IFERROR(VALUE(TRIM(SUBSTITUTE(Y62,CHAR(160),""))),0),2)=0,
"Attention : Montant présenté entièrement rejeté.",
ROUND(IFERROR(VALUE(TRIM(SUBSTITUTE(Y62,CHAR(160),""))),0),2)&lt;
ROUND(IFERROR(VALUE(TRIM(SUBSTITUTE(L62,CHAR(160),""))),0),2),
"Attention : Montant présenté partiellement rejeté.",
TRUE,""
))</f>
        <v/>
      </c>
      <c r="AB62" s="925" t="str">
        <f t="shared" si="19"/>
        <v/>
      </c>
    </row>
    <row r="63" spans="1:28">
      <c r="A63" s="931">
        <v>55</v>
      </c>
      <c r="B63" s="415"/>
      <c r="C63" s="83"/>
      <c r="D63" s="34"/>
      <c r="E63" s="83"/>
      <c r="F63" s="85"/>
      <c r="G63" s="454" t="str">
        <f t="shared" si="3"/>
        <v/>
      </c>
      <c r="H63" s="119"/>
      <c r="I63" s="34"/>
      <c r="J63" s="85"/>
      <c r="K63" s="120"/>
      <c r="L63" s="42" t="str">
        <f t="shared" si="4"/>
        <v/>
      </c>
      <c r="M63" s="932"/>
      <c r="N63" s="924" t="str">
        <f t="shared" si="8"/>
        <v/>
      </c>
      <c r="O63" s="158" t="str">
        <f t="shared" si="9"/>
        <v/>
      </c>
      <c r="P63" s="157" t="str">
        <f t="shared" si="10"/>
        <v/>
      </c>
      <c r="Q63" s="157" t="str">
        <f t="shared" si="11"/>
        <v/>
      </c>
      <c r="R63" s="455" t="str">
        <f t="shared" si="12"/>
        <v/>
      </c>
      <c r="S63" s="454" t="str">
        <f t="shared" si="13"/>
        <v/>
      </c>
      <c r="T63" s="159" t="str">
        <f t="shared" si="14"/>
        <v/>
      </c>
      <c r="U63" s="157" t="str">
        <f t="shared" si="15"/>
        <v/>
      </c>
      <c r="V63" s="160" t="str">
        <f t="shared" si="16"/>
        <v/>
      </c>
      <c r="W63" s="157" t="str">
        <f t="shared" si="17"/>
        <v/>
      </c>
      <c r="X63" s="176"/>
      <c r="Y63" s="42" t="str">
        <f t="shared" si="18"/>
        <v/>
      </c>
      <c r="Z63" s="34"/>
      <c r="AA63" s="161" t="str" cm="1">
        <f t="array" ref="AA63">IF(OR(Y63="",L63=""),"",_xlfn.IFS(
ROUND(IFERROR(VALUE(TRIM(SUBSTITUTE(Y63,CHAR(160),""))),0),2)&gt;
ROUND(IFERROR(VALUE(TRIM(SUBSTITUTE(L63,CHAR(160),""))),0),2),
"KO : Le montant retenu est supérieur au montant présenté. Merci de revoir la ligne de contribution ou plafonner son montant.",
ROUND(IFERROR(VALUE(TRIM(SUBSTITUTE(L63,CHAR(160),""))),0),2)=0,
"",
ROUND(IFERROR(VALUE(TRIM(SUBSTITUTE(Y63,CHAR(160),""))),0),2)=
ROUND(IFERROR(VALUE(TRIM(SUBSTITUTE(L63,CHAR(160),""))),0),2),
"OK",
ROUND(IFERROR(VALUE(TRIM(SUBSTITUTE(Y63,CHAR(160),""))),0),2)=0,
"Attention : Montant présenté entièrement rejeté.",
ROUND(IFERROR(VALUE(TRIM(SUBSTITUTE(Y63,CHAR(160),""))),0),2)&lt;
ROUND(IFERROR(VALUE(TRIM(SUBSTITUTE(L63,CHAR(160),""))),0),2),
"Attention : Montant présenté partiellement rejeté.",
TRUE,""
))</f>
        <v/>
      </c>
      <c r="AB63" s="925" t="str">
        <f t="shared" si="19"/>
        <v/>
      </c>
    </row>
    <row r="64" spans="1:28">
      <c r="A64" s="931">
        <v>56</v>
      </c>
      <c r="B64" s="415"/>
      <c r="C64" s="83"/>
      <c r="D64" s="34"/>
      <c r="E64" s="83"/>
      <c r="F64" s="85"/>
      <c r="G64" s="454" t="str">
        <f t="shared" si="3"/>
        <v/>
      </c>
      <c r="H64" s="119"/>
      <c r="I64" s="34"/>
      <c r="J64" s="85"/>
      <c r="K64" s="120"/>
      <c r="L64" s="42" t="str">
        <f t="shared" si="4"/>
        <v/>
      </c>
      <c r="M64" s="932"/>
      <c r="N64" s="924" t="str">
        <f t="shared" si="8"/>
        <v/>
      </c>
      <c r="O64" s="158" t="str">
        <f t="shared" si="9"/>
        <v/>
      </c>
      <c r="P64" s="157" t="str">
        <f t="shared" si="10"/>
        <v/>
      </c>
      <c r="Q64" s="157" t="str">
        <f t="shared" si="11"/>
        <v/>
      </c>
      <c r="R64" s="455" t="str">
        <f t="shared" si="12"/>
        <v/>
      </c>
      <c r="S64" s="454" t="str">
        <f t="shared" si="13"/>
        <v/>
      </c>
      <c r="T64" s="159" t="str">
        <f t="shared" si="14"/>
        <v/>
      </c>
      <c r="U64" s="157" t="str">
        <f t="shared" si="15"/>
        <v/>
      </c>
      <c r="V64" s="160" t="str">
        <f t="shared" si="16"/>
        <v/>
      </c>
      <c r="W64" s="157" t="str">
        <f t="shared" si="17"/>
        <v/>
      </c>
      <c r="X64" s="176"/>
      <c r="Y64" s="42" t="str">
        <f t="shared" si="18"/>
        <v/>
      </c>
      <c r="Z64" s="34"/>
      <c r="AA64" s="161" t="str" cm="1">
        <f t="array" ref="AA64">IF(OR(Y64="",L64=""),"",_xlfn.IFS(
ROUND(IFERROR(VALUE(TRIM(SUBSTITUTE(Y64,CHAR(160),""))),0),2)&gt;
ROUND(IFERROR(VALUE(TRIM(SUBSTITUTE(L64,CHAR(160),""))),0),2),
"KO : Le montant retenu est supérieur au montant présenté. Merci de revoir la ligne de contribution ou plafonner son montant.",
ROUND(IFERROR(VALUE(TRIM(SUBSTITUTE(L64,CHAR(160),""))),0),2)=0,
"",
ROUND(IFERROR(VALUE(TRIM(SUBSTITUTE(Y64,CHAR(160),""))),0),2)=
ROUND(IFERROR(VALUE(TRIM(SUBSTITUTE(L64,CHAR(160),""))),0),2),
"OK",
ROUND(IFERROR(VALUE(TRIM(SUBSTITUTE(Y64,CHAR(160),""))),0),2)=0,
"Attention : Montant présenté entièrement rejeté.",
ROUND(IFERROR(VALUE(TRIM(SUBSTITUTE(Y64,CHAR(160),""))),0),2)&lt;
ROUND(IFERROR(VALUE(TRIM(SUBSTITUTE(L64,CHAR(160),""))),0),2),
"Attention : Montant présenté partiellement rejeté.",
TRUE,""
))</f>
        <v/>
      </c>
      <c r="AB64" s="925" t="str">
        <f t="shared" si="19"/>
        <v/>
      </c>
    </row>
    <row r="65" spans="1:28">
      <c r="A65" s="931">
        <v>57</v>
      </c>
      <c r="B65" s="415"/>
      <c r="C65" s="83"/>
      <c r="D65" s="34"/>
      <c r="E65" s="83"/>
      <c r="F65" s="85"/>
      <c r="G65" s="454" t="str">
        <f t="shared" si="3"/>
        <v/>
      </c>
      <c r="H65" s="119"/>
      <c r="I65" s="34"/>
      <c r="J65" s="85"/>
      <c r="K65" s="120"/>
      <c r="L65" s="42" t="str">
        <f t="shared" si="4"/>
        <v/>
      </c>
      <c r="M65" s="932"/>
      <c r="N65" s="924" t="str">
        <f t="shared" si="8"/>
        <v/>
      </c>
      <c r="O65" s="158" t="str">
        <f t="shared" si="9"/>
        <v/>
      </c>
      <c r="P65" s="157" t="str">
        <f t="shared" si="10"/>
        <v/>
      </c>
      <c r="Q65" s="157" t="str">
        <f t="shared" si="11"/>
        <v/>
      </c>
      <c r="R65" s="455" t="str">
        <f t="shared" si="12"/>
        <v/>
      </c>
      <c r="S65" s="454" t="str">
        <f t="shared" si="13"/>
        <v/>
      </c>
      <c r="T65" s="159" t="str">
        <f t="shared" si="14"/>
        <v/>
      </c>
      <c r="U65" s="157" t="str">
        <f t="shared" si="15"/>
        <v/>
      </c>
      <c r="V65" s="160" t="str">
        <f t="shared" si="16"/>
        <v/>
      </c>
      <c r="W65" s="157" t="str">
        <f t="shared" si="17"/>
        <v/>
      </c>
      <c r="X65" s="176"/>
      <c r="Y65" s="42" t="str">
        <f t="shared" si="18"/>
        <v/>
      </c>
      <c r="Z65" s="34"/>
      <c r="AA65" s="161" t="str" cm="1">
        <f t="array" ref="AA65">IF(OR(Y65="",L65=""),"",_xlfn.IFS(
ROUND(IFERROR(VALUE(TRIM(SUBSTITUTE(Y65,CHAR(160),""))),0),2)&gt;
ROUND(IFERROR(VALUE(TRIM(SUBSTITUTE(L65,CHAR(160),""))),0),2),
"KO : Le montant retenu est supérieur au montant présenté. Merci de revoir la ligne de contribution ou plafonner son montant.",
ROUND(IFERROR(VALUE(TRIM(SUBSTITUTE(L65,CHAR(160),""))),0),2)=0,
"",
ROUND(IFERROR(VALUE(TRIM(SUBSTITUTE(Y65,CHAR(160),""))),0),2)=
ROUND(IFERROR(VALUE(TRIM(SUBSTITUTE(L65,CHAR(160),""))),0),2),
"OK",
ROUND(IFERROR(VALUE(TRIM(SUBSTITUTE(Y65,CHAR(160),""))),0),2)=0,
"Attention : Montant présenté entièrement rejeté.",
ROUND(IFERROR(VALUE(TRIM(SUBSTITUTE(Y65,CHAR(160),""))),0),2)&lt;
ROUND(IFERROR(VALUE(TRIM(SUBSTITUTE(L65,CHAR(160),""))),0),2),
"Attention : Montant présenté partiellement rejeté.",
TRUE,""
))</f>
        <v/>
      </c>
      <c r="AB65" s="925" t="str">
        <f t="shared" si="19"/>
        <v/>
      </c>
    </row>
    <row r="66" spans="1:28">
      <c r="A66" s="931">
        <v>58</v>
      </c>
      <c r="B66" s="415"/>
      <c r="C66" s="83"/>
      <c r="D66" s="34"/>
      <c r="E66" s="83"/>
      <c r="F66" s="85"/>
      <c r="G66" s="454" t="str">
        <f t="shared" si="3"/>
        <v/>
      </c>
      <c r="H66" s="119"/>
      <c r="I66" s="34"/>
      <c r="J66" s="85"/>
      <c r="K66" s="120"/>
      <c r="L66" s="42" t="str">
        <f t="shared" si="4"/>
        <v/>
      </c>
      <c r="M66" s="932"/>
      <c r="N66" s="924" t="str">
        <f t="shared" si="8"/>
        <v/>
      </c>
      <c r="O66" s="158" t="str">
        <f t="shared" si="9"/>
        <v/>
      </c>
      <c r="P66" s="157" t="str">
        <f t="shared" si="10"/>
        <v/>
      </c>
      <c r="Q66" s="157" t="str">
        <f t="shared" si="11"/>
        <v/>
      </c>
      <c r="R66" s="455" t="str">
        <f t="shared" si="12"/>
        <v/>
      </c>
      <c r="S66" s="454" t="str">
        <f t="shared" si="13"/>
        <v/>
      </c>
      <c r="T66" s="159" t="str">
        <f t="shared" si="14"/>
        <v/>
      </c>
      <c r="U66" s="157" t="str">
        <f t="shared" si="15"/>
        <v/>
      </c>
      <c r="V66" s="160" t="str">
        <f t="shared" si="16"/>
        <v/>
      </c>
      <c r="W66" s="157" t="str">
        <f t="shared" si="17"/>
        <v/>
      </c>
      <c r="X66" s="176"/>
      <c r="Y66" s="42" t="str">
        <f t="shared" si="18"/>
        <v/>
      </c>
      <c r="Z66" s="34"/>
      <c r="AA66" s="161" t="str" cm="1">
        <f t="array" ref="AA66">IF(OR(Y66="",L66=""),"",_xlfn.IFS(
ROUND(IFERROR(VALUE(TRIM(SUBSTITUTE(Y66,CHAR(160),""))),0),2)&gt;
ROUND(IFERROR(VALUE(TRIM(SUBSTITUTE(L66,CHAR(160),""))),0),2),
"KO : Le montant retenu est supérieur au montant présenté. Merci de revoir la ligne de contribution ou plafonner son montant.",
ROUND(IFERROR(VALUE(TRIM(SUBSTITUTE(L66,CHAR(160),""))),0),2)=0,
"",
ROUND(IFERROR(VALUE(TRIM(SUBSTITUTE(Y66,CHAR(160),""))),0),2)=
ROUND(IFERROR(VALUE(TRIM(SUBSTITUTE(L66,CHAR(160),""))),0),2),
"OK",
ROUND(IFERROR(VALUE(TRIM(SUBSTITUTE(Y66,CHAR(160),""))),0),2)=0,
"Attention : Montant présenté entièrement rejeté.",
ROUND(IFERROR(VALUE(TRIM(SUBSTITUTE(Y66,CHAR(160),""))),0),2)&lt;
ROUND(IFERROR(VALUE(TRIM(SUBSTITUTE(L66,CHAR(160),""))),0),2),
"Attention : Montant présenté partiellement rejeté.",
TRUE,""
))</f>
        <v/>
      </c>
      <c r="AB66" s="925" t="str">
        <f t="shared" si="19"/>
        <v/>
      </c>
    </row>
    <row r="67" spans="1:28">
      <c r="A67" s="931">
        <v>59</v>
      </c>
      <c r="B67" s="415"/>
      <c r="C67" s="83"/>
      <c r="D67" s="34"/>
      <c r="E67" s="83"/>
      <c r="F67" s="85"/>
      <c r="G67" s="454" t="str">
        <f t="shared" si="3"/>
        <v/>
      </c>
      <c r="H67" s="119"/>
      <c r="I67" s="34"/>
      <c r="J67" s="85"/>
      <c r="K67" s="120"/>
      <c r="L67" s="42" t="str">
        <f t="shared" si="4"/>
        <v/>
      </c>
      <c r="M67" s="932"/>
      <c r="N67" s="924" t="str">
        <f t="shared" si="8"/>
        <v/>
      </c>
      <c r="O67" s="158" t="str">
        <f t="shared" si="9"/>
        <v/>
      </c>
      <c r="P67" s="157" t="str">
        <f t="shared" si="10"/>
        <v/>
      </c>
      <c r="Q67" s="157" t="str">
        <f t="shared" si="11"/>
        <v/>
      </c>
      <c r="R67" s="455" t="str">
        <f t="shared" si="12"/>
        <v/>
      </c>
      <c r="S67" s="454" t="str">
        <f t="shared" si="13"/>
        <v/>
      </c>
      <c r="T67" s="159" t="str">
        <f t="shared" si="14"/>
        <v/>
      </c>
      <c r="U67" s="157" t="str">
        <f t="shared" si="15"/>
        <v/>
      </c>
      <c r="V67" s="160" t="str">
        <f t="shared" si="16"/>
        <v/>
      </c>
      <c r="W67" s="157" t="str">
        <f t="shared" si="17"/>
        <v/>
      </c>
      <c r="X67" s="176"/>
      <c r="Y67" s="42" t="str">
        <f t="shared" si="18"/>
        <v/>
      </c>
      <c r="Z67" s="34"/>
      <c r="AA67" s="161" t="str" cm="1">
        <f t="array" ref="AA67">IF(OR(Y67="",L67=""),"",_xlfn.IFS(
ROUND(IFERROR(VALUE(TRIM(SUBSTITUTE(Y67,CHAR(160),""))),0),2)&gt;
ROUND(IFERROR(VALUE(TRIM(SUBSTITUTE(L67,CHAR(160),""))),0),2),
"KO : Le montant retenu est supérieur au montant présenté. Merci de revoir la ligne de contribution ou plafonner son montant.",
ROUND(IFERROR(VALUE(TRIM(SUBSTITUTE(L67,CHAR(160),""))),0),2)=0,
"",
ROUND(IFERROR(VALUE(TRIM(SUBSTITUTE(Y67,CHAR(160),""))),0),2)=
ROUND(IFERROR(VALUE(TRIM(SUBSTITUTE(L67,CHAR(160),""))),0),2),
"OK",
ROUND(IFERROR(VALUE(TRIM(SUBSTITUTE(Y67,CHAR(160),""))),0),2)=0,
"Attention : Montant présenté entièrement rejeté.",
ROUND(IFERROR(VALUE(TRIM(SUBSTITUTE(Y67,CHAR(160),""))),0),2)&lt;
ROUND(IFERROR(VALUE(TRIM(SUBSTITUTE(L67,CHAR(160),""))),0),2),
"Attention : Montant présenté partiellement rejeté.",
TRUE,""
))</f>
        <v/>
      </c>
      <c r="AB67" s="925" t="str">
        <f t="shared" si="19"/>
        <v/>
      </c>
    </row>
    <row r="68" spans="1:28">
      <c r="A68" s="931">
        <v>60</v>
      </c>
      <c r="B68" s="415"/>
      <c r="C68" s="83"/>
      <c r="D68" s="34"/>
      <c r="E68" s="83"/>
      <c r="F68" s="85"/>
      <c r="G68" s="454" t="str">
        <f t="shared" si="3"/>
        <v/>
      </c>
      <c r="H68" s="119"/>
      <c r="I68" s="34"/>
      <c r="J68" s="85"/>
      <c r="K68" s="120"/>
      <c r="L68" s="42" t="str">
        <f t="shared" si="4"/>
        <v/>
      </c>
      <c r="M68" s="932"/>
      <c r="N68" s="924" t="str">
        <f t="shared" si="8"/>
        <v/>
      </c>
      <c r="O68" s="158" t="str">
        <f t="shared" si="9"/>
        <v/>
      </c>
      <c r="P68" s="157" t="str">
        <f t="shared" si="10"/>
        <v/>
      </c>
      <c r="Q68" s="157" t="str">
        <f t="shared" si="11"/>
        <v/>
      </c>
      <c r="R68" s="455" t="str">
        <f t="shared" si="12"/>
        <v/>
      </c>
      <c r="S68" s="454" t="str">
        <f t="shared" si="13"/>
        <v/>
      </c>
      <c r="T68" s="159" t="str">
        <f t="shared" si="14"/>
        <v/>
      </c>
      <c r="U68" s="157" t="str">
        <f t="shared" si="15"/>
        <v/>
      </c>
      <c r="V68" s="160" t="str">
        <f t="shared" si="16"/>
        <v/>
      </c>
      <c r="W68" s="157" t="str">
        <f t="shared" si="17"/>
        <v/>
      </c>
      <c r="X68" s="176"/>
      <c r="Y68" s="42" t="str">
        <f t="shared" si="18"/>
        <v/>
      </c>
      <c r="Z68" s="34"/>
      <c r="AA68" s="161" t="str" cm="1">
        <f t="array" ref="AA68">IF(OR(Y68="",L68=""),"",_xlfn.IFS(
ROUND(IFERROR(VALUE(TRIM(SUBSTITUTE(Y68,CHAR(160),""))),0),2)&gt;
ROUND(IFERROR(VALUE(TRIM(SUBSTITUTE(L68,CHAR(160),""))),0),2),
"KO : Le montant retenu est supérieur au montant présenté. Merci de revoir la ligne de contribution ou plafonner son montant.",
ROUND(IFERROR(VALUE(TRIM(SUBSTITUTE(L68,CHAR(160),""))),0),2)=0,
"",
ROUND(IFERROR(VALUE(TRIM(SUBSTITUTE(Y68,CHAR(160),""))),0),2)=
ROUND(IFERROR(VALUE(TRIM(SUBSTITUTE(L68,CHAR(160),""))),0),2),
"OK",
ROUND(IFERROR(VALUE(TRIM(SUBSTITUTE(Y68,CHAR(160),""))),0),2)=0,
"Attention : Montant présenté entièrement rejeté.",
ROUND(IFERROR(VALUE(TRIM(SUBSTITUTE(Y68,CHAR(160),""))),0),2)&lt;
ROUND(IFERROR(VALUE(TRIM(SUBSTITUTE(L68,CHAR(160),""))),0),2),
"Attention : Montant présenté partiellement rejeté.",
TRUE,""
))</f>
        <v/>
      </c>
      <c r="AB68" s="925" t="str">
        <f t="shared" si="19"/>
        <v/>
      </c>
    </row>
    <row r="69" spans="1:28">
      <c r="A69" s="931">
        <v>61</v>
      </c>
      <c r="B69" s="415"/>
      <c r="C69" s="83"/>
      <c r="D69" s="34"/>
      <c r="E69" s="83"/>
      <c r="F69" s="85"/>
      <c r="G69" s="454" t="str">
        <f t="shared" si="3"/>
        <v/>
      </c>
      <c r="H69" s="119"/>
      <c r="I69" s="34"/>
      <c r="J69" s="85"/>
      <c r="K69" s="120"/>
      <c r="L69" s="42" t="str">
        <f t="shared" si="4"/>
        <v/>
      </c>
      <c r="M69" s="932"/>
      <c r="N69" s="924" t="str">
        <f t="shared" si="8"/>
        <v/>
      </c>
      <c r="O69" s="158" t="str">
        <f t="shared" si="9"/>
        <v/>
      </c>
      <c r="P69" s="157" t="str">
        <f t="shared" si="10"/>
        <v/>
      </c>
      <c r="Q69" s="157" t="str">
        <f t="shared" si="11"/>
        <v/>
      </c>
      <c r="R69" s="455" t="str">
        <f t="shared" si="12"/>
        <v/>
      </c>
      <c r="S69" s="454" t="str">
        <f t="shared" si="13"/>
        <v/>
      </c>
      <c r="T69" s="159" t="str">
        <f t="shared" si="14"/>
        <v/>
      </c>
      <c r="U69" s="157" t="str">
        <f t="shared" si="15"/>
        <v/>
      </c>
      <c r="V69" s="160" t="str">
        <f t="shared" si="16"/>
        <v/>
      </c>
      <c r="W69" s="157" t="str">
        <f t="shared" si="17"/>
        <v/>
      </c>
      <c r="X69" s="176"/>
      <c r="Y69" s="42" t="str">
        <f t="shared" si="18"/>
        <v/>
      </c>
      <c r="Z69" s="34"/>
      <c r="AA69" s="161" t="str" cm="1">
        <f t="array" ref="AA69">IF(OR(Y69="",L69=""),"",_xlfn.IFS(
ROUND(IFERROR(VALUE(TRIM(SUBSTITUTE(Y69,CHAR(160),""))),0),2)&gt;
ROUND(IFERROR(VALUE(TRIM(SUBSTITUTE(L69,CHAR(160),""))),0),2),
"KO : Le montant retenu est supérieur au montant présenté. Merci de revoir la ligne de contribution ou plafonner son montant.",
ROUND(IFERROR(VALUE(TRIM(SUBSTITUTE(L69,CHAR(160),""))),0),2)=0,
"",
ROUND(IFERROR(VALUE(TRIM(SUBSTITUTE(Y69,CHAR(160),""))),0),2)=
ROUND(IFERROR(VALUE(TRIM(SUBSTITUTE(L69,CHAR(160),""))),0),2),
"OK",
ROUND(IFERROR(VALUE(TRIM(SUBSTITUTE(Y69,CHAR(160),""))),0),2)=0,
"Attention : Montant présenté entièrement rejeté.",
ROUND(IFERROR(VALUE(TRIM(SUBSTITUTE(Y69,CHAR(160),""))),0),2)&lt;
ROUND(IFERROR(VALUE(TRIM(SUBSTITUTE(L69,CHAR(160),""))),0),2),
"Attention : Montant présenté partiellement rejeté.",
TRUE,""
))</f>
        <v/>
      </c>
      <c r="AB69" s="925" t="str">
        <f t="shared" si="19"/>
        <v/>
      </c>
    </row>
    <row r="70" spans="1:28">
      <c r="A70" s="931">
        <v>62</v>
      </c>
      <c r="B70" s="415"/>
      <c r="C70" s="83"/>
      <c r="D70" s="34"/>
      <c r="E70" s="83"/>
      <c r="F70" s="85"/>
      <c r="G70" s="454" t="str">
        <f t="shared" si="3"/>
        <v/>
      </c>
      <c r="H70" s="119"/>
      <c r="I70" s="34"/>
      <c r="J70" s="85"/>
      <c r="K70" s="120"/>
      <c r="L70" s="42" t="str">
        <f t="shared" si="4"/>
        <v/>
      </c>
      <c r="M70" s="932"/>
      <c r="N70" s="924" t="str">
        <f t="shared" si="8"/>
        <v/>
      </c>
      <c r="O70" s="158" t="str">
        <f t="shared" si="9"/>
        <v/>
      </c>
      <c r="P70" s="157" t="str">
        <f t="shared" si="10"/>
        <v/>
      </c>
      <c r="Q70" s="157" t="str">
        <f t="shared" si="11"/>
        <v/>
      </c>
      <c r="R70" s="455" t="str">
        <f t="shared" si="12"/>
        <v/>
      </c>
      <c r="S70" s="454" t="str">
        <f t="shared" si="13"/>
        <v/>
      </c>
      <c r="T70" s="159" t="str">
        <f t="shared" si="14"/>
        <v/>
      </c>
      <c r="U70" s="157" t="str">
        <f t="shared" si="15"/>
        <v/>
      </c>
      <c r="V70" s="160" t="str">
        <f t="shared" si="16"/>
        <v/>
      </c>
      <c r="W70" s="157" t="str">
        <f t="shared" si="17"/>
        <v/>
      </c>
      <c r="X70" s="176"/>
      <c r="Y70" s="42" t="str">
        <f t="shared" si="18"/>
        <v/>
      </c>
      <c r="Z70" s="34"/>
      <c r="AA70" s="161" t="str" cm="1">
        <f t="array" ref="AA70">IF(OR(Y70="",L70=""),"",_xlfn.IFS(
ROUND(IFERROR(VALUE(TRIM(SUBSTITUTE(Y70,CHAR(160),""))),0),2)&gt;
ROUND(IFERROR(VALUE(TRIM(SUBSTITUTE(L70,CHAR(160),""))),0),2),
"KO : Le montant retenu est supérieur au montant présenté. Merci de revoir la ligne de contribution ou plafonner son montant.",
ROUND(IFERROR(VALUE(TRIM(SUBSTITUTE(L70,CHAR(160),""))),0),2)=0,
"",
ROUND(IFERROR(VALUE(TRIM(SUBSTITUTE(Y70,CHAR(160),""))),0),2)=
ROUND(IFERROR(VALUE(TRIM(SUBSTITUTE(L70,CHAR(160),""))),0),2),
"OK",
ROUND(IFERROR(VALUE(TRIM(SUBSTITUTE(Y70,CHAR(160),""))),0),2)=0,
"Attention : Montant présenté entièrement rejeté.",
ROUND(IFERROR(VALUE(TRIM(SUBSTITUTE(Y70,CHAR(160),""))),0),2)&lt;
ROUND(IFERROR(VALUE(TRIM(SUBSTITUTE(L70,CHAR(160),""))),0),2),
"Attention : Montant présenté partiellement rejeté.",
TRUE,""
))</f>
        <v/>
      </c>
      <c r="AB70" s="925" t="str">
        <f t="shared" si="19"/>
        <v/>
      </c>
    </row>
    <row r="71" spans="1:28">
      <c r="A71" s="931">
        <v>63</v>
      </c>
      <c r="B71" s="415"/>
      <c r="C71" s="83"/>
      <c r="D71" s="34"/>
      <c r="E71" s="83"/>
      <c r="F71" s="85"/>
      <c r="G71" s="454" t="str">
        <f t="shared" si="3"/>
        <v/>
      </c>
      <c r="H71" s="119"/>
      <c r="I71" s="34"/>
      <c r="J71" s="85"/>
      <c r="K71" s="120"/>
      <c r="L71" s="42" t="str">
        <f t="shared" si="4"/>
        <v/>
      </c>
      <c r="M71" s="932"/>
      <c r="N71" s="924" t="str">
        <f t="shared" si="8"/>
        <v/>
      </c>
      <c r="O71" s="158" t="str">
        <f t="shared" si="9"/>
        <v/>
      </c>
      <c r="P71" s="157" t="str">
        <f t="shared" si="10"/>
        <v/>
      </c>
      <c r="Q71" s="157" t="str">
        <f t="shared" si="11"/>
        <v/>
      </c>
      <c r="R71" s="455" t="str">
        <f t="shared" si="12"/>
        <v/>
      </c>
      <c r="S71" s="454" t="str">
        <f t="shared" si="13"/>
        <v/>
      </c>
      <c r="T71" s="159" t="str">
        <f t="shared" si="14"/>
        <v/>
      </c>
      <c r="U71" s="157" t="str">
        <f t="shared" si="15"/>
        <v/>
      </c>
      <c r="V71" s="160" t="str">
        <f t="shared" si="16"/>
        <v/>
      </c>
      <c r="W71" s="157" t="str">
        <f t="shared" si="17"/>
        <v/>
      </c>
      <c r="X71" s="176"/>
      <c r="Y71" s="42" t="str">
        <f t="shared" si="18"/>
        <v/>
      </c>
      <c r="Z71" s="34"/>
      <c r="AA71" s="161" t="str" cm="1">
        <f t="array" ref="AA71">IF(OR(Y71="",L71=""),"",_xlfn.IFS(
ROUND(IFERROR(VALUE(TRIM(SUBSTITUTE(Y71,CHAR(160),""))),0),2)&gt;
ROUND(IFERROR(VALUE(TRIM(SUBSTITUTE(L71,CHAR(160),""))),0),2),
"KO : Le montant retenu est supérieur au montant présenté. Merci de revoir la ligne de contribution ou plafonner son montant.",
ROUND(IFERROR(VALUE(TRIM(SUBSTITUTE(L71,CHAR(160),""))),0),2)=0,
"",
ROUND(IFERROR(VALUE(TRIM(SUBSTITUTE(Y71,CHAR(160),""))),0),2)=
ROUND(IFERROR(VALUE(TRIM(SUBSTITUTE(L71,CHAR(160),""))),0),2),
"OK",
ROUND(IFERROR(VALUE(TRIM(SUBSTITUTE(Y71,CHAR(160),""))),0),2)=0,
"Attention : Montant présenté entièrement rejeté.",
ROUND(IFERROR(VALUE(TRIM(SUBSTITUTE(Y71,CHAR(160),""))),0),2)&lt;
ROUND(IFERROR(VALUE(TRIM(SUBSTITUTE(L71,CHAR(160),""))),0),2),
"Attention : Montant présenté partiellement rejeté.",
TRUE,""
))</f>
        <v/>
      </c>
      <c r="AB71" s="925" t="str">
        <f t="shared" si="19"/>
        <v/>
      </c>
    </row>
    <row r="72" spans="1:28">
      <c r="A72" s="931">
        <v>64</v>
      </c>
      <c r="B72" s="415"/>
      <c r="C72" s="83"/>
      <c r="D72" s="34"/>
      <c r="E72" s="83"/>
      <c r="F72" s="85"/>
      <c r="G72" s="454" t="str">
        <f t="shared" si="3"/>
        <v/>
      </c>
      <c r="H72" s="119"/>
      <c r="I72" s="34"/>
      <c r="J72" s="85"/>
      <c r="K72" s="120"/>
      <c r="L72" s="42" t="str">
        <f t="shared" si="4"/>
        <v/>
      </c>
      <c r="M72" s="932"/>
      <c r="N72" s="924" t="str">
        <f t="shared" si="8"/>
        <v/>
      </c>
      <c r="O72" s="158" t="str">
        <f t="shared" si="9"/>
        <v/>
      </c>
      <c r="P72" s="157" t="str">
        <f t="shared" si="10"/>
        <v/>
      </c>
      <c r="Q72" s="157" t="str">
        <f t="shared" si="11"/>
        <v/>
      </c>
      <c r="R72" s="455" t="str">
        <f t="shared" si="12"/>
        <v/>
      </c>
      <c r="S72" s="454" t="str">
        <f t="shared" si="13"/>
        <v/>
      </c>
      <c r="T72" s="159" t="str">
        <f t="shared" si="14"/>
        <v/>
      </c>
      <c r="U72" s="157" t="str">
        <f t="shared" si="15"/>
        <v/>
      </c>
      <c r="V72" s="160" t="str">
        <f t="shared" si="16"/>
        <v/>
      </c>
      <c r="W72" s="157" t="str">
        <f t="shared" si="17"/>
        <v/>
      </c>
      <c r="X72" s="176"/>
      <c r="Y72" s="42" t="str">
        <f t="shared" si="18"/>
        <v/>
      </c>
      <c r="Z72" s="34"/>
      <c r="AA72" s="161" t="str" cm="1">
        <f t="array" ref="AA72">IF(OR(Y72="",L72=""),"",_xlfn.IFS(
ROUND(IFERROR(VALUE(TRIM(SUBSTITUTE(Y72,CHAR(160),""))),0),2)&gt;
ROUND(IFERROR(VALUE(TRIM(SUBSTITUTE(L72,CHAR(160),""))),0),2),
"KO : Le montant retenu est supérieur au montant présenté. Merci de revoir la ligne de contribution ou plafonner son montant.",
ROUND(IFERROR(VALUE(TRIM(SUBSTITUTE(L72,CHAR(160),""))),0),2)=0,
"",
ROUND(IFERROR(VALUE(TRIM(SUBSTITUTE(Y72,CHAR(160),""))),0),2)=
ROUND(IFERROR(VALUE(TRIM(SUBSTITUTE(L72,CHAR(160),""))),0),2),
"OK",
ROUND(IFERROR(VALUE(TRIM(SUBSTITUTE(Y72,CHAR(160),""))),0),2)=0,
"Attention : Montant présenté entièrement rejeté.",
ROUND(IFERROR(VALUE(TRIM(SUBSTITUTE(Y72,CHAR(160),""))),0),2)&lt;
ROUND(IFERROR(VALUE(TRIM(SUBSTITUTE(L72,CHAR(160),""))),0),2),
"Attention : Montant présenté partiellement rejeté.",
TRUE,""
))</f>
        <v/>
      </c>
      <c r="AB72" s="925" t="str">
        <f t="shared" si="19"/>
        <v/>
      </c>
    </row>
    <row r="73" spans="1:28">
      <c r="A73" s="931">
        <v>65</v>
      </c>
      <c r="B73" s="415"/>
      <c r="C73" s="83"/>
      <c r="D73" s="34"/>
      <c r="E73" s="83"/>
      <c r="F73" s="85"/>
      <c r="G73" s="454" t="str">
        <f t="shared" ref="G73:G108" si="20">IF(E73="Oui",12.02*F73,IF(E73="Non",0,""))</f>
        <v/>
      </c>
      <c r="H73" s="119"/>
      <c r="I73" s="34"/>
      <c r="J73" s="85"/>
      <c r="K73" s="120"/>
      <c r="L73" s="42" t="str">
        <f t="shared" ref="L73:L101" si="21">IF(E73="Oui",G73,IF(OR(J73="",H73=""),"",IF((IFERROR(VALUE(TRIM(SUBSTITUTE(J73,CHAR(160),""))),0))*(IFERROR(VALUE(TRIM(SUBSTITUTE(H73,CHAR(160),""))),0))=0,"",(IFERROR(VALUE(TRIM(SUBSTITUTE(J73,CHAR(160),""))),0))*(IFERROR(VALUE(TRIM(SUBSTITUTE(H73,CHAR(160),""))),0)))))</f>
        <v/>
      </c>
      <c r="M73" s="932"/>
      <c r="N73" s="924" t="str">
        <f t="shared" si="8"/>
        <v/>
      </c>
      <c r="O73" s="158" t="str">
        <f t="shared" si="9"/>
        <v/>
      </c>
      <c r="P73" s="157" t="str">
        <f t="shared" si="10"/>
        <v/>
      </c>
      <c r="Q73" s="157" t="str">
        <f t="shared" si="11"/>
        <v/>
      </c>
      <c r="R73" s="455" t="str">
        <f t="shared" si="12"/>
        <v/>
      </c>
      <c r="S73" s="454" t="str">
        <f t="shared" si="13"/>
        <v/>
      </c>
      <c r="T73" s="159" t="str">
        <f t="shared" si="14"/>
        <v/>
      </c>
      <c r="U73" s="157" t="str">
        <f t="shared" si="15"/>
        <v/>
      </c>
      <c r="V73" s="160" t="str">
        <f t="shared" si="16"/>
        <v/>
      </c>
      <c r="W73" s="157" t="str">
        <f t="shared" si="17"/>
        <v/>
      </c>
      <c r="X73" s="176"/>
      <c r="Y73" s="42" t="str">
        <f t="shared" si="18"/>
        <v/>
      </c>
      <c r="Z73" s="34"/>
      <c r="AA73" s="161" t="str" cm="1">
        <f t="array" ref="AA73">IF(OR(Y73="",L73=""),"",_xlfn.IFS(
ROUND(IFERROR(VALUE(TRIM(SUBSTITUTE(Y73,CHAR(160),""))),0),2)&gt;
ROUND(IFERROR(VALUE(TRIM(SUBSTITUTE(L73,CHAR(160),""))),0),2),
"KO : Le montant retenu est supérieur au montant présenté. Merci de revoir la ligne de contribution ou plafonner son montant.",
ROUND(IFERROR(VALUE(TRIM(SUBSTITUTE(L73,CHAR(160),""))),0),2)=0,
"",
ROUND(IFERROR(VALUE(TRIM(SUBSTITUTE(Y73,CHAR(160),""))),0),2)=
ROUND(IFERROR(VALUE(TRIM(SUBSTITUTE(L73,CHAR(160),""))),0),2),
"OK",
ROUND(IFERROR(VALUE(TRIM(SUBSTITUTE(Y73,CHAR(160),""))),0),2)=0,
"Attention : Montant présenté entièrement rejeté.",
ROUND(IFERROR(VALUE(TRIM(SUBSTITUTE(Y73,CHAR(160),""))),0),2)&lt;
ROUND(IFERROR(VALUE(TRIM(SUBSTITUTE(L73,CHAR(160),""))),0),2),
"Attention : Montant présenté partiellement rejeté.",
TRUE,""
))</f>
        <v/>
      </c>
      <c r="AB73" s="925" t="str">
        <f t="shared" si="19"/>
        <v/>
      </c>
    </row>
    <row r="74" spans="1:28">
      <c r="A74" s="931">
        <v>66</v>
      </c>
      <c r="B74" s="415"/>
      <c r="C74" s="83"/>
      <c r="D74" s="34"/>
      <c r="E74" s="83"/>
      <c r="F74" s="85"/>
      <c r="G74" s="454" t="str">
        <f t="shared" si="20"/>
        <v/>
      </c>
      <c r="H74" s="119"/>
      <c r="I74" s="34"/>
      <c r="J74" s="85"/>
      <c r="K74" s="120"/>
      <c r="L74" s="42" t="str">
        <f t="shared" si="21"/>
        <v/>
      </c>
      <c r="M74" s="932"/>
      <c r="N74" s="924" t="str">
        <f t="shared" ref="N74:N108" si="22">IF(B74="","",B74)</f>
        <v/>
      </c>
      <c r="O74" s="158" t="str">
        <f t="shared" ref="O74:O108" si="23">IF(C74="","",C74)</f>
        <v/>
      </c>
      <c r="P74" s="157" t="str">
        <f t="shared" ref="P74:P108" si="24">IF(D74="","",D74)</f>
        <v/>
      </c>
      <c r="Q74" s="157" t="str">
        <f t="shared" ref="Q74:Q108" si="25">IF(E74="","",E74)</f>
        <v/>
      </c>
      <c r="R74" s="455" t="str">
        <f t="shared" ref="R74:R108" si="26">IF(F74="","",F74)</f>
        <v/>
      </c>
      <c r="S74" s="454" t="str">
        <f t="shared" ref="S74:S108" si="27">IF(Q74="Oui",12.02*R74,IF(Q74="Non",0,""))</f>
        <v/>
      </c>
      <c r="T74" s="159" t="str">
        <f t="shared" ref="T74:T108" si="28">IF(H74="","",H74)</f>
        <v/>
      </c>
      <c r="U74" s="157" t="str">
        <f t="shared" ref="U74:U108" si="29">IF(I74="","",I74)</f>
        <v/>
      </c>
      <c r="V74" s="160" t="str">
        <f t="shared" ref="V74:V108" si="30">IF(J74="","",J74)</f>
        <v/>
      </c>
      <c r="W74" s="157" t="str">
        <f t="shared" ref="W74:W108" si="31">IF(K74="","",K74)</f>
        <v/>
      </c>
      <c r="X74" s="176"/>
      <c r="Y74" s="42" t="str">
        <f t="shared" ref="Y74:Y108" si="32">IF(X74="Non",0,IF(Q74="Oui",S74,IF(OR(V74="",T74=""),"",IF((IFERROR(VALUE(TRIM(SUBSTITUTE(V74,CHAR(160),""))),0))*(IFERROR(VALUE(TRIM(SUBSTITUTE(T74,CHAR(160),""))),0))=0,"",(IFERROR(VALUE(TRIM(SUBSTITUTE(V74,CHAR(160),""))),0))*(IFERROR(VALUE(TRIM(SUBSTITUTE(T74,CHAR(160),""))),0))))))</f>
        <v/>
      </c>
      <c r="Z74" s="34"/>
      <c r="AA74" s="161" t="str" cm="1">
        <f t="array" ref="AA74">IF(OR(Y74="",L74=""),"",_xlfn.IFS(
ROUND(IFERROR(VALUE(TRIM(SUBSTITUTE(Y74,CHAR(160),""))),0),2)&gt;
ROUND(IFERROR(VALUE(TRIM(SUBSTITUTE(L74,CHAR(160),""))),0),2),
"KO : Le montant retenu est supérieur au montant présenté. Merci de revoir la ligne de contribution ou plafonner son montant.",
ROUND(IFERROR(VALUE(TRIM(SUBSTITUTE(L74,CHAR(160),""))),0),2)=0,
"",
ROUND(IFERROR(VALUE(TRIM(SUBSTITUTE(Y74,CHAR(160),""))),0),2)=
ROUND(IFERROR(VALUE(TRIM(SUBSTITUTE(L74,CHAR(160),""))),0),2),
"OK",
ROUND(IFERROR(VALUE(TRIM(SUBSTITUTE(Y74,CHAR(160),""))),0),2)=0,
"Attention : Montant présenté entièrement rejeté.",
ROUND(IFERROR(VALUE(TRIM(SUBSTITUTE(Y74,CHAR(160),""))),0),2)&lt;
ROUND(IFERROR(VALUE(TRIM(SUBSTITUTE(L74,CHAR(160),""))),0),2),
"Attention : Montant présenté partiellement rejeté.",
TRUE,""
))</f>
        <v/>
      </c>
      <c r="AB74" s="925" t="str">
        <f t="shared" ref="AB74:AB108" si="33">IF(OR(L74="",Y74=""),"",(IFERROR(VALUE(TRIM(SUBSTITUTE(L74,CHAR(160),""))),0))-(IFERROR(VALUE(TRIM(SUBSTITUTE(Y74,CHAR(160),""))),0)))</f>
        <v/>
      </c>
    </row>
    <row r="75" spans="1:28">
      <c r="A75" s="931">
        <v>67</v>
      </c>
      <c r="B75" s="415"/>
      <c r="C75" s="83"/>
      <c r="D75" s="34"/>
      <c r="E75" s="83"/>
      <c r="F75" s="85"/>
      <c r="G75" s="454" t="str">
        <f t="shared" si="20"/>
        <v/>
      </c>
      <c r="H75" s="119"/>
      <c r="I75" s="34"/>
      <c r="J75" s="85"/>
      <c r="K75" s="120"/>
      <c r="L75" s="42" t="str">
        <f t="shared" si="21"/>
        <v/>
      </c>
      <c r="M75" s="932"/>
      <c r="N75" s="924" t="str">
        <f t="shared" si="22"/>
        <v/>
      </c>
      <c r="O75" s="158" t="str">
        <f t="shared" si="23"/>
        <v/>
      </c>
      <c r="P75" s="157" t="str">
        <f t="shared" si="24"/>
        <v/>
      </c>
      <c r="Q75" s="157" t="str">
        <f t="shared" si="25"/>
        <v/>
      </c>
      <c r="R75" s="455" t="str">
        <f t="shared" si="26"/>
        <v/>
      </c>
      <c r="S75" s="454" t="str">
        <f t="shared" si="27"/>
        <v/>
      </c>
      <c r="T75" s="159" t="str">
        <f t="shared" si="28"/>
        <v/>
      </c>
      <c r="U75" s="157" t="str">
        <f t="shared" si="29"/>
        <v/>
      </c>
      <c r="V75" s="160" t="str">
        <f t="shared" si="30"/>
        <v/>
      </c>
      <c r="W75" s="157" t="str">
        <f t="shared" si="31"/>
        <v/>
      </c>
      <c r="X75" s="176"/>
      <c r="Y75" s="42" t="str">
        <f t="shared" si="32"/>
        <v/>
      </c>
      <c r="Z75" s="34"/>
      <c r="AA75" s="161" t="str" cm="1">
        <f t="array" ref="AA75">IF(OR(Y75="",L75=""),"",_xlfn.IFS(
ROUND(IFERROR(VALUE(TRIM(SUBSTITUTE(Y75,CHAR(160),""))),0),2)&gt;
ROUND(IFERROR(VALUE(TRIM(SUBSTITUTE(L75,CHAR(160),""))),0),2),
"KO : Le montant retenu est supérieur au montant présenté. Merci de revoir la ligne de contribution ou plafonner son montant.",
ROUND(IFERROR(VALUE(TRIM(SUBSTITUTE(L75,CHAR(160),""))),0),2)=0,
"",
ROUND(IFERROR(VALUE(TRIM(SUBSTITUTE(Y75,CHAR(160),""))),0),2)=
ROUND(IFERROR(VALUE(TRIM(SUBSTITUTE(L75,CHAR(160),""))),0),2),
"OK",
ROUND(IFERROR(VALUE(TRIM(SUBSTITUTE(Y75,CHAR(160),""))),0),2)=0,
"Attention : Montant présenté entièrement rejeté.",
ROUND(IFERROR(VALUE(TRIM(SUBSTITUTE(Y75,CHAR(160),""))),0),2)&lt;
ROUND(IFERROR(VALUE(TRIM(SUBSTITUTE(L75,CHAR(160),""))),0),2),
"Attention : Montant présenté partiellement rejeté.",
TRUE,""
))</f>
        <v/>
      </c>
      <c r="AB75" s="925" t="str">
        <f t="shared" si="33"/>
        <v/>
      </c>
    </row>
    <row r="76" spans="1:28">
      <c r="A76" s="931">
        <v>68</v>
      </c>
      <c r="B76" s="415"/>
      <c r="C76" s="83"/>
      <c r="D76" s="34"/>
      <c r="E76" s="83"/>
      <c r="F76" s="85"/>
      <c r="G76" s="454" t="str">
        <f t="shared" si="20"/>
        <v/>
      </c>
      <c r="H76" s="119"/>
      <c r="I76" s="34"/>
      <c r="J76" s="85"/>
      <c r="K76" s="120"/>
      <c r="L76" s="42" t="str">
        <f t="shared" si="21"/>
        <v/>
      </c>
      <c r="M76" s="932"/>
      <c r="N76" s="924" t="str">
        <f t="shared" si="22"/>
        <v/>
      </c>
      <c r="O76" s="158" t="str">
        <f t="shared" si="23"/>
        <v/>
      </c>
      <c r="P76" s="157" t="str">
        <f t="shared" si="24"/>
        <v/>
      </c>
      <c r="Q76" s="157" t="str">
        <f t="shared" si="25"/>
        <v/>
      </c>
      <c r="R76" s="455" t="str">
        <f t="shared" si="26"/>
        <v/>
      </c>
      <c r="S76" s="454" t="str">
        <f t="shared" si="27"/>
        <v/>
      </c>
      <c r="T76" s="159" t="str">
        <f t="shared" si="28"/>
        <v/>
      </c>
      <c r="U76" s="157" t="str">
        <f t="shared" si="29"/>
        <v/>
      </c>
      <c r="V76" s="160" t="str">
        <f t="shared" si="30"/>
        <v/>
      </c>
      <c r="W76" s="157" t="str">
        <f t="shared" si="31"/>
        <v/>
      </c>
      <c r="X76" s="176"/>
      <c r="Y76" s="42" t="str">
        <f t="shared" si="32"/>
        <v/>
      </c>
      <c r="Z76" s="34"/>
      <c r="AA76" s="161" t="str" cm="1">
        <f t="array" ref="AA76">IF(OR(Y76="",L76=""),"",_xlfn.IFS(
ROUND(IFERROR(VALUE(TRIM(SUBSTITUTE(Y76,CHAR(160),""))),0),2)&gt;
ROUND(IFERROR(VALUE(TRIM(SUBSTITUTE(L76,CHAR(160),""))),0),2),
"KO : Le montant retenu est supérieur au montant présenté. Merci de revoir la ligne de contribution ou plafonner son montant.",
ROUND(IFERROR(VALUE(TRIM(SUBSTITUTE(L76,CHAR(160),""))),0),2)=0,
"",
ROUND(IFERROR(VALUE(TRIM(SUBSTITUTE(Y76,CHAR(160),""))),0),2)=
ROUND(IFERROR(VALUE(TRIM(SUBSTITUTE(L76,CHAR(160),""))),0),2),
"OK",
ROUND(IFERROR(VALUE(TRIM(SUBSTITUTE(Y76,CHAR(160),""))),0),2)=0,
"Attention : Montant présenté entièrement rejeté.",
ROUND(IFERROR(VALUE(TRIM(SUBSTITUTE(Y76,CHAR(160),""))),0),2)&lt;
ROUND(IFERROR(VALUE(TRIM(SUBSTITUTE(L76,CHAR(160),""))),0),2),
"Attention : Montant présenté partiellement rejeté.",
TRUE,""
))</f>
        <v/>
      </c>
      <c r="AB76" s="925" t="str">
        <f t="shared" si="33"/>
        <v/>
      </c>
    </row>
    <row r="77" spans="1:28">
      <c r="A77" s="931">
        <v>69</v>
      </c>
      <c r="B77" s="415"/>
      <c r="C77" s="83"/>
      <c r="D77" s="34"/>
      <c r="E77" s="83"/>
      <c r="F77" s="85"/>
      <c r="G77" s="454" t="str">
        <f t="shared" si="20"/>
        <v/>
      </c>
      <c r="H77" s="119"/>
      <c r="I77" s="34"/>
      <c r="J77" s="85"/>
      <c r="K77" s="120"/>
      <c r="L77" s="42" t="str">
        <f t="shared" si="21"/>
        <v/>
      </c>
      <c r="M77" s="932"/>
      <c r="N77" s="924" t="str">
        <f t="shared" si="22"/>
        <v/>
      </c>
      <c r="O77" s="158" t="str">
        <f t="shared" si="23"/>
        <v/>
      </c>
      <c r="P77" s="157" t="str">
        <f t="shared" si="24"/>
        <v/>
      </c>
      <c r="Q77" s="157" t="str">
        <f t="shared" si="25"/>
        <v/>
      </c>
      <c r="R77" s="455" t="str">
        <f t="shared" si="26"/>
        <v/>
      </c>
      <c r="S77" s="454" t="str">
        <f t="shared" si="27"/>
        <v/>
      </c>
      <c r="T77" s="159" t="str">
        <f t="shared" si="28"/>
        <v/>
      </c>
      <c r="U77" s="157" t="str">
        <f t="shared" si="29"/>
        <v/>
      </c>
      <c r="V77" s="160" t="str">
        <f t="shared" si="30"/>
        <v/>
      </c>
      <c r="W77" s="157" t="str">
        <f t="shared" si="31"/>
        <v/>
      </c>
      <c r="X77" s="176"/>
      <c r="Y77" s="42" t="str">
        <f t="shared" si="32"/>
        <v/>
      </c>
      <c r="Z77" s="34"/>
      <c r="AA77" s="161" t="str" cm="1">
        <f t="array" ref="AA77">IF(OR(Y77="",L77=""),"",_xlfn.IFS(
ROUND(IFERROR(VALUE(TRIM(SUBSTITUTE(Y77,CHAR(160),""))),0),2)&gt;
ROUND(IFERROR(VALUE(TRIM(SUBSTITUTE(L77,CHAR(160),""))),0),2),
"KO : Le montant retenu est supérieur au montant présenté. Merci de revoir la ligne de contribution ou plafonner son montant.",
ROUND(IFERROR(VALUE(TRIM(SUBSTITUTE(L77,CHAR(160),""))),0),2)=0,
"",
ROUND(IFERROR(VALUE(TRIM(SUBSTITUTE(Y77,CHAR(160),""))),0),2)=
ROUND(IFERROR(VALUE(TRIM(SUBSTITUTE(L77,CHAR(160),""))),0),2),
"OK",
ROUND(IFERROR(VALUE(TRIM(SUBSTITUTE(Y77,CHAR(160),""))),0),2)=0,
"Attention : Montant présenté entièrement rejeté.",
ROUND(IFERROR(VALUE(TRIM(SUBSTITUTE(Y77,CHAR(160),""))),0),2)&lt;
ROUND(IFERROR(VALUE(TRIM(SUBSTITUTE(L77,CHAR(160),""))),0),2),
"Attention : Montant présenté partiellement rejeté.",
TRUE,""
))</f>
        <v/>
      </c>
      <c r="AB77" s="925" t="str">
        <f t="shared" si="33"/>
        <v/>
      </c>
    </row>
    <row r="78" spans="1:28">
      <c r="A78" s="931">
        <v>70</v>
      </c>
      <c r="B78" s="415"/>
      <c r="C78" s="83"/>
      <c r="D78" s="34"/>
      <c r="E78" s="83"/>
      <c r="F78" s="85"/>
      <c r="G78" s="454" t="str">
        <f t="shared" si="20"/>
        <v/>
      </c>
      <c r="H78" s="119"/>
      <c r="I78" s="34"/>
      <c r="J78" s="85"/>
      <c r="K78" s="120"/>
      <c r="L78" s="42" t="str">
        <f t="shared" si="21"/>
        <v/>
      </c>
      <c r="M78" s="932"/>
      <c r="N78" s="924" t="str">
        <f t="shared" si="22"/>
        <v/>
      </c>
      <c r="O78" s="158" t="str">
        <f t="shared" si="23"/>
        <v/>
      </c>
      <c r="P78" s="157" t="str">
        <f t="shared" si="24"/>
        <v/>
      </c>
      <c r="Q78" s="157" t="str">
        <f t="shared" si="25"/>
        <v/>
      </c>
      <c r="R78" s="455" t="str">
        <f t="shared" si="26"/>
        <v/>
      </c>
      <c r="S78" s="454" t="str">
        <f t="shared" si="27"/>
        <v/>
      </c>
      <c r="T78" s="159" t="str">
        <f t="shared" si="28"/>
        <v/>
      </c>
      <c r="U78" s="157" t="str">
        <f t="shared" si="29"/>
        <v/>
      </c>
      <c r="V78" s="160" t="str">
        <f t="shared" si="30"/>
        <v/>
      </c>
      <c r="W78" s="157" t="str">
        <f t="shared" si="31"/>
        <v/>
      </c>
      <c r="X78" s="176"/>
      <c r="Y78" s="42" t="str">
        <f t="shared" si="32"/>
        <v/>
      </c>
      <c r="Z78" s="34"/>
      <c r="AA78" s="161" t="str" cm="1">
        <f t="array" ref="AA78">IF(OR(Y78="",L78=""),"",_xlfn.IFS(
ROUND(IFERROR(VALUE(TRIM(SUBSTITUTE(Y78,CHAR(160),""))),0),2)&gt;
ROUND(IFERROR(VALUE(TRIM(SUBSTITUTE(L78,CHAR(160),""))),0),2),
"KO : Le montant retenu est supérieur au montant présenté. Merci de revoir la ligne de contribution ou plafonner son montant.",
ROUND(IFERROR(VALUE(TRIM(SUBSTITUTE(L78,CHAR(160),""))),0),2)=0,
"",
ROUND(IFERROR(VALUE(TRIM(SUBSTITUTE(Y78,CHAR(160),""))),0),2)=
ROUND(IFERROR(VALUE(TRIM(SUBSTITUTE(L78,CHAR(160),""))),0),2),
"OK",
ROUND(IFERROR(VALUE(TRIM(SUBSTITUTE(Y78,CHAR(160),""))),0),2)=0,
"Attention : Montant présenté entièrement rejeté.",
ROUND(IFERROR(VALUE(TRIM(SUBSTITUTE(Y78,CHAR(160),""))),0),2)&lt;
ROUND(IFERROR(VALUE(TRIM(SUBSTITUTE(L78,CHAR(160),""))),0),2),
"Attention : Montant présenté partiellement rejeté.",
TRUE,""
))</f>
        <v/>
      </c>
      <c r="AB78" s="925" t="str">
        <f t="shared" si="33"/>
        <v/>
      </c>
    </row>
    <row r="79" spans="1:28">
      <c r="A79" s="931">
        <v>71</v>
      </c>
      <c r="B79" s="415"/>
      <c r="C79" s="83"/>
      <c r="D79" s="34"/>
      <c r="E79" s="83"/>
      <c r="F79" s="85"/>
      <c r="G79" s="454" t="str">
        <f t="shared" si="20"/>
        <v/>
      </c>
      <c r="H79" s="119"/>
      <c r="I79" s="34"/>
      <c r="J79" s="85"/>
      <c r="K79" s="120"/>
      <c r="L79" s="42" t="str">
        <f t="shared" si="21"/>
        <v/>
      </c>
      <c r="M79" s="932"/>
      <c r="N79" s="924" t="str">
        <f t="shared" si="22"/>
        <v/>
      </c>
      <c r="O79" s="158" t="str">
        <f t="shared" si="23"/>
        <v/>
      </c>
      <c r="P79" s="157" t="str">
        <f t="shared" si="24"/>
        <v/>
      </c>
      <c r="Q79" s="157" t="str">
        <f t="shared" si="25"/>
        <v/>
      </c>
      <c r="R79" s="455" t="str">
        <f t="shared" si="26"/>
        <v/>
      </c>
      <c r="S79" s="454" t="str">
        <f t="shared" si="27"/>
        <v/>
      </c>
      <c r="T79" s="159" t="str">
        <f t="shared" si="28"/>
        <v/>
      </c>
      <c r="U79" s="157" t="str">
        <f t="shared" si="29"/>
        <v/>
      </c>
      <c r="V79" s="160" t="str">
        <f t="shared" si="30"/>
        <v/>
      </c>
      <c r="W79" s="157" t="str">
        <f t="shared" si="31"/>
        <v/>
      </c>
      <c r="X79" s="176"/>
      <c r="Y79" s="42" t="str">
        <f t="shared" si="32"/>
        <v/>
      </c>
      <c r="Z79" s="34"/>
      <c r="AA79" s="161" t="str" cm="1">
        <f t="array" ref="AA79">IF(OR(Y79="",L79=""),"",_xlfn.IFS(
ROUND(IFERROR(VALUE(TRIM(SUBSTITUTE(Y79,CHAR(160),""))),0),2)&gt;
ROUND(IFERROR(VALUE(TRIM(SUBSTITUTE(L79,CHAR(160),""))),0),2),
"KO : Le montant retenu est supérieur au montant présenté. Merci de revoir la ligne de contribution ou plafonner son montant.",
ROUND(IFERROR(VALUE(TRIM(SUBSTITUTE(L79,CHAR(160),""))),0),2)=0,
"",
ROUND(IFERROR(VALUE(TRIM(SUBSTITUTE(Y79,CHAR(160),""))),0),2)=
ROUND(IFERROR(VALUE(TRIM(SUBSTITUTE(L79,CHAR(160),""))),0),2),
"OK",
ROUND(IFERROR(VALUE(TRIM(SUBSTITUTE(Y79,CHAR(160),""))),0),2)=0,
"Attention : Montant présenté entièrement rejeté.",
ROUND(IFERROR(VALUE(TRIM(SUBSTITUTE(Y79,CHAR(160),""))),0),2)&lt;
ROUND(IFERROR(VALUE(TRIM(SUBSTITUTE(L79,CHAR(160),""))),0),2),
"Attention : Montant présenté partiellement rejeté.",
TRUE,""
))</f>
        <v/>
      </c>
      <c r="AB79" s="925" t="str">
        <f t="shared" si="33"/>
        <v/>
      </c>
    </row>
    <row r="80" spans="1:28">
      <c r="A80" s="931">
        <v>72</v>
      </c>
      <c r="B80" s="415"/>
      <c r="C80" s="83"/>
      <c r="D80" s="34"/>
      <c r="E80" s="83"/>
      <c r="F80" s="85"/>
      <c r="G80" s="454" t="str">
        <f t="shared" si="20"/>
        <v/>
      </c>
      <c r="H80" s="119"/>
      <c r="I80" s="34"/>
      <c r="J80" s="85"/>
      <c r="K80" s="120"/>
      <c r="L80" s="42" t="str">
        <f t="shared" si="21"/>
        <v/>
      </c>
      <c r="M80" s="932"/>
      <c r="N80" s="924" t="str">
        <f t="shared" si="22"/>
        <v/>
      </c>
      <c r="O80" s="158" t="str">
        <f t="shared" si="23"/>
        <v/>
      </c>
      <c r="P80" s="157" t="str">
        <f t="shared" si="24"/>
        <v/>
      </c>
      <c r="Q80" s="157" t="str">
        <f t="shared" si="25"/>
        <v/>
      </c>
      <c r="R80" s="455" t="str">
        <f t="shared" si="26"/>
        <v/>
      </c>
      <c r="S80" s="454" t="str">
        <f t="shared" si="27"/>
        <v/>
      </c>
      <c r="T80" s="159" t="str">
        <f t="shared" si="28"/>
        <v/>
      </c>
      <c r="U80" s="157" t="str">
        <f t="shared" si="29"/>
        <v/>
      </c>
      <c r="V80" s="160" t="str">
        <f t="shared" si="30"/>
        <v/>
      </c>
      <c r="W80" s="157" t="str">
        <f t="shared" si="31"/>
        <v/>
      </c>
      <c r="X80" s="176"/>
      <c r="Y80" s="42" t="str">
        <f t="shared" si="32"/>
        <v/>
      </c>
      <c r="Z80" s="34"/>
      <c r="AA80" s="161" t="str" cm="1">
        <f t="array" ref="AA80">IF(OR(Y80="",L80=""),"",_xlfn.IFS(
ROUND(IFERROR(VALUE(TRIM(SUBSTITUTE(Y80,CHAR(160),""))),0),2)&gt;
ROUND(IFERROR(VALUE(TRIM(SUBSTITUTE(L80,CHAR(160),""))),0),2),
"KO : Le montant retenu est supérieur au montant présenté. Merci de revoir la ligne de contribution ou plafonner son montant.",
ROUND(IFERROR(VALUE(TRIM(SUBSTITUTE(L80,CHAR(160),""))),0),2)=0,
"",
ROUND(IFERROR(VALUE(TRIM(SUBSTITUTE(Y80,CHAR(160),""))),0),2)=
ROUND(IFERROR(VALUE(TRIM(SUBSTITUTE(L80,CHAR(160),""))),0),2),
"OK",
ROUND(IFERROR(VALUE(TRIM(SUBSTITUTE(Y80,CHAR(160),""))),0),2)=0,
"Attention : Montant présenté entièrement rejeté.",
ROUND(IFERROR(VALUE(TRIM(SUBSTITUTE(Y80,CHAR(160),""))),0),2)&lt;
ROUND(IFERROR(VALUE(TRIM(SUBSTITUTE(L80,CHAR(160),""))),0),2),
"Attention : Montant présenté partiellement rejeté.",
TRUE,""
))</f>
        <v/>
      </c>
      <c r="AB80" s="925" t="str">
        <f t="shared" si="33"/>
        <v/>
      </c>
    </row>
    <row r="81" spans="1:28">
      <c r="A81" s="931">
        <v>73</v>
      </c>
      <c r="B81" s="415"/>
      <c r="C81" s="83"/>
      <c r="D81" s="34"/>
      <c r="E81" s="83"/>
      <c r="F81" s="85"/>
      <c r="G81" s="454" t="str">
        <f t="shared" si="20"/>
        <v/>
      </c>
      <c r="H81" s="119"/>
      <c r="I81" s="34"/>
      <c r="J81" s="85"/>
      <c r="K81" s="120"/>
      <c r="L81" s="42" t="str">
        <f t="shared" si="21"/>
        <v/>
      </c>
      <c r="M81" s="932"/>
      <c r="N81" s="924" t="str">
        <f t="shared" si="22"/>
        <v/>
      </c>
      <c r="O81" s="158" t="str">
        <f t="shared" si="23"/>
        <v/>
      </c>
      <c r="P81" s="157" t="str">
        <f t="shared" si="24"/>
        <v/>
      </c>
      <c r="Q81" s="157" t="str">
        <f t="shared" si="25"/>
        <v/>
      </c>
      <c r="R81" s="455" t="str">
        <f t="shared" si="26"/>
        <v/>
      </c>
      <c r="S81" s="454" t="str">
        <f t="shared" si="27"/>
        <v/>
      </c>
      <c r="T81" s="159" t="str">
        <f t="shared" si="28"/>
        <v/>
      </c>
      <c r="U81" s="157" t="str">
        <f t="shared" si="29"/>
        <v/>
      </c>
      <c r="V81" s="160" t="str">
        <f t="shared" si="30"/>
        <v/>
      </c>
      <c r="W81" s="157" t="str">
        <f t="shared" si="31"/>
        <v/>
      </c>
      <c r="X81" s="176"/>
      <c r="Y81" s="42" t="str">
        <f t="shared" si="32"/>
        <v/>
      </c>
      <c r="Z81" s="34"/>
      <c r="AA81" s="161" t="str" cm="1">
        <f t="array" ref="AA81">IF(OR(Y81="",L81=""),"",_xlfn.IFS(
ROUND(IFERROR(VALUE(TRIM(SUBSTITUTE(Y81,CHAR(160),""))),0),2)&gt;
ROUND(IFERROR(VALUE(TRIM(SUBSTITUTE(L81,CHAR(160),""))),0),2),
"KO : Le montant retenu est supérieur au montant présenté. Merci de revoir la ligne de contribution ou plafonner son montant.",
ROUND(IFERROR(VALUE(TRIM(SUBSTITUTE(L81,CHAR(160),""))),0),2)=0,
"",
ROUND(IFERROR(VALUE(TRIM(SUBSTITUTE(Y81,CHAR(160),""))),0),2)=
ROUND(IFERROR(VALUE(TRIM(SUBSTITUTE(L81,CHAR(160),""))),0),2),
"OK",
ROUND(IFERROR(VALUE(TRIM(SUBSTITUTE(Y81,CHAR(160),""))),0),2)=0,
"Attention : Montant présenté entièrement rejeté.",
ROUND(IFERROR(VALUE(TRIM(SUBSTITUTE(Y81,CHAR(160),""))),0),2)&lt;
ROUND(IFERROR(VALUE(TRIM(SUBSTITUTE(L81,CHAR(160),""))),0),2),
"Attention : Montant présenté partiellement rejeté.",
TRUE,""
))</f>
        <v/>
      </c>
      <c r="AB81" s="925" t="str">
        <f t="shared" si="33"/>
        <v/>
      </c>
    </row>
    <row r="82" spans="1:28">
      <c r="A82" s="931">
        <v>74</v>
      </c>
      <c r="B82" s="415"/>
      <c r="C82" s="83"/>
      <c r="D82" s="34"/>
      <c r="E82" s="83"/>
      <c r="F82" s="85"/>
      <c r="G82" s="454" t="str">
        <f t="shared" si="20"/>
        <v/>
      </c>
      <c r="H82" s="119"/>
      <c r="I82" s="34"/>
      <c r="J82" s="85"/>
      <c r="K82" s="120"/>
      <c r="L82" s="42" t="str">
        <f t="shared" si="21"/>
        <v/>
      </c>
      <c r="M82" s="932"/>
      <c r="N82" s="924" t="str">
        <f t="shared" si="22"/>
        <v/>
      </c>
      <c r="O82" s="158" t="str">
        <f t="shared" si="23"/>
        <v/>
      </c>
      <c r="P82" s="157" t="str">
        <f t="shared" si="24"/>
        <v/>
      </c>
      <c r="Q82" s="157" t="str">
        <f t="shared" si="25"/>
        <v/>
      </c>
      <c r="R82" s="455" t="str">
        <f t="shared" si="26"/>
        <v/>
      </c>
      <c r="S82" s="454" t="str">
        <f t="shared" si="27"/>
        <v/>
      </c>
      <c r="T82" s="159" t="str">
        <f t="shared" si="28"/>
        <v/>
      </c>
      <c r="U82" s="157" t="str">
        <f t="shared" si="29"/>
        <v/>
      </c>
      <c r="V82" s="160" t="str">
        <f t="shared" si="30"/>
        <v/>
      </c>
      <c r="W82" s="157" t="str">
        <f t="shared" si="31"/>
        <v/>
      </c>
      <c r="X82" s="176"/>
      <c r="Y82" s="42" t="str">
        <f t="shared" si="32"/>
        <v/>
      </c>
      <c r="Z82" s="34"/>
      <c r="AA82" s="161" t="str" cm="1">
        <f t="array" ref="AA82">IF(OR(Y82="",L82=""),"",_xlfn.IFS(
ROUND(IFERROR(VALUE(TRIM(SUBSTITUTE(Y82,CHAR(160),""))),0),2)&gt;
ROUND(IFERROR(VALUE(TRIM(SUBSTITUTE(L82,CHAR(160),""))),0),2),
"KO : Le montant retenu est supérieur au montant présenté. Merci de revoir la ligne de contribution ou plafonner son montant.",
ROUND(IFERROR(VALUE(TRIM(SUBSTITUTE(L82,CHAR(160),""))),0),2)=0,
"",
ROUND(IFERROR(VALUE(TRIM(SUBSTITUTE(Y82,CHAR(160),""))),0),2)=
ROUND(IFERROR(VALUE(TRIM(SUBSTITUTE(L82,CHAR(160),""))),0),2),
"OK",
ROUND(IFERROR(VALUE(TRIM(SUBSTITUTE(Y82,CHAR(160),""))),0),2)=0,
"Attention : Montant présenté entièrement rejeté.",
ROUND(IFERROR(VALUE(TRIM(SUBSTITUTE(Y82,CHAR(160),""))),0),2)&lt;
ROUND(IFERROR(VALUE(TRIM(SUBSTITUTE(L82,CHAR(160),""))),0),2),
"Attention : Montant présenté partiellement rejeté.",
TRUE,""
))</f>
        <v/>
      </c>
      <c r="AB82" s="925" t="str">
        <f t="shared" si="33"/>
        <v/>
      </c>
    </row>
    <row r="83" spans="1:28">
      <c r="A83" s="931">
        <v>75</v>
      </c>
      <c r="B83" s="415"/>
      <c r="C83" s="83"/>
      <c r="D83" s="34"/>
      <c r="E83" s="83"/>
      <c r="F83" s="85"/>
      <c r="G83" s="454" t="str">
        <f t="shared" si="20"/>
        <v/>
      </c>
      <c r="H83" s="119"/>
      <c r="I83" s="34"/>
      <c r="J83" s="85"/>
      <c r="K83" s="120"/>
      <c r="L83" s="42" t="str">
        <f t="shared" si="21"/>
        <v/>
      </c>
      <c r="M83" s="932"/>
      <c r="N83" s="924" t="str">
        <f t="shared" si="22"/>
        <v/>
      </c>
      <c r="O83" s="158" t="str">
        <f t="shared" si="23"/>
        <v/>
      </c>
      <c r="P83" s="157" t="str">
        <f t="shared" si="24"/>
        <v/>
      </c>
      <c r="Q83" s="157" t="str">
        <f t="shared" si="25"/>
        <v/>
      </c>
      <c r="R83" s="455" t="str">
        <f t="shared" si="26"/>
        <v/>
      </c>
      <c r="S83" s="454" t="str">
        <f t="shared" si="27"/>
        <v/>
      </c>
      <c r="T83" s="159" t="str">
        <f t="shared" si="28"/>
        <v/>
      </c>
      <c r="U83" s="157" t="str">
        <f t="shared" si="29"/>
        <v/>
      </c>
      <c r="V83" s="160" t="str">
        <f t="shared" si="30"/>
        <v/>
      </c>
      <c r="W83" s="157" t="str">
        <f t="shared" si="31"/>
        <v/>
      </c>
      <c r="X83" s="176"/>
      <c r="Y83" s="42" t="str">
        <f t="shared" si="32"/>
        <v/>
      </c>
      <c r="Z83" s="34"/>
      <c r="AA83" s="161" t="str" cm="1">
        <f t="array" ref="AA83">IF(OR(Y83="",L83=""),"",_xlfn.IFS(
ROUND(IFERROR(VALUE(TRIM(SUBSTITUTE(Y83,CHAR(160),""))),0),2)&gt;
ROUND(IFERROR(VALUE(TRIM(SUBSTITUTE(L83,CHAR(160),""))),0),2),
"KO : Le montant retenu est supérieur au montant présenté. Merci de revoir la ligne de contribution ou plafonner son montant.",
ROUND(IFERROR(VALUE(TRIM(SUBSTITUTE(L83,CHAR(160),""))),0),2)=0,
"",
ROUND(IFERROR(VALUE(TRIM(SUBSTITUTE(Y83,CHAR(160),""))),0),2)=
ROUND(IFERROR(VALUE(TRIM(SUBSTITUTE(L83,CHAR(160),""))),0),2),
"OK",
ROUND(IFERROR(VALUE(TRIM(SUBSTITUTE(Y83,CHAR(160),""))),0),2)=0,
"Attention : Montant présenté entièrement rejeté.",
ROUND(IFERROR(VALUE(TRIM(SUBSTITUTE(Y83,CHAR(160),""))),0),2)&lt;
ROUND(IFERROR(VALUE(TRIM(SUBSTITUTE(L83,CHAR(160),""))),0),2),
"Attention : Montant présenté partiellement rejeté.",
TRUE,""
))</f>
        <v/>
      </c>
      <c r="AB83" s="925" t="str">
        <f t="shared" si="33"/>
        <v/>
      </c>
    </row>
    <row r="84" spans="1:28">
      <c r="A84" s="931">
        <v>76</v>
      </c>
      <c r="B84" s="415"/>
      <c r="C84" s="83"/>
      <c r="D84" s="34"/>
      <c r="E84" s="83"/>
      <c r="F84" s="85"/>
      <c r="G84" s="454" t="str">
        <f t="shared" si="20"/>
        <v/>
      </c>
      <c r="H84" s="119"/>
      <c r="I84" s="34"/>
      <c r="J84" s="85"/>
      <c r="K84" s="120"/>
      <c r="L84" s="42" t="str">
        <f t="shared" si="21"/>
        <v/>
      </c>
      <c r="M84" s="932"/>
      <c r="N84" s="924" t="str">
        <f t="shared" si="22"/>
        <v/>
      </c>
      <c r="O84" s="158" t="str">
        <f t="shared" si="23"/>
        <v/>
      </c>
      <c r="P84" s="157" t="str">
        <f t="shared" si="24"/>
        <v/>
      </c>
      <c r="Q84" s="157" t="str">
        <f t="shared" si="25"/>
        <v/>
      </c>
      <c r="R84" s="455" t="str">
        <f t="shared" si="26"/>
        <v/>
      </c>
      <c r="S84" s="454" t="str">
        <f t="shared" si="27"/>
        <v/>
      </c>
      <c r="T84" s="159" t="str">
        <f t="shared" si="28"/>
        <v/>
      </c>
      <c r="U84" s="157" t="str">
        <f t="shared" si="29"/>
        <v/>
      </c>
      <c r="V84" s="160" t="str">
        <f t="shared" si="30"/>
        <v/>
      </c>
      <c r="W84" s="157" t="str">
        <f t="shared" si="31"/>
        <v/>
      </c>
      <c r="X84" s="176"/>
      <c r="Y84" s="42" t="str">
        <f t="shared" si="32"/>
        <v/>
      </c>
      <c r="Z84" s="34"/>
      <c r="AA84" s="161" t="str" cm="1">
        <f t="array" ref="AA84">IF(OR(Y84="",L84=""),"",_xlfn.IFS(
ROUND(IFERROR(VALUE(TRIM(SUBSTITUTE(Y84,CHAR(160),""))),0),2)&gt;
ROUND(IFERROR(VALUE(TRIM(SUBSTITUTE(L84,CHAR(160),""))),0),2),
"KO : Le montant retenu est supérieur au montant présenté. Merci de revoir la ligne de contribution ou plafonner son montant.",
ROUND(IFERROR(VALUE(TRIM(SUBSTITUTE(L84,CHAR(160),""))),0),2)=0,
"",
ROUND(IFERROR(VALUE(TRIM(SUBSTITUTE(Y84,CHAR(160),""))),0),2)=
ROUND(IFERROR(VALUE(TRIM(SUBSTITUTE(L84,CHAR(160),""))),0),2),
"OK",
ROUND(IFERROR(VALUE(TRIM(SUBSTITUTE(Y84,CHAR(160),""))),0),2)=0,
"Attention : Montant présenté entièrement rejeté.",
ROUND(IFERROR(VALUE(TRIM(SUBSTITUTE(Y84,CHAR(160),""))),0),2)&lt;
ROUND(IFERROR(VALUE(TRIM(SUBSTITUTE(L84,CHAR(160),""))),0),2),
"Attention : Montant présenté partiellement rejeté.",
TRUE,""
))</f>
        <v/>
      </c>
      <c r="AB84" s="925" t="str">
        <f t="shared" si="33"/>
        <v/>
      </c>
    </row>
    <row r="85" spans="1:28">
      <c r="A85" s="931">
        <v>77</v>
      </c>
      <c r="B85" s="415"/>
      <c r="C85" s="83"/>
      <c r="D85" s="34"/>
      <c r="E85" s="83"/>
      <c r="F85" s="85"/>
      <c r="G85" s="454" t="str">
        <f t="shared" si="20"/>
        <v/>
      </c>
      <c r="H85" s="119"/>
      <c r="I85" s="34"/>
      <c r="J85" s="85"/>
      <c r="K85" s="120"/>
      <c r="L85" s="42" t="str">
        <f t="shared" si="21"/>
        <v/>
      </c>
      <c r="M85" s="932"/>
      <c r="N85" s="924" t="str">
        <f t="shared" si="22"/>
        <v/>
      </c>
      <c r="O85" s="158" t="str">
        <f t="shared" si="23"/>
        <v/>
      </c>
      <c r="P85" s="157" t="str">
        <f t="shared" si="24"/>
        <v/>
      </c>
      <c r="Q85" s="157" t="str">
        <f t="shared" si="25"/>
        <v/>
      </c>
      <c r="R85" s="455" t="str">
        <f t="shared" si="26"/>
        <v/>
      </c>
      <c r="S85" s="454" t="str">
        <f t="shared" si="27"/>
        <v/>
      </c>
      <c r="T85" s="159" t="str">
        <f t="shared" si="28"/>
        <v/>
      </c>
      <c r="U85" s="157" t="str">
        <f t="shared" si="29"/>
        <v/>
      </c>
      <c r="V85" s="160" t="str">
        <f t="shared" si="30"/>
        <v/>
      </c>
      <c r="W85" s="157" t="str">
        <f t="shared" si="31"/>
        <v/>
      </c>
      <c r="X85" s="176"/>
      <c r="Y85" s="42" t="str">
        <f t="shared" si="32"/>
        <v/>
      </c>
      <c r="Z85" s="34"/>
      <c r="AA85" s="161" t="str" cm="1">
        <f t="array" ref="AA85">IF(OR(Y85="",L85=""),"",_xlfn.IFS(
ROUND(IFERROR(VALUE(TRIM(SUBSTITUTE(Y85,CHAR(160),""))),0),2)&gt;
ROUND(IFERROR(VALUE(TRIM(SUBSTITUTE(L85,CHAR(160),""))),0),2),
"KO : Le montant retenu est supérieur au montant présenté. Merci de revoir la ligne de contribution ou plafonner son montant.",
ROUND(IFERROR(VALUE(TRIM(SUBSTITUTE(L85,CHAR(160),""))),0),2)=0,
"",
ROUND(IFERROR(VALUE(TRIM(SUBSTITUTE(Y85,CHAR(160),""))),0),2)=
ROUND(IFERROR(VALUE(TRIM(SUBSTITUTE(L85,CHAR(160),""))),0),2),
"OK",
ROUND(IFERROR(VALUE(TRIM(SUBSTITUTE(Y85,CHAR(160),""))),0),2)=0,
"Attention : Montant présenté entièrement rejeté.",
ROUND(IFERROR(VALUE(TRIM(SUBSTITUTE(Y85,CHAR(160),""))),0),2)&lt;
ROUND(IFERROR(VALUE(TRIM(SUBSTITUTE(L85,CHAR(160),""))),0),2),
"Attention : Montant présenté partiellement rejeté.",
TRUE,""
))</f>
        <v/>
      </c>
      <c r="AB85" s="925" t="str">
        <f t="shared" si="33"/>
        <v/>
      </c>
    </row>
    <row r="86" spans="1:28">
      <c r="A86" s="931">
        <v>78</v>
      </c>
      <c r="B86" s="415"/>
      <c r="C86" s="83"/>
      <c r="D86" s="34"/>
      <c r="E86" s="83"/>
      <c r="F86" s="85"/>
      <c r="G86" s="454" t="str">
        <f t="shared" si="20"/>
        <v/>
      </c>
      <c r="H86" s="119"/>
      <c r="I86" s="34"/>
      <c r="J86" s="85"/>
      <c r="K86" s="120"/>
      <c r="L86" s="42" t="str">
        <f t="shared" si="21"/>
        <v/>
      </c>
      <c r="M86" s="932"/>
      <c r="N86" s="924" t="str">
        <f t="shared" si="22"/>
        <v/>
      </c>
      <c r="O86" s="158" t="str">
        <f t="shared" si="23"/>
        <v/>
      </c>
      <c r="P86" s="157" t="str">
        <f t="shared" si="24"/>
        <v/>
      </c>
      <c r="Q86" s="157" t="str">
        <f t="shared" si="25"/>
        <v/>
      </c>
      <c r="R86" s="455" t="str">
        <f t="shared" si="26"/>
        <v/>
      </c>
      <c r="S86" s="454" t="str">
        <f t="shared" si="27"/>
        <v/>
      </c>
      <c r="T86" s="159" t="str">
        <f t="shared" si="28"/>
        <v/>
      </c>
      <c r="U86" s="157" t="str">
        <f t="shared" si="29"/>
        <v/>
      </c>
      <c r="V86" s="160" t="str">
        <f t="shared" si="30"/>
        <v/>
      </c>
      <c r="W86" s="157" t="str">
        <f t="shared" si="31"/>
        <v/>
      </c>
      <c r="X86" s="176"/>
      <c r="Y86" s="42" t="str">
        <f t="shared" si="32"/>
        <v/>
      </c>
      <c r="Z86" s="34"/>
      <c r="AA86" s="161" t="str" cm="1">
        <f t="array" ref="AA86">IF(OR(Y86="",L86=""),"",_xlfn.IFS(
ROUND(IFERROR(VALUE(TRIM(SUBSTITUTE(Y86,CHAR(160),""))),0),2)&gt;
ROUND(IFERROR(VALUE(TRIM(SUBSTITUTE(L86,CHAR(160),""))),0),2),
"KO : Le montant retenu est supérieur au montant présenté. Merci de revoir la ligne de contribution ou plafonner son montant.",
ROUND(IFERROR(VALUE(TRIM(SUBSTITUTE(L86,CHAR(160),""))),0),2)=0,
"",
ROUND(IFERROR(VALUE(TRIM(SUBSTITUTE(Y86,CHAR(160),""))),0),2)=
ROUND(IFERROR(VALUE(TRIM(SUBSTITUTE(L86,CHAR(160),""))),0),2),
"OK",
ROUND(IFERROR(VALUE(TRIM(SUBSTITUTE(Y86,CHAR(160),""))),0),2)=0,
"Attention : Montant présenté entièrement rejeté.",
ROUND(IFERROR(VALUE(TRIM(SUBSTITUTE(Y86,CHAR(160),""))),0),2)&lt;
ROUND(IFERROR(VALUE(TRIM(SUBSTITUTE(L86,CHAR(160),""))),0),2),
"Attention : Montant présenté partiellement rejeté.",
TRUE,""
))</f>
        <v/>
      </c>
      <c r="AB86" s="925" t="str">
        <f t="shared" si="33"/>
        <v/>
      </c>
    </row>
    <row r="87" spans="1:28">
      <c r="A87" s="931">
        <v>79</v>
      </c>
      <c r="B87" s="415"/>
      <c r="C87" s="83"/>
      <c r="D87" s="34"/>
      <c r="E87" s="83"/>
      <c r="F87" s="85"/>
      <c r="G87" s="454" t="str">
        <f t="shared" si="20"/>
        <v/>
      </c>
      <c r="H87" s="119"/>
      <c r="I87" s="34"/>
      <c r="J87" s="85"/>
      <c r="K87" s="120"/>
      <c r="L87" s="42" t="str">
        <f t="shared" si="21"/>
        <v/>
      </c>
      <c r="M87" s="932"/>
      <c r="N87" s="924" t="str">
        <f t="shared" si="22"/>
        <v/>
      </c>
      <c r="O87" s="158" t="str">
        <f t="shared" si="23"/>
        <v/>
      </c>
      <c r="P87" s="157" t="str">
        <f t="shared" si="24"/>
        <v/>
      </c>
      <c r="Q87" s="157" t="str">
        <f t="shared" si="25"/>
        <v/>
      </c>
      <c r="R87" s="455" t="str">
        <f t="shared" si="26"/>
        <v/>
      </c>
      <c r="S87" s="454" t="str">
        <f t="shared" si="27"/>
        <v/>
      </c>
      <c r="T87" s="159" t="str">
        <f t="shared" si="28"/>
        <v/>
      </c>
      <c r="U87" s="157" t="str">
        <f t="shared" si="29"/>
        <v/>
      </c>
      <c r="V87" s="160" t="str">
        <f t="shared" si="30"/>
        <v/>
      </c>
      <c r="W87" s="157" t="str">
        <f t="shared" si="31"/>
        <v/>
      </c>
      <c r="X87" s="176"/>
      <c r="Y87" s="42" t="str">
        <f t="shared" si="32"/>
        <v/>
      </c>
      <c r="Z87" s="34"/>
      <c r="AA87" s="161" t="str" cm="1">
        <f t="array" ref="AA87">IF(OR(Y87="",L87=""),"",_xlfn.IFS(
ROUND(IFERROR(VALUE(TRIM(SUBSTITUTE(Y87,CHAR(160),""))),0),2)&gt;
ROUND(IFERROR(VALUE(TRIM(SUBSTITUTE(L87,CHAR(160),""))),0),2),
"KO : Le montant retenu est supérieur au montant présenté. Merci de revoir la ligne de contribution ou plafonner son montant.",
ROUND(IFERROR(VALUE(TRIM(SUBSTITUTE(L87,CHAR(160),""))),0),2)=0,
"",
ROUND(IFERROR(VALUE(TRIM(SUBSTITUTE(Y87,CHAR(160),""))),0),2)=
ROUND(IFERROR(VALUE(TRIM(SUBSTITUTE(L87,CHAR(160),""))),0),2),
"OK",
ROUND(IFERROR(VALUE(TRIM(SUBSTITUTE(Y87,CHAR(160),""))),0),2)=0,
"Attention : Montant présenté entièrement rejeté.",
ROUND(IFERROR(VALUE(TRIM(SUBSTITUTE(Y87,CHAR(160),""))),0),2)&lt;
ROUND(IFERROR(VALUE(TRIM(SUBSTITUTE(L87,CHAR(160),""))),0),2),
"Attention : Montant présenté partiellement rejeté.",
TRUE,""
))</f>
        <v/>
      </c>
      <c r="AB87" s="925" t="str">
        <f t="shared" si="33"/>
        <v/>
      </c>
    </row>
    <row r="88" spans="1:28">
      <c r="A88" s="931">
        <v>80</v>
      </c>
      <c r="B88" s="415"/>
      <c r="C88" s="83"/>
      <c r="D88" s="34"/>
      <c r="E88" s="83"/>
      <c r="F88" s="85"/>
      <c r="G88" s="454" t="str">
        <f t="shared" si="20"/>
        <v/>
      </c>
      <c r="H88" s="119"/>
      <c r="I88" s="34"/>
      <c r="J88" s="85"/>
      <c r="K88" s="120"/>
      <c r="L88" s="42" t="str">
        <f t="shared" si="21"/>
        <v/>
      </c>
      <c r="M88" s="932"/>
      <c r="N88" s="924" t="str">
        <f t="shared" si="22"/>
        <v/>
      </c>
      <c r="O88" s="158" t="str">
        <f t="shared" si="23"/>
        <v/>
      </c>
      <c r="P88" s="157" t="str">
        <f t="shared" si="24"/>
        <v/>
      </c>
      <c r="Q88" s="157" t="str">
        <f t="shared" si="25"/>
        <v/>
      </c>
      <c r="R88" s="455" t="str">
        <f t="shared" si="26"/>
        <v/>
      </c>
      <c r="S88" s="454" t="str">
        <f t="shared" si="27"/>
        <v/>
      </c>
      <c r="T88" s="159" t="str">
        <f t="shared" si="28"/>
        <v/>
      </c>
      <c r="U88" s="157" t="str">
        <f t="shared" si="29"/>
        <v/>
      </c>
      <c r="V88" s="160" t="str">
        <f t="shared" si="30"/>
        <v/>
      </c>
      <c r="W88" s="157" t="str">
        <f t="shared" si="31"/>
        <v/>
      </c>
      <c r="X88" s="176"/>
      <c r="Y88" s="42" t="str">
        <f t="shared" si="32"/>
        <v/>
      </c>
      <c r="Z88" s="34"/>
      <c r="AA88" s="161" t="str" cm="1">
        <f t="array" ref="AA88">IF(OR(Y88="",L88=""),"",_xlfn.IFS(
ROUND(IFERROR(VALUE(TRIM(SUBSTITUTE(Y88,CHAR(160),""))),0),2)&gt;
ROUND(IFERROR(VALUE(TRIM(SUBSTITUTE(L88,CHAR(160),""))),0),2),
"KO : Le montant retenu est supérieur au montant présenté. Merci de revoir la ligne de contribution ou plafonner son montant.",
ROUND(IFERROR(VALUE(TRIM(SUBSTITUTE(L88,CHAR(160),""))),0),2)=0,
"",
ROUND(IFERROR(VALUE(TRIM(SUBSTITUTE(Y88,CHAR(160),""))),0),2)=
ROUND(IFERROR(VALUE(TRIM(SUBSTITUTE(L88,CHAR(160),""))),0),2),
"OK",
ROUND(IFERROR(VALUE(TRIM(SUBSTITUTE(Y88,CHAR(160),""))),0),2)=0,
"Attention : Montant présenté entièrement rejeté.",
ROUND(IFERROR(VALUE(TRIM(SUBSTITUTE(Y88,CHAR(160),""))),0),2)&lt;
ROUND(IFERROR(VALUE(TRIM(SUBSTITUTE(L88,CHAR(160),""))),0),2),
"Attention : Montant présenté partiellement rejeté.",
TRUE,""
))</f>
        <v/>
      </c>
      <c r="AB88" s="925" t="str">
        <f t="shared" si="33"/>
        <v/>
      </c>
    </row>
    <row r="89" spans="1:28">
      <c r="A89" s="931">
        <v>81</v>
      </c>
      <c r="B89" s="415"/>
      <c r="C89" s="83"/>
      <c r="D89" s="34"/>
      <c r="E89" s="83"/>
      <c r="F89" s="85"/>
      <c r="G89" s="454" t="str">
        <f t="shared" si="20"/>
        <v/>
      </c>
      <c r="H89" s="119"/>
      <c r="I89" s="34"/>
      <c r="J89" s="85"/>
      <c r="K89" s="120"/>
      <c r="L89" s="42" t="str">
        <f t="shared" si="21"/>
        <v/>
      </c>
      <c r="M89" s="932"/>
      <c r="N89" s="924" t="str">
        <f t="shared" si="22"/>
        <v/>
      </c>
      <c r="O89" s="158" t="str">
        <f t="shared" si="23"/>
        <v/>
      </c>
      <c r="P89" s="157" t="str">
        <f t="shared" si="24"/>
        <v/>
      </c>
      <c r="Q89" s="157" t="str">
        <f t="shared" si="25"/>
        <v/>
      </c>
      <c r="R89" s="455" t="str">
        <f t="shared" si="26"/>
        <v/>
      </c>
      <c r="S89" s="454" t="str">
        <f t="shared" si="27"/>
        <v/>
      </c>
      <c r="T89" s="159" t="str">
        <f t="shared" si="28"/>
        <v/>
      </c>
      <c r="U89" s="157" t="str">
        <f t="shared" si="29"/>
        <v/>
      </c>
      <c r="V89" s="160" t="str">
        <f t="shared" si="30"/>
        <v/>
      </c>
      <c r="W89" s="157" t="str">
        <f t="shared" si="31"/>
        <v/>
      </c>
      <c r="X89" s="176"/>
      <c r="Y89" s="42" t="str">
        <f t="shared" si="32"/>
        <v/>
      </c>
      <c r="Z89" s="34"/>
      <c r="AA89" s="161" t="str" cm="1">
        <f t="array" ref="AA89">IF(OR(Y89="",L89=""),"",_xlfn.IFS(
ROUND(IFERROR(VALUE(TRIM(SUBSTITUTE(Y89,CHAR(160),""))),0),2)&gt;
ROUND(IFERROR(VALUE(TRIM(SUBSTITUTE(L89,CHAR(160),""))),0),2),
"KO : Le montant retenu est supérieur au montant présenté. Merci de revoir la ligne de contribution ou plafonner son montant.",
ROUND(IFERROR(VALUE(TRIM(SUBSTITUTE(L89,CHAR(160),""))),0),2)=0,
"",
ROUND(IFERROR(VALUE(TRIM(SUBSTITUTE(Y89,CHAR(160),""))),0),2)=
ROUND(IFERROR(VALUE(TRIM(SUBSTITUTE(L89,CHAR(160),""))),0),2),
"OK",
ROUND(IFERROR(VALUE(TRIM(SUBSTITUTE(Y89,CHAR(160),""))),0),2)=0,
"Attention : Montant présenté entièrement rejeté.",
ROUND(IFERROR(VALUE(TRIM(SUBSTITUTE(Y89,CHAR(160),""))),0),2)&lt;
ROUND(IFERROR(VALUE(TRIM(SUBSTITUTE(L89,CHAR(160),""))),0),2),
"Attention : Montant présenté partiellement rejeté.",
TRUE,""
))</f>
        <v/>
      </c>
      <c r="AB89" s="925" t="str">
        <f t="shared" si="33"/>
        <v/>
      </c>
    </row>
    <row r="90" spans="1:28">
      <c r="A90" s="931">
        <v>82</v>
      </c>
      <c r="B90" s="415"/>
      <c r="C90" s="83"/>
      <c r="D90" s="34"/>
      <c r="E90" s="83"/>
      <c r="F90" s="85"/>
      <c r="G90" s="454" t="str">
        <f t="shared" si="20"/>
        <v/>
      </c>
      <c r="H90" s="119"/>
      <c r="I90" s="34"/>
      <c r="J90" s="85"/>
      <c r="K90" s="120"/>
      <c r="L90" s="42" t="str">
        <f t="shared" si="21"/>
        <v/>
      </c>
      <c r="M90" s="932"/>
      <c r="N90" s="924" t="str">
        <f t="shared" si="22"/>
        <v/>
      </c>
      <c r="O90" s="158" t="str">
        <f t="shared" si="23"/>
        <v/>
      </c>
      <c r="P90" s="157" t="str">
        <f t="shared" si="24"/>
        <v/>
      </c>
      <c r="Q90" s="157" t="str">
        <f t="shared" si="25"/>
        <v/>
      </c>
      <c r="R90" s="455" t="str">
        <f t="shared" si="26"/>
        <v/>
      </c>
      <c r="S90" s="454" t="str">
        <f t="shared" si="27"/>
        <v/>
      </c>
      <c r="T90" s="159" t="str">
        <f t="shared" si="28"/>
        <v/>
      </c>
      <c r="U90" s="157" t="str">
        <f t="shared" si="29"/>
        <v/>
      </c>
      <c r="V90" s="160" t="str">
        <f t="shared" si="30"/>
        <v/>
      </c>
      <c r="W90" s="157" t="str">
        <f t="shared" si="31"/>
        <v/>
      </c>
      <c r="X90" s="176"/>
      <c r="Y90" s="42" t="str">
        <f t="shared" si="32"/>
        <v/>
      </c>
      <c r="Z90" s="34"/>
      <c r="AA90" s="161" t="str" cm="1">
        <f t="array" ref="AA90">IF(OR(Y90="",L90=""),"",_xlfn.IFS(
ROUND(IFERROR(VALUE(TRIM(SUBSTITUTE(Y90,CHAR(160),""))),0),2)&gt;
ROUND(IFERROR(VALUE(TRIM(SUBSTITUTE(L90,CHAR(160),""))),0),2),
"KO : Le montant retenu est supérieur au montant présenté. Merci de revoir la ligne de contribution ou plafonner son montant.",
ROUND(IFERROR(VALUE(TRIM(SUBSTITUTE(L90,CHAR(160),""))),0),2)=0,
"",
ROUND(IFERROR(VALUE(TRIM(SUBSTITUTE(Y90,CHAR(160),""))),0),2)=
ROUND(IFERROR(VALUE(TRIM(SUBSTITUTE(L90,CHAR(160),""))),0),2),
"OK",
ROUND(IFERROR(VALUE(TRIM(SUBSTITUTE(Y90,CHAR(160),""))),0),2)=0,
"Attention : Montant présenté entièrement rejeté.",
ROUND(IFERROR(VALUE(TRIM(SUBSTITUTE(Y90,CHAR(160),""))),0),2)&lt;
ROUND(IFERROR(VALUE(TRIM(SUBSTITUTE(L90,CHAR(160),""))),0),2),
"Attention : Montant présenté partiellement rejeté.",
TRUE,""
))</f>
        <v/>
      </c>
      <c r="AB90" s="925" t="str">
        <f t="shared" si="33"/>
        <v/>
      </c>
    </row>
    <row r="91" spans="1:28">
      <c r="A91" s="931">
        <v>83</v>
      </c>
      <c r="B91" s="415"/>
      <c r="C91" s="83"/>
      <c r="D91" s="34"/>
      <c r="E91" s="83"/>
      <c r="F91" s="85"/>
      <c r="G91" s="454" t="str">
        <f t="shared" si="20"/>
        <v/>
      </c>
      <c r="H91" s="119"/>
      <c r="I91" s="34"/>
      <c r="J91" s="85"/>
      <c r="K91" s="120"/>
      <c r="L91" s="42" t="str">
        <f t="shared" si="21"/>
        <v/>
      </c>
      <c r="M91" s="932"/>
      <c r="N91" s="924" t="str">
        <f t="shared" si="22"/>
        <v/>
      </c>
      <c r="O91" s="158" t="str">
        <f t="shared" si="23"/>
        <v/>
      </c>
      <c r="P91" s="157" t="str">
        <f t="shared" si="24"/>
        <v/>
      </c>
      <c r="Q91" s="157" t="str">
        <f t="shared" si="25"/>
        <v/>
      </c>
      <c r="R91" s="455" t="str">
        <f t="shared" si="26"/>
        <v/>
      </c>
      <c r="S91" s="454" t="str">
        <f t="shared" si="27"/>
        <v/>
      </c>
      <c r="T91" s="159" t="str">
        <f t="shared" si="28"/>
        <v/>
      </c>
      <c r="U91" s="157" t="str">
        <f t="shared" si="29"/>
        <v/>
      </c>
      <c r="V91" s="160" t="str">
        <f t="shared" si="30"/>
        <v/>
      </c>
      <c r="W91" s="157" t="str">
        <f t="shared" si="31"/>
        <v/>
      </c>
      <c r="X91" s="176"/>
      <c r="Y91" s="42" t="str">
        <f t="shared" si="32"/>
        <v/>
      </c>
      <c r="Z91" s="34"/>
      <c r="AA91" s="161" t="str" cm="1">
        <f t="array" ref="AA91">IF(OR(Y91="",L91=""),"",_xlfn.IFS(
ROUND(IFERROR(VALUE(TRIM(SUBSTITUTE(Y91,CHAR(160),""))),0),2)&gt;
ROUND(IFERROR(VALUE(TRIM(SUBSTITUTE(L91,CHAR(160),""))),0),2),
"KO : Le montant retenu est supérieur au montant présenté. Merci de revoir la ligne de contribution ou plafonner son montant.",
ROUND(IFERROR(VALUE(TRIM(SUBSTITUTE(L91,CHAR(160),""))),0),2)=0,
"",
ROUND(IFERROR(VALUE(TRIM(SUBSTITUTE(Y91,CHAR(160),""))),0),2)=
ROUND(IFERROR(VALUE(TRIM(SUBSTITUTE(L91,CHAR(160),""))),0),2),
"OK",
ROUND(IFERROR(VALUE(TRIM(SUBSTITUTE(Y91,CHAR(160),""))),0),2)=0,
"Attention : Montant présenté entièrement rejeté.",
ROUND(IFERROR(VALUE(TRIM(SUBSTITUTE(Y91,CHAR(160),""))),0),2)&lt;
ROUND(IFERROR(VALUE(TRIM(SUBSTITUTE(L91,CHAR(160),""))),0),2),
"Attention : Montant présenté partiellement rejeté.",
TRUE,""
))</f>
        <v/>
      </c>
      <c r="AB91" s="925" t="str">
        <f t="shared" si="33"/>
        <v/>
      </c>
    </row>
    <row r="92" spans="1:28">
      <c r="A92" s="931">
        <v>84</v>
      </c>
      <c r="B92" s="415"/>
      <c r="C92" s="83"/>
      <c r="D92" s="34"/>
      <c r="E92" s="83"/>
      <c r="F92" s="85"/>
      <c r="G92" s="454" t="str">
        <f t="shared" si="20"/>
        <v/>
      </c>
      <c r="H92" s="119"/>
      <c r="I92" s="34"/>
      <c r="J92" s="85"/>
      <c r="K92" s="120"/>
      <c r="L92" s="42" t="str">
        <f t="shared" si="21"/>
        <v/>
      </c>
      <c r="M92" s="932"/>
      <c r="N92" s="924" t="str">
        <f t="shared" si="22"/>
        <v/>
      </c>
      <c r="O92" s="158" t="str">
        <f t="shared" si="23"/>
        <v/>
      </c>
      <c r="P92" s="157" t="str">
        <f t="shared" si="24"/>
        <v/>
      </c>
      <c r="Q92" s="157" t="str">
        <f t="shared" si="25"/>
        <v/>
      </c>
      <c r="R92" s="455" t="str">
        <f t="shared" si="26"/>
        <v/>
      </c>
      <c r="S92" s="454" t="str">
        <f t="shared" si="27"/>
        <v/>
      </c>
      <c r="T92" s="159" t="str">
        <f t="shared" si="28"/>
        <v/>
      </c>
      <c r="U92" s="157" t="str">
        <f t="shared" si="29"/>
        <v/>
      </c>
      <c r="V92" s="160" t="str">
        <f t="shared" si="30"/>
        <v/>
      </c>
      <c r="W92" s="157" t="str">
        <f t="shared" si="31"/>
        <v/>
      </c>
      <c r="X92" s="176"/>
      <c r="Y92" s="42" t="str">
        <f t="shared" si="32"/>
        <v/>
      </c>
      <c r="Z92" s="34"/>
      <c r="AA92" s="161" t="str" cm="1">
        <f t="array" ref="AA92">IF(OR(Y92="",L92=""),"",_xlfn.IFS(
ROUND(IFERROR(VALUE(TRIM(SUBSTITUTE(Y92,CHAR(160),""))),0),2)&gt;
ROUND(IFERROR(VALUE(TRIM(SUBSTITUTE(L92,CHAR(160),""))),0),2),
"KO : Le montant retenu est supérieur au montant présenté. Merci de revoir la ligne de contribution ou plafonner son montant.",
ROUND(IFERROR(VALUE(TRIM(SUBSTITUTE(L92,CHAR(160),""))),0),2)=0,
"",
ROUND(IFERROR(VALUE(TRIM(SUBSTITUTE(Y92,CHAR(160),""))),0),2)=
ROUND(IFERROR(VALUE(TRIM(SUBSTITUTE(L92,CHAR(160),""))),0),2),
"OK",
ROUND(IFERROR(VALUE(TRIM(SUBSTITUTE(Y92,CHAR(160),""))),0),2)=0,
"Attention : Montant présenté entièrement rejeté.",
ROUND(IFERROR(VALUE(TRIM(SUBSTITUTE(Y92,CHAR(160),""))),0),2)&lt;
ROUND(IFERROR(VALUE(TRIM(SUBSTITUTE(L92,CHAR(160),""))),0),2),
"Attention : Montant présenté partiellement rejeté.",
TRUE,""
))</f>
        <v/>
      </c>
      <c r="AB92" s="925" t="str">
        <f t="shared" si="33"/>
        <v/>
      </c>
    </row>
    <row r="93" spans="1:28">
      <c r="A93" s="931">
        <v>85</v>
      </c>
      <c r="B93" s="415"/>
      <c r="C93" s="83"/>
      <c r="D93" s="34"/>
      <c r="E93" s="83"/>
      <c r="F93" s="85"/>
      <c r="G93" s="454" t="str">
        <f t="shared" si="20"/>
        <v/>
      </c>
      <c r="H93" s="119"/>
      <c r="I93" s="34"/>
      <c r="J93" s="85"/>
      <c r="K93" s="120"/>
      <c r="L93" s="42" t="str">
        <f t="shared" si="21"/>
        <v/>
      </c>
      <c r="M93" s="932"/>
      <c r="N93" s="924" t="str">
        <f t="shared" si="22"/>
        <v/>
      </c>
      <c r="O93" s="158" t="str">
        <f t="shared" si="23"/>
        <v/>
      </c>
      <c r="P93" s="157" t="str">
        <f t="shared" si="24"/>
        <v/>
      </c>
      <c r="Q93" s="157" t="str">
        <f t="shared" si="25"/>
        <v/>
      </c>
      <c r="R93" s="455" t="str">
        <f t="shared" si="26"/>
        <v/>
      </c>
      <c r="S93" s="454" t="str">
        <f t="shared" si="27"/>
        <v/>
      </c>
      <c r="T93" s="159" t="str">
        <f t="shared" si="28"/>
        <v/>
      </c>
      <c r="U93" s="157" t="str">
        <f t="shared" si="29"/>
        <v/>
      </c>
      <c r="V93" s="160" t="str">
        <f t="shared" si="30"/>
        <v/>
      </c>
      <c r="W93" s="157" t="str">
        <f t="shared" si="31"/>
        <v/>
      </c>
      <c r="X93" s="176"/>
      <c r="Y93" s="42" t="str">
        <f t="shared" si="32"/>
        <v/>
      </c>
      <c r="Z93" s="34"/>
      <c r="AA93" s="161" t="str" cm="1">
        <f t="array" ref="AA93">IF(OR(Y93="",L93=""),"",_xlfn.IFS(
ROUND(IFERROR(VALUE(TRIM(SUBSTITUTE(Y93,CHAR(160),""))),0),2)&gt;
ROUND(IFERROR(VALUE(TRIM(SUBSTITUTE(L93,CHAR(160),""))),0),2),
"KO : Le montant retenu est supérieur au montant présenté. Merci de revoir la ligne de contribution ou plafonner son montant.",
ROUND(IFERROR(VALUE(TRIM(SUBSTITUTE(L93,CHAR(160),""))),0),2)=0,
"",
ROUND(IFERROR(VALUE(TRIM(SUBSTITUTE(Y93,CHAR(160),""))),0),2)=
ROUND(IFERROR(VALUE(TRIM(SUBSTITUTE(L93,CHAR(160),""))),0),2),
"OK",
ROUND(IFERROR(VALUE(TRIM(SUBSTITUTE(Y93,CHAR(160),""))),0),2)=0,
"Attention : Montant présenté entièrement rejeté.",
ROUND(IFERROR(VALUE(TRIM(SUBSTITUTE(Y93,CHAR(160),""))),0),2)&lt;
ROUND(IFERROR(VALUE(TRIM(SUBSTITUTE(L93,CHAR(160),""))),0),2),
"Attention : Montant présenté partiellement rejeté.",
TRUE,""
))</f>
        <v/>
      </c>
      <c r="AB93" s="925" t="str">
        <f t="shared" si="33"/>
        <v/>
      </c>
    </row>
    <row r="94" spans="1:28">
      <c r="A94" s="931">
        <v>86</v>
      </c>
      <c r="B94" s="415"/>
      <c r="C94" s="83"/>
      <c r="D94" s="34"/>
      <c r="E94" s="83"/>
      <c r="F94" s="85"/>
      <c r="G94" s="454" t="str">
        <f t="shared" si="20"/>
        <v/>
      </c>
      <c r="H94" s="119"/>
      <c r="I94" s="34"/>
      <c r="J94" s="85"/>
      <c r="K94" s="120"/>
      <c r="L94" s="42" t="str">
        <f t="shared" si="21"/>
        <v/>
      </c>
      <c r="M94" s="932"/>
      <c r="N94" s="924" t="str">
        <f t="shared" si="22"/>
        <v/>
      </c>
      <c r="O94" s="158" t="str">
        <f t="shared" si="23"/>
        <v/>
      </c>
      <c r="P94" s="157" t="str">
        <f t="shared" si="24"/>
        <v/>
      </c>
      <c r="Q94" s="157" t="str">
        <f t="shared" si="25"/>
        <v/>
      </c>
      <c r="R94" s="455" t="str">
        <f t="shared" si="26"/>
        <v/>
      </c>
      <c r="S94" s="454" t="str">
        <f t="shared" si="27"/>
        <v/>
      </c>
      <c r="T94" s="159" t="str">
        <f t="shared" si="28"/>
        <v/>
      </c>
      <c r="U94" s="157" t="str">
        <f t="shared" si="29"/>
        <v/>
      </c>
      <c r="V94" s="160" t="str">
        <f t="shared" si="30"/>
        <v/>
      </c>
      <c r="W94" s="157" t="str">
        <f t="shared" si="31"/>
        <v/>
      </c>
      <c r="X94" s="176"/>
      <c r="Y94" s="42" t="str">
        <f t="shared" si="32"/>
        <v/>
      </c>
      <c r="Z94" s="34"/>
      <c r="AA94" s="161" t="str" cm="1">
        <f t="array" ref="AA94">IF(OR(Y94="",L94=""),"",_xlfn.IFS(
ROUND(IFERROR(VALUE(TRIM(SUBSTITUTE(Y94,CHAR(160),""))),0),2)&gt;
ROUND(IFERROR(VALUE(TRIM(SUBSTITUTE(L94,CHAR(160),""))),0),2),
"KO : Le montant retenu est supérieur au montant présenté. Merci de revoir la ligne de contribution ou plafonner son montant.",
ROUND(IFERROR(VALUE(TRIM(SUBSTITUTE(L94,CHAR(160),""))),0),2)=0,
"",
ROUND(IFERROR(VALUE(TRIM(SUBSTITUTE(Y94,CHAR(160),""))),0),2)=
ROUND(IFERROR(VALUE(TRIM(SUBSTITUTE(L94,CHAR(160),""))),0),2),
"OK",
ROUND(IFERROR(VALUE(TRIM(SUBSTITUTE(Y94,CHAR(160),""))),0),2)=0,
"Attention : Montant présenté entièrement rejeté.",
ROUND(IFERROR(VALUE(TRIM(SUBSTITUTE(Y94,CHAR(160),""))),0),2)&lt;
ROUND(IFERROR(VALUE(TRIM(SUBSTITUTE(L94,CHAR(160),""))),0),2),
"Attention : Montant présenté partiellement rejeté.",
TRUE,""
))</f>
        <v/>
      </c>
      <c r="AB94" s="925" t="str">
        <f t="shared" si="33"/>
        <v/>
      </c>
    </row>
    <row r="95" spans="1:28">
      <c r="A95" s="931">
        <v>87</v>
      </c>
      <c r="B95" s="415"/>
      <c r="C95" s="83"/>
      <c r="D95" s="34"/>
      <c r="E95" s="83"/>
      <c r="F95" s="85"/>
      <c r="G95" s="454" t="str">
        <f t="shared" si="20"/>
        <v/>
      </c>
      <c r="H95" s="119"/>
      <c r="I95" s="34"/>
      <c r="J95" s="85"/>
      <c r="K95" s="120"/>
      <c r="L95" s="42" t="str">
        <f t="shared" si="21"/>
        <v/>
      </c>
      <c r="M95" s="932"/>
      <c r="N95" s="924" t="str">
        <f t="shared" si="22"/>
        <v/>
      </c>
      <c r="O95" s="158" t="str">
        <f t="shared" si="23"/>
        <v/>
      </c>
      <c r="P95" s="157" t="str">
        <f t="shared" si="24"/>
        <v/>
      </c>
      <c r="Q95" s="157" t="str">
        <f t="shared" si="25"/>
        <v/>
      </c>
      <c r="R95" s="455" t="str">
        <f t="shared" si="26"/>
        <v/>
      </c>
      <c r="S95" s="454" t="str">
        <f t="shared" si="27"/>
        <v/>
      </c>
      <c r="T95" s="159" t="str">
        <f t="shared" si="28"/>
        <v/>
      </c>
      <c r="U95" s="157" t="str">
        <f t="shared" si="29"/>
        <v/>
      </c>
      <c r="V95" s="160" t="str">
        <f t="shared" si="30"/>
        <v/>
      </c>
      <c r="W95" s="157" t="str">
        <f t="shared" si="31"/>
        <v/>
      </c>
      <c r="X95" s="176"/>
      <c r="Y95" s="42" t="str">
        <f t="shared" si="32"/>
        <v/>
      </c>
      <c r="Z95" s="34"/>
      <c r="AA95" s="161" t="str" cm="1">
        <f t="array" ref="AA95">IF(OR(Y95="",L95=""),"",_xlfn.IFS(
ROUND(IFERROR(VALUE(TRIM(SUBSTITUTE(Y95,CHAR(160),""))),0),2)&gt;
ROUND(IFERROR(VALUE(TRIM(SUBSTITUTE(L95,CHAR(160),""))),0),2),
"KO : Le montant retenu est supérieur au montant présenté. Merci de revoir la ligne de contribution ou plafonner son montant.",
ROUND(IFERROR(VALUE(TRIM(SUBSTITUTE(L95,CHAR(160),""))),0),2)=0,
"",
ROUND(IFERROR(VALUE(TRIM(SUBSTITUTE(Y95,CHAR(160),""))),0),2)=
ROUND(IFERROR(VALUE(TRIM(SUBSTITUTE(L95,CHAR(160),""))),0),2),
"OK",
ROUND(IFERROR(VALUE(TRIM(SUBSTITUTE(Y95,CHAR(160),""))),0),2)=0,
"Attention : Montant présenté entièrement rejeté.",
ROUND(IFERROR(VALUE(TRIM(SUBSTITUTE(Y95,CHAR(160),""))),0),2)&lt;
ROUND(IFERROR(VALUE(TRIM(SUBSTITUTE(L95,CHAR(160),""))),0),2),
"Attention : Montant présenté partiellement rejeté.",
TRUE,""
))</f>
        <v/>
      </c>
      <c r="AB95" s="925" t="str">
        <f t="shared" si="33"/>
        <v/>
      </c>
    </row>
    <row r="96" spans="1:28">
      <c r="A96" s="931">
        <v>88</v>
      </c>
      <c r="B96" s="415"/>
      <c r="C96" s="83"/>
      <c r="D96" s="34"/>
      <c r="E96" s="83"/>
      <c r="F96" s="85"/>
      <c r="G96" s="454" t="str">
        <f t="shared" si="20"/>
        <v/>
      </c>
      <c r="H96" s="119"/>
      <c r="I96" s="34"/>
      <c r="J96" s="85"/>
      <c r="K96" s="120"/>
      <c r="L96" s="42" t="str">
        <f t="shared" si="21"/>
        <v/>
      </c>
      <c r="M96" s="932"/>
      <c r="N96" s="924" t="str">
        <f t="shared" si="22"/>
        <v/>
      </c>
      <c r="O96" s="158" t="str">
        <f t="shared" si="23"/>
        <v/>
      </c>
      <c r="P96" s="157" t="str">
        <f t="shared" si="24"/>
        <v/>
      </c>
      <c r="Q96" s="157" t="str">
        <f t="shared" si="25"/>
        <v/>
      </c>
      <c r="R96" s="455" t="str">
        <f t="shared" si="26"/>
        <v/>
      </c>
      <c r="S96" s="454" t="str">
        <f t="shared" si="27"/>
        <v/>
      </c>
      <c r="T96" s="159" t="str">
        <f t="shared" si="28"/>
        <v/>
      </c>
      <c r="U96" s="157" t="str">
        <f t="shared" si="29"/>
        <v/>
      </c>
      <c r="V96" s="160" t="str">
        <f t="shared" si="30"/>
        <v/>
      </c>
      <c r="W96" s="157" t="str">
        <f t="shared" si="31"/>
        <v/>
      </c>
      <c r="X96" s="176"/>
      <c r="Y96" s="42" t="str">
        <f t="shared" si="32"/>
        <v/>
      </c>
      <c r="Z96" s="34"/>
      <c r="AA96" s="161" t="str" cm="1">
        <f t="array" ref="AA96">IF(OR(Y96="",L96=""),"",_xlfn.IFS(
ROUND(IFERROR(VALUE(TRIM(SUBSTITUTE(Y96,CHAR(160),""))),0),2)&gt;
ROUND(IFERROR(VALUE(TRIM(SUBSTITUTE(L96,CHAR(160),""))),0),2),
"KO : Le montant retenu est supérieur au montant présenté. Merci de revoir la ligne de contribution ou plafonner son montant.",
ROUND(IFERROR(VALUE(TRIM(SUBSTITUTE(L96,CHAR(160),""))),0),2)=0,
"",
ROUND(IFERROR(VALUE(TRIM(SUBSTITUTE(Y96,CHAR(160),""))),0),2)=
ROUND(IFERROR(VALUE(TRIM(SUBSTITUTE(L96,CHAR(160),""))),0),2),
"OK",
ROUND(IFERROR(VALUE(TRIM(SUBSTITUTE(Y96,CHAR(160),""))),0),2)=0,
"Attention : Montant présenté entièrement rejeté.",
ROUND(IFERROR(VALUE(TRIM(SUBSTITUTE(Y96,CHAR(160),""))),0),2)&lt;
ROUND(IFERROR(VALUE(TRIM(SUBSTITUTE(L96,CHAR(160),""))),0),2),
"Attention : Montant présenté partiellement rejeté.",
TRUE,""
))</f>
        <v/>
      </c>
      <c r="AB96" s="925" t="str">
        <f t="shared" si="33"/>
        <v/>
      </c>
    </row>
    <row r="97" spans="1:28">
      <c r="A97" s="931">
        <v>89</v>
      </c>
      <c r="B97" s="415"/>
      <c r="C97" s="83"/>
      <c r="D97" s="34"/>
      <c r="E97" s="83"/>
      <c r="F97" s="85"/>
      <c r="G97" s="454" t="str">
        <f t="shared" si="20"/>
        <v/>
      </c>
      <c r="H97" s="119"/>
      <c r="I97" s="34"/>
      <c r="J97" s="85"/>
      <c r="K97" s="120"/>
      <c r="L97" s="42" t="str">
        <f t="shared" si="21"/>
        <v/>
      </c>
      <c r="M97" s="932"/>
      <c r="N97" s="924" t="str">
        <f t="shared" si="22"/>
        <v/>
      </c>
      <c r="O97" s="158" t="str">
        <f t="shared" si="23"/>
        <v/>
      </c>
      <c r="P97" s="157" t="str">
        <f t="shared" si="24"/>
        <v/>
      </c>
      <c r="Q97" s="157" t="str">
        <f t="shared" si="25"/>
        <v/>
      </c>
      <c r="R97" s="455" t="str">
        <f t="shared" si="26"/>
        <v/>
      </c>
      <c r="S97" s="454" t="str">
        <f t="shared" si="27"/>
        <v/>
      </c>
      <c r="T97" s="159" t="str">
        <f t="shared" si="28"/>
        <v/>
      </c>
      <c r="U97" s="157" t="str">
        <f t="shared" si="29"/>
        <v/>
      </c>
      <c r="V97" s="160" t="str">
        <f t="shared" si="30"/>
        <v/>
      </c>
      <c r="W97" s="157" t="str">
        <f t="shared" si="31"/>
        <v/>
      </c>
      <c r="X97" s="176"/>
      <c r="Y97" s="42" t="str">
        <f t="shared" si="32"/>
        <v/>
      </c>
      <c r="Z97" s="34"/>
      <c r="AA97" s="161" t="str" cm="1">
        <f t="array" ref="AA97">IF(OR(Y97="",L97=""),"",_xlfn.IFS(
ROUND(IFERROR(VALUE(TRIM(SUBSTITUTE(Y97,CHAR(160),""))),0),2)&gt;
ROUND(IFERROR(VALUE(TRIM(SUBSTITUTE(L97,CHAR(160),""))),0),2),
"KO : Le montant retenu est supérieur au montant présenté. Merci de revoir la ligne de contribution ou plafonner son montant.",
ROUND(IFERROR(VALUE(TRIM(SUBSTITUTE(L97,CHAR(160),""))),0),2)=0,
"",
ROUND(IFERROR(VALUE(TRIM(SUBSTITUTE(Y97,CHAR(160),""))),0),2)=
ROUND(IFERROR(VALUE(TRIM(SUBSTITUTE(L97,CHAR(160),""))),0),2),
"OK",
ROUND(IFERROR(VALUE(TRIM(SUBSTITUTE(Y97,CHAR(160),""))),0),2)=0,
"Attention : Montant présenté entièrement rejeté.",
ROUND(IFERROR(VALUE(TRIM(SUBSTITUTE(Y97,CHAR(160),""))),0),2)&lt;
ROUND(IFERROR(VALUE(TRIM(SUBSTITUTE(L97,CHAR(160),""))),0),2),
"Attention : Montant présenté partiellement rejeté.",
TRUE,""
))</f>
        <v/>
      </c>
      <c r="AB97" s="925" t="str">
        <f t="shared" si="33"/>
        <v/>
      </c>
    </row>
    <row r="98" spans="1:28">
      <c r="A98" s="931">
        <v>90</v>
      </c>
      <c r="B98" s="415"/>
      <c r="C98" s="83"/>
      <c r="D98" s="34"/>
      <c r="E98" s="83"/>
      <c r="F98" s="85"/>
      <c r="G98" s="454" t="str">
        <f t="shared" si="20"/>
        <v/>
      </c>
      <c r="H98" s="119"/>
      <c r="I98" s="34"/>
      <c r="J98" s="85"/>
      <c r="K98" s="120"/>
      <c r="L98" s="42" t="str">
        <f t="shared" si="21"/>
        <v/>
      </c>
      <c r="M98" s="932"/>
      <c r="N98" s="924" t="str">
        <f t="shared" si="22"/>
        <v/>
      </c>
      <c r="O98" s="158" t="str">
        <f t="shared" si="23"/>
        <v/>
      </c>
      <c r="P98" s="157" t="str">
        <f t="shared" si="24"/>
        <v/>
      </c>
      <c r="Q98" s="157" t="str">
        <f t="shared" si="25"/>
        <v/>
      </c>
      <c r="R98" s="455" t="str">
        <f t="shared" si="26"/>
        <v/>
      </c>
      <c r="S98" s="454" t="str">
        <f t="shared" si="27"/>
        <v/>
      </c>
      <c r="T98" s="159" t="str">
        <f t="shared" si="28"/>
        <v/>
      </c>
      <c r="U98" s="157" t="str">
        <f t="shared" si="29"/>
        <v/>
      </c>
      <c r="V98" s="160" t="str">
        <f t="shared" si="30"/>
        <v/>
      </c>
      <c r="W98" s="157" t="str">
        <f t="shared" si="31"/>
        <v/>
      </c>
      <c r="X98" s="176"/>
      <c r="Y98" s="42" t="str">
        <f t="shared" si="32"/>
        <v/>
      </c>
      <c r="Z98" s="34"/>
      <c r="AA98" s="161" t="str" cm="1">
        <f t="array" ref="AA98">IF(OR(Y98="",L98=""),"",_xlfn.IFS(
ROUND(IFERROR(VALUE(TRIM(SUBSTITUTE(Y98,CHAR(160),""))),0),2)&gt;
ROUND(IFERROR(VALUE(TRIM(SUBSTITUTE(L98,CHAR(160),""))),0),2),
"KO : Le montant retenu est supérieur au montant présenté. Merci de revoir la ligne de contribution ou plafonner son montant.",
ROUND(IFERROR(VALUE(TRIM(SUBSTITUTE(L98,CHAR(160),""))),0),2)=0,
"",
ROUND(IFERROR(VALUE(TRIM(SUBSTITUTE(Y98,CHAR(160),""))),0),2)=
ROUND(IFERROR(VALUE(TRIM(SUBSTITUTE(L98,CHAR(160),""))),0),2),
"OK",
ROUND(IFERROR(VALUE(TRIM(SUBSTITUTE(Y98,CHAR(160),""))),0),2)=0,
"Attention : Montant présenté entièrement rejeté.",
ROUND(IFERROR(VALUE(TRIM(SUBSTITUTE(Y98,CHAR(160),""))),0),2)&lt;
ROUND(IFERROR(VALUE(TRIM(SUBSTITUTE(L98,CHAR(160),""))),0),2),
"Attention : Montant présenté partiellement rejeté.",
TRUE,""
))</f>
        <v/>
      </c>
      <c r="AB98" s="925" t="str">
        <f t="shared" si="33"/>
        <v/>
      </c>
    </row>
    <row r="99" spans="1:28">
      <c r="A99" s="931">
        <v>91</v>
      </c>
      <c r="B99" s="415"/>
      <c r="C99" s="83"/>
      <c r="D99" s="34"/>
      <c r="E99" s="83"/>
      <c r="F99" s="85"/>
      <c r="G99" s="454" t="str">
        <f t="shared" si="20"/>
        <v/>
      </c>
      <c r="H99" s="119"/>
      <c r="I99" s="34"/>
      <c r="J99" s="85"/>
      <c r="K99" s="120"/>
      <c r="L99" s="42" t="str">
        <f t="shared" si="21"/>
        <v/>
      </c>
      <c r="M99" s="932"/>
      <c r="N99" s="924" t="str">
        <f t="shared" si="22"/>
        <v/>
      </c>
      <c r="O99" s="158" t="str">
        <f t="shared" si="23"/>
        <v/>
      </c>
      <c r="P99" s="157" t="str">
        <f t="shared" si="24"/>
        <v/>
      </c>
      <c r="Q99" s="157" t="str">
        <f t="shared" si="25"/>
        <v/>
      </c>
      <c r="R99" s="455" t="str">
        <f t="shared" si="26"/>
        <v/>
      </c>
      <c r="S99" s="454" t="str">
        <f t="shared" si="27"/>
        <v/>
      </c>
      <c r="T99" s="159" t="str">
        <f t="shared" si="28"/>
        <v/>
      </c>
      <c r="U99" s="157" t="str">
        <f t="shared" si="29"/>
        <v/>
      </c>
      <c r="V99" s="160" t="str">
        <f t="shared" si="30"/>
        <v/>
      </c>
      <c r="W99" s="157" t="str">
        <f t="shared" si="31"/>
        <v/>
      </c>
      <c r="X99" s="176"/>
      <c r="Y99" s="42" t="str">
        <f t="shared" si="32"/>
        <v/>
      </c>
      <c r="Z99" s="34"/>
      <c r="AA99" s="161" t="str" cm="1">
        <f t="array" ref="AA99">IF(OR(Y99="",L99=""),"",_xlfn.IFS(
ROUND(IFERROR(VALUE(TRIM(SUBSTITUTE(Y99,CHAR(160),""))),0),2)&gt;
ROUND(IFERROR(VALUE(TRIM(SUBSTITUTE(L99,CHAR(160),""))),0),2),
"KO : Le montant retenu est supérieur au montant présenté. Merci de revoir la ligne de contribution ou plafonner son montant.",
ROUND(IFERROR(VALUE(TRIM(SUBSTITUTE(L99,CHAR(160),""))),0),2)=0,
"",
ROUND(IFERROR(VALUE(TRIM(SUBSTITUTE(Y99,CHAR(160),""))),0),2)=
ROUND(IFERROR(VALUE(TRIM(SUBSTITUTE(L99,CHAR(160),""))),0),2),
"OK",
ROUND(IFERROR(VALUE(TRIM(SUBSTITUTE(Y99,CHAR(160),""))),0),2)=0,
"Attention : Montant présenté entièrement rejeté.",
ROUND(IFERROR(VALUE(TRIM(SUBSTITUTE(Y99,CHAR(160),""))),0),2)&lt;
ROUND(IFERROR(VALUE(TRIM(SUBSTITUTE(L99,CHAR(160),""))),0),2),
"Attention : Montant présenté partiellement rejeté.",
TRUE,""
))</f>
        <v/>
      </c>
      <c r="AB99" s="925" t="str">
        <f t="shared" si="33"/>
        <v/>
      </c>
    </row>
    <row r="100" spans="1:28">
      <c r="A100" s="931">
        <v>92</v>
      </c>
      <c r="B100" s="415"/>
      <c r="C100" s="83"/>
      <c r="D100" s="34"/>
      <c r="E100" s="83"/>
      <c r="F100" s="85"/>
      <c r="G100" s="454" t="str">
        <f t="shared" si="20"/>
        <v/>
      </c>
      <c r="H100" s="119"/>
      <c r="I100" s="34"/>
      <c r="J100" s="85"/>
      <c r="K100" s="120"/>
      <c r="L100" s="42" t="str">
        <f t="shared" si="21"/>
        <v/>
      </c>
      <c r="M100" s="932"/>
      <c r="N100" s="924" t="str">
        <f t="shared" si="22"/>
        <v/>
      </c>
      <c r="O100" s="158" t="str">
        <f t="shared" si="23"/>
        <v/>
      </c>
      <c r="P100" s="157" t="str">
        <f t="shared" si="24"/>
        <v/>
      </c>
      <c r="Q100" s="157" t="str">
        <f t="shared" si="25"/>
        <v/>
      </c>
      <c r="R100" s="455" t="str">
        <f t="shared" si="26"/>
        <v/>
      </c>
      <c r="S100" s="454" t="str">
        <f t="shared" si="27"/>
        <v/>
      </c>
      <c r="T100" s="159" t="str">
        <f t="shared" si="28"/>
        <v/>
      </c>
      <c r="U100" s="157" t="str">
        <f t="shared" si="29"/>
        <v/>
      </c>
      <c r="V100" s="160" t="str">
        <f t="shared" si="30"/>
        <v/>
      </c>
      <c r="W100" s="157" t="str">
        <f t="shared" si="31"/>
        <v/>
      </c>
      <c r="X100" s="176"/>
      <c r="Y100" s="42" t="str">
        <f t="shared" si="32"/>
        <v/>
      </c>
      <c r="Z100" s="34"/>
      <c r="AA100" s="161" t="str" cm="1">
        <f t="array" ref="AA100">IF(OR(Y100="",L100=""),"",_xlfn.IFS(
ROUND(IFERROR(VALUE(TRIM(SUBSTITUTE(Y100,CHAR(160),""))),0),2)&gt;
ROUND(IFERROR(VALUE(TRIM(SUBSTITUTE(L100,CHAR(160),""))),0),2),
"KO : Le montant retenu est supérieur au montant présenté. Merci de revoir la ligne de contribution ou plafonner son montant.",
ROUND(IFERROR(VALUE(TRIM(SUBSTITUTE(L100,CHAR(160),""))),0),2)=0,
"",
ROUND(IFERROR(VALUE(TRIM(SUBSTITUTE(Y100,CHAR(160),""))),0),2)=
ROUND(IFERROR(VALUE(TRIM(SUBSTITUTE(L100,CHAR(160),""))),0),2),
"OK",
ROUND(IFERROR(VALUE(TRIM(SUBSTITUTE(Y100,CHAR(160),""))),0),2)=0,
"Attention : Montant présenté entièrement rejeté.",
ROUND(IFERROR(VALUE(TRIM(SUBSTITUTE(Y100,CHAR(160),""))),0),2)&lt;
ROUND(IFERROR(VALUE(TRIM(SUBSTITUTE(L100,CHAR(160),""))),0),2),
"Attention : Montant présenté partiellement rejeté.",
TRUE,""
))</f>
        <v/>
      </c>
      <c r="AB100" s="925" t="str">
        <f t="shared" si="33"/>
        <v/>
      </c>
    </row>
    <row r="101" spans="1:28">
      <c r="A101" s="931">
        <v>93</v>
      </c>
      <c r="B101" s="415"/>
      <c r="C101" s="83"/>
      <c r="D101" s="34"/>
      <c r="E101" s="83"/>
      <c r="F101" s="85"/>
      <c r="G101" s="454" t="str">
        <f t="shared" si="20"/>
        <v/>
      </c>
      <c r="H101" s="119"/>
      <c r="I101" s="34"/>
      <c r="J101" s="85"/>
      <c r="K101" s="120"/>
      <c r="L101" s="42" t="str">
        <f t="shared" si="21"/>
        <v/>
      </c>
      <c r="M101" s="932"/>
      <c r="N101" s="924" t="str">
        <f t="shared" si="22"/>
        <v/>
      </c>
      <c r="O101" s="158" t="str">
        <f t="shared" si="23"/>
        <v/>
      </c>
      <c r="P101" s="157" t="str">
        <f t="shared" si="24"/>
        <v/>
      </c>
      <c r="Q101" s="157" t="str">
        <f t="shared" si="25"/>
        <v/>
      </c>
      <c r="R101" s="455" t="str">
        <f t="shared" si="26"/>
        <v/>
      </c>
      <c r="S101" s="454" t="str">
        <f t="shared" si="27"/>
        <v/>
      </c>
      <c r="T101" s="159" t="str">
        <f t="shared" si="28"/>
        <v/>
      </c>
      <c r="U101" s="157" t="str">
        <f t="shared" si="29"/>
        <v/>
      </c>
      <c r="V101" s="160" t="str">
        <f t="shared" si="30"/>
        <v/>
      </c>
      <c r="W101" s="157" t="str">
        <f t="shared" si="31"/>
        <v/>
      </c>
      <c r="X101" s="176"/>
      <c r="Y101" s="42" t="str">
        <f t="shared" si="32"/>
        <v/>
      </c>
      <c r="Z101" s="34"/>
      <c r="AA101" s="161" t="str" cm="1">
        <f t="array" ref="AA101">IF(OR(Y101="",L101=""),"",_xlfn.IFS(
ROUND(IFERROR(VALUE(TRIM(SUBSTITUTE(Y101,CHAR(160),""))),0),2)&gt;
ROUND(IFERROR(VALUE(TRIM(SUBSTITUTE(L101,CHAR(160),""))),0),2),
"KO : Le montant retenu est supérieur au montant présenté. Merci de revoir la ligne de contribution ou plafonner son montant.",
ROUND(IFERROR(VALUE(TRIM(SUBSTITUTE(L101,CHAR(160),""))),0),2)=0,
"",
ROUND(IFERROR(VALUE(TRIM(SUBSTITUTE(Y101,CHAR(160),""))),0),2)=
ROUND(IFERROR(VALUE(TRIM(SUBSTITUTE(L101,CHAR(160),""))),0),2),
"OK",
ROUND(IFERROR(VALUE(TRIM(SUBSTITUTE(Y101,CHAR(160),""))),0),2)=0,
"Attention : Montant présenté entièrement rejeté.",
ROUND(IFERROR(VALUE(TRIM(SUBSTITUTE(Y101,CHAR(160),""))),0),2)&lt;
ROUND(IFERROR(VALUE(TRIM(SUBSTITUTE(L101,CHAR(160),""))),0),2),
"Attention : Montant présenté partiellement rejeté.",
TRUE,""
))</f>
        <v/>
      </c>
      <c r="AB101" s="925" t="str">
        <f t="shared" si="33"/>
        <v/>
      </c>
    </row>
    <row r="102" spans="1:28">
      <c r="A102" s="931">
        <v>94</v>
      </c>
      <c r="B102" s="415"/>
      <c r="C102" s="83"/>
      <c r="D102" s="34"/>
      <c r="E102" s="83"/>
      <c r="F102" s="85"/>
      <c r="G102" s="454" t="str">
        <f t="shared" si="20"/>
        <v/>
      </c>
      <c r="H102" s="119"/>
      <c r="I102" s="34"/>
      <c r="J102" s="85"/>
      <c r="K102" s="120"/>
      <c r="L102" s="42" t="str">
        <f>IF(E102="Oui",G102,IF(OR(J102="",H102=""),"",IF((IFERROR(VALUE(TRIM(SUBSTITUTE(J102,CHAR(160),""))),0))*(IFERROR(VALUE(TRIM(SUBSTITUTE(H102,CHAR(160),""))),0))=0,"",(IFERROR(VALUE(TRIM(SUBSTITUTE(J102,CHAR(160),""))),0))*(IFERROR(VALUE(TRIM(SUBSTITUTE(H102,CHAR(160),""))),0)))))</f>
        <v/>
      </c>
      <c r="M102" s="932"/>
      <c r="N102" s="924" t="str">
        <f t="shared" si="22"/>
        <v/>
      </c>
      <c r="O102" s="158" t="str">
        <f t="shared" si="23"/>
        <v/>
      </c>
      <c r="P102" s="157" t="str">
        <f t="shared" si="24"/>
        <v/>
      </c>
      <c r="Q102" s="157" t="str">
        <f t="shared" si="25"/>
        <v/>
      </c>
      <c r="R102" s="455" t="str">
        <f t="shared" si="26"/>
        <v/>
      </c>
      <c r="S102" s="454" t="str">
        <f t="shared" si="27"/>
        <v/>
      </c>
      <c r="T102" s="159" t="str">
        <f t="shared" si="28"/>
        <v/>
      </c>
      <c r="U102" s="157" t="str">
        <f t="shared" si="29"/>
        <v/>
      </c>
      <c r="V102" s="160" t="str">
        <f t="shared" si="30"/>
        <v/>
      </c>
      <c r="W102" s="157" t="str">
        <f t="shared" si="31"/>
        <v/>
      </c>
      <c r="X102" s="176"/>
      <c r="Y102" s="42" t="str">
        <f t="shared" si="32"/>
        <v/>
      </c>
      <c r="Z102" s="34"/>
      <c r="AA102" s="161" t="str" cm="1">
        <f t="array" ref="AA102">IF(OR(Y102="",L102=""),"",_xlfn.IFS(
ROUND(IFERROR(VALUE(TRIM(SUBSTITUTE(Y102,CHAR(160),""))),0),2)&gt;
ROUND(IFERROR(VALUE(TRIM(SUBSTITUTE(L102,CHAR(160),""))),0),2),
"KO : Le montant retenu est supérieur au montant présenté. Merci de revoir la ligne de contribution ou plafonner son montant.",
ROUND(IFERROR(VALUE(TRIM(SUBSTITUTE(L102,CHAR(160),""))),0),2)=0,
"",
ROUND(IFERROR(VALUE(TRIM(SUBSTITUTE(Y102,CHAR(160),""))),0),2)=
ROUND(IFERROR(VALUE(TRIM(SUBSTITUTE(L102,CHAR(160),""))),0),2),
"OK",
ROUND(IFERROR(VALUE(TRIM(SUBSTITUTE(Y102,CHAR(160),""))),0),2)=0,
"Attention : Montant présenté entièrement rejeté.",
ROUND(IFERROR(VALUE(TRIM(SUBSTITUTE(Y102,CHAR(160),""))),0),2)&lt;
ROUND(IFERROR(VALUE(TRIM(SUBSTITUTE(L102,CHAR(160),""))),0),2),
"Attention : Montant présenté partiellement rejeté.",
TRUE,""
))</f>
        <v/>
      </c>
      <c r="AB102" s="925" t="str">
        <f t="shared" si="33"/>
        <v/>
      </c>
    </row>
    <row r="103" spans="1:28">
      <c r="A103" s="931">
        <v>95</v>
      </c>
      <c r="B103" s="415"/>
      <c r="C103" s="83"/>
      <c r="D103" s="34"/>
      <c r="E103" s="83"/>
      <c r="F103" s="85"/>
      <c r="G103" s="454" t="str">
        <f t="shared" si="20"/>
        <v/>
      </c>
      <c r="H103" s="119"/>
      <c r="I103" s="34"/>
      <c r="J103" s="85"/>
      <c r="K103" s="120"/>
      <c r="L103" s="42" t="str">
        <f t="shared" ref="L103:L108" si="34">IF(E103="Oui",G103,IF(OR(J103="",H103=""),"",IF((IFERROR(VALUE(TRIM(SUBSTITUTE(J103,CHAR(160),""))),0))*(IFERROR(VALUE(TRIM(SUBSTITUTE(H103,CHAR(160),""))),0))=0,"",(IFERROR(VALUE(TRIM(SUBSTITUTE(J103,CHAR(160),""))),0))*(IFERROR(VALUE(TRIM(SUBSTITUTE(H103,CHAR(160),""))),0)))))</f>
        <v/>
      </c>
      <c r="M103" s="932"/>
      <c r="N103" s="924" t="str">
        <f t="shared" si="22"/>
        <v/>
      </c>
      <c r="O103" s="158" t="str">
        <f t="shared" si="23"/>
        <v/>
      </c>
      <c r="P103" s="157" t="str">
        <f t="shared" si="24"/>
        <v/>
      </c>
      <c r="Q103" s="157" t="str">
        <f t="shared" si="25"/>
        <v/>
      </c>
      <c r="R103" s="455" t="str">
        <f t="shared" si="26"/>
        <v/>
      </c>
      <c r="S103" s="454" t="str">
        <f t="shared" si="27"/>
        <v/>
      </c>
      <c r="T103" s="159" t="str">
        <f t="shared" si="28"/>
        <v/>
      </c>
      <c r="U103" s="157" t="str">
        <f t="shared" si="29"/>
        <v/>
      </c>
      <c r="V103" s="160" t="str">
        <f t="shared" si="30"/>
        <v/>
      </c>
      <c r="W103" s="157" t="str">
        <f t="shared" si="31"/>
        <v/>
      </c>
      <c r="X103" s="176"/>
      <c r="Y103" s="42" t="str">
        <f t="shared" si="32"/>
        <v/>
      </c>
      <c r="Z103" s="34"/>
      <c r="AA103" s="161" t="str" cm="1">
        <f t="array" ref="AA103">IF(OR(Y103="",L103=""),"",_xlfn.IFS(
ROUND(IFERROR(VALUE(TRIM(SUBSTITUTE(Y103,CHAR(160),""))),0),2)&gt;
ROUND(IFERROR(VALUE(TRIM(SUBSTITUTE(L103,CHAR(160),""))),0),2),
"KO : Le montant retenu est supérieur au montant présenté. Merci de revoir la ligne de contribution ou plafonner son montant.",
ROUND(IFERROR(VALUE(TRIM(SUBSTITUTE(L103,CHAR(160),""))),0),2)=0,
"",
ROUND(IFERROR(VALUE(TRIM(SUBSTITUTE(Y103,CHAR(160),""))),0),2)=
ROUND(IFERROR(VALUE(TRIM(SUBSTITUTE(L103,CHAR(160),""))),0),2),
"OK",
ROUND(IFERROR(VALUE(TRIM(SUBSTITUTE(Y103,CHAR(160),""))),0),2)=0,
"Attention : Montant présenté entièrement rejeté.",
ROUND(IFERROR(VALUE(TRIM(SUBSTITUTE(Y103,CHAR(160),""))),0),2)&lt;
ROUND(IFERROR(VALUE(TRIM(SUBSTITUTE(L103,CHAR(160),""))),0),2),
"Attention : Montant présenté partiellement rejeté.",
TRUE,""
))</f>
        <v/>
      </c>
      <c r="AB103" s="925" t="str">
        <f t="shared" si="33"/>
        <v/>
      </c>
    </row>
    <row r="104" spans="1:28">
      <c r="A104" s="931">
        <v>96</v>
      </c>
      <c r="B104" s="415"/>
      <c r="C104" s="83"/>
      <c r="D104" s="34"/>
      <c r="E104" s="83"/>
      <c r="F104" s="85"/>
      <c r="G104" s="454" t="str">
        <f t="shared" si="20"/>
        <v/>
      </c>
      <c r="H104" s="119"/>
      <c r="I104" s="34"/>
      <c r="J104" s="85"/>
      <c r="K104" s="120"/>
      <c r="L104" s="42" t="str">
        <f t="shared" si="34"/>
        <v/>
      </c>
      <c r="M104" s="932"/>
      <c r="N104" s="924" t="str">
        <f t="shared" si="22"/>
        <v/>
      </c>
      <c r="O104" s="158" t="str">
        <f t="shared" si="23"/>
        <v/>
      </c>
      <c r="P104" s="157" t="str">
        <f t="shared" si="24"/>
        <v/>
      </c>
      <c r="Q104" s="157" t="str">
        <f t="shared" si="25"/>
        <v/>
      </c>
      <c r="R104" s="455" t="str">
        <f t="shared" si="26"/>
        <v/>
      </c>
      <c r="S104" s="454" t="str">
        <f t="shared" si="27"/>
        <v/>
      </c>
      <c r="T104" s="159" t="str">
        <f t="shared" si="28"/>
        <v/>
      </c>
      <c r="U104" s="157" t="str">
        <f t="shared" si="29"/>
        <v/>
      </c>
      <c r="V104" s="160" t="str">
        <f t="shared" si="30"/>
        <v/>
      </c>
      <c r="W104" s="157" t="str">
        <f t="shared" si="31"/>
        <v/>
      </c>
      <c r="X104" s="176"/>
      <c r="Y104" s="42" t="str">
        <f t="shared" si="32"/>
        <v/>
      </c>
      <c r="Z104" s="34"/>
      <c r="AA104" s="161" t="str" cm="1">
        <f t="array" ref="AA104">IF(OR(Y104="",L104=""),"",_xlfn.IFS(
ROUND(IFERROR(VALUE(TRIM(SUBSTITUTE(Y104,CHAR(160),""))),0),2)&gt;
ROUND(IFERROR(VALUE(TRIM(SUBSTITUTE(L104,CHAR(160),""))),0),2),
"KO : Le montant retenu est supérieur au montant présenté. Merci de revoir la ligne de contribution ou plafonner son montant.",
ROUND(IFERROR(VALUE(TRIM(SUBSTITUTE(L104,CHAR(160),""))),0),2)=0,
"",
ROUND(IFERROR(VALUE(TRIM(SUBSTITUTE(Y104,CHAR(160),""))),0),2)=
ROUND(IFERROR(VALUE(TRIM(SUBSTITUTE(L104,CHAR(160),""))),0),2),
"OK",
ROUND(IFERROR(VALUE(TRIM(SUBSTITUTE(Y104,CHAR(160),""))),0),2)=0,
"Attention : Montant présenté entièrement rejeté.",
ROUND(IFERROR(VALUE(TRIM(SUBSTITUTE(Y104,CHAR(160),""))),0),2)&lt;
ROUND(IFERROR(VALUE(TRIM(SUBSTITUTE(L104,CHAR(160),""))),0),2),
"Attention : Montant présenté partiellement rejeté.",
TRUE,""
))</f>
        <v/>
      </c>
      <c r="AB104" s="925" t="str">
        <f t="shared" si="33"/>
        <v/>
      </c>
    </row>
    <row r="105" spans="1:28">
      <c r="A105" s="931">
        <v>97</v>
      </c>
      <c r="B105" s="415"/>
      <c r="C105" s="83"/>
      <c r="D105" s="34"/>
      <c r="E105" s="83"/>
      <c r="F105" s="85"/>
      <c r="G105" s="454" t="str">
        <f t="shared" si="20"/>
        <v/>
      </c>
      <c r="H105" s="119"/>
      <c r="I105" s="34"/>
      <c r="J105" s="85"/>
      <c r="K105" s="120"/>
      <c r="L105" s="42" t="str">
        <f t="shared" si="34"/>
        <v/>
      </c>
      <c r="M105" s="932"/>
      <c r="N105" s="924" t="str">
        <f t="shared" si="22"/>
        <v/>
      </c>
      <c r="O105" s="158" t="str">
        <f t="shared" si="23"/>
        <v/>
      </c>
      <c r="P105" s="157" t="str">
        <f t="shared" si="24"/>
        <v/>
      </c>
      <c r="Q105" s="157" t="str">
        <f t="shared" si="25"/>
        <v/>
      </c>
      <c r="R105" s="455" t="str">
        <f t="shared" si="26"/>
        <v/>
      </c>
      <c r="S105" s="454" t="str">
        <f t="shared" si="27"/>
        <v/>
      </c>
      <c r="T105" s="159" t="str">
        <f t="shared" si="28"/>
        <v/>
      </c>
      <c r="U105" s="157" t="str">
        <f t="shared" si="29"/>
        <v/>
      </c>
      <c r="V105" s="160" t="str">
        <f t="shared" si="30"/>
        <v/>
      </c>
      <c r="W105" s="157" t="str">
        <f t="shared" si="31"/>
        <v/>
      </c>
      <c r="X105" s="176"/>
      <c r="Y105" s="42" t="str">
        <f t="shared" si="32"/>
        <v/>
      </c>
      <c r="Z105" s="34"/>
      <c r="AA105" s="161" t="str" cm="1">
        <f t="array" ref="AA105">IF(OR(Y105="",L105=""),"",_xlfn.IFS(
ROUND(IFERROR(VALUE(TRIM(SUBSTITUTE(Y105,CHAR(160),""))),0),2)&gt;
ROUND(IFERROR(VALUE(TRIM(SUBSTITUTE(L105,CHAR(160),""))),0),2),
"KO : Le montant retenu est supérieur au montant présenté. Merci de revoir la ligne de contribution ou plafonner son montant.",
ROUND(IFERROR(VALUE(TRIM(SUBSTITUTE(L105,CHAR(160),""))),0),2)=0,
"",
ROUND(IFERROR(VALUE(TRIM(SUBSTITUTE(Y105,CHAR(160),""))),0),2)=
ROUND(IFERROR(VALUE(TRIM(SUBSTITUTE(L105,CHAR(160),""))),0),2),
"OK",
ROUND(IFERROR(VALUE(TRIM(SUBSTITUTE(Y105,CHAR(160),""))),0),2)=0,
"Attention : Montant présenté entièrement rejeté.",
ROUND(IFERROR(VALUE(TRIM(SUBSTITUTE(Y105,CHAR(160),""))),0),2)&lt;
ROUND(IFERROR(VALUE(TRIM(SUBSTITUTE(L105,CHAR(160),""))),0),2),
"Attention : Montant présenté partiellement rejeté.",
TRUE,""
))</f>
        <v/>
      </c>
      <c r="AB105" s="925" t="str">
        <f t="shared" si="33"/>
        <v/>
      </c>
    </row>
    <row r="106" spans="1:28">
      <c r="A106" s="931">
        <v>98</v>
      </c>
      <c r="B106" s="415"/>
      <c r="C106" s="83"/>
      <c r="D106" s="34"/>
      <c r="E106" s="83"/>
      <c r="F106" s="85"/>
      <c r="G106" s="454" t="str">
        <f t="shared" si="20"/>
        <v/>
      </c>
      <c r="H106" s="119"/>
      <c r="I106" s="34"/>
      <c r="J106" s="85"/>
      <c r="K106" s="120"/>
      <c r="L106" s="42" t="str">
        <f t="shared" si="34"/>
        <v/>
      </c>
      <c r="M106" s="932"/>
      <c r="N106" s="924" t="str">
        <f t="shared" si="22"/>
        <v/>
      </c>
      <c r="O106" s="158" t="str">
        <f t="shared" si="23"/>
        <v/>
      </c>
      <c r="P106" s="157" t="str">
        <f t="shared" si="24"/>
        <v/>
      </c>
      <c r="Q106" s="157" t="str">
        <f t="shared" si="25"/>
        <v/>
      </c>
      <c r="R106" s="455" t="str">
        <f t="shared" si="26"/>
        <v/>
      </c>
      <c r="S106" s="454" t="str">
        <f t="shared" si="27"/>
        <v/>
      </c>
      <c r="T106" s="159" t="str">
        <f t="shared" si="28"/>
        <v/>
      </c>
      <c r="U106" s="157" t="str">
        <f t="shared" si="29"/>
        <v/>
      </c>
      <c r="V106" s="160" t="str">
        <f t="shared" si="30"/>
        <v/>
      </c>
      <c r="W106" s="157" t="str">
        <f t="shared" si="31"/>
        <v/>
      </c>
      <c r="X106" s="176"/>
      <c r="Y106" s="42" t="str">
        <f t="shared" si="32"/>
        <v/>
      </c>
      <c r="Z106" s="34"/>
      <c r="AA106" s="161" t="str" cm="1">
        <f t="array" ref="AA106">IF(OR(Y106="",L106=""),"",_xlfn.IFS(
ROUND(IFERROR(VALUE(TRIM(SUBSTITUTE(Y106,CHAR(160),""))),0),2)&gt;
ROUND(IFERROR(VALUE(TRIM(SUBSTITUTE(L106,CHAR(160),""))),0),2),
"KO : Le montant retenu est supérieur au montant présenté. Merci de revoir la ligne de contribution ou plafonner son montant.",
ROUND(IFERROR(VALUE(TRIM(SUBSTITUTE(L106,CHAR(160),""))),0),2)=0,
"",
ROUND(IFERROR(VALUE(TRIM(SUBSTITUTE(Y106,CHAR(160),""))),0),2)=
ROUND(IFERROR(VALUE(TRIM(SUBSTITUTE(L106,CHAR(160),""))),0),2),
"OK",
ROUND(IFERROR(VALUE(TRIM(SUBSTITUTE(Y106,CHAR(160),""))),0),2)=0,
"Attention : Montant présenté entièrement rejeté.",
ROUND(IFERROR(VALUE(TRIM(SUBSTITUTE(Y106,CHAR(160),""))),0),2)&lt;
ROUND(IFERROR(VALUE(TRIM(SUBSTITUTE(L106,CHAR(160),""))),0),2),
"Attention : Montant présenté partiellement rejeté.",
TRUE,""
))</f>
        <v/>
      </c>
      <c r="AB106" s="925" t="str">
        <f t="shared" si="33"/>
        <v/>
      </c>
    </row>
    <row r="107" spans="1:28">
      <c r="A107" s="931">
        <v>99</v>
      </c>
      <c r="B107" s="415"/>
      <c r="C107" s="83"/>
      <c r="D107" s="34"/>
      <c r="E107" s="83"/>
      <c r="F107" s="85"/>
      <c r="G107" s="454" t="str">
        <f t="shared" si="20"/>
        <v/>
      </c>
      <c r="H107" s="119"/>
      <c r="I107" s="34"/>
      <c r="J107" s="85"/>
      <c r="K107" s="120"/>
      <c r="L107" s="42" t="str">
        <f t="shared" si="34"/>
        <v/>
      </c>
      <c r="M107" s="932"/>
      <c r="N107" s="924" t="str">
        <f t="shared" si="22"/>
        <v/>
      </c>
      <c r="O107" s="158" t="str">
        <f t="shared" si="23"/>
        <v/>
      </c>
      <c r="P107" s="157" t="str">
        <f t="shared" si="24"/>
        <v/>
      </c>
      <c r="Q107" s="157" t="str">
        <f t="shared" si="25"/>
        <v/>
      </c>
      <c r="R107" s="455" t="str">
        <f t="shared" si="26"/>
        <v/>
      </c>
      <c r="S107" s="454" t="str">
        <f t="shared" si="27"/>
        <v/>
      </c>
      <c r="T107" s="159" t="str">
        <f t="shared" si="28"/>
        <v/>
      </c>
      <c r="U107" s="157" t="str">
        <f t="shared" si="29"/>
        <v/>
      </c>
      <c r="V107" s="160" t="str">
        <f t="shared" si="30"/>
        <v/>
      </c>
      <c r="W107" s="157" t="str">
        <f t="shared" si="31"/>
        <v/>
      </c>
      <c r="X107" s="176"/>
      <c r="Y107" s="42" t="str">
        <f t="shared" si="32"/>
        <v/>
      </c>
      <c r="Z107" s="34"/>
      <c r="AA107" s="161" t="str" cm="1">
        <f t="array" ref="AA107">IF(OR(Y107="",L107=""),"",_xlfn.IFS(
ROUND(IFERROR(VALUE(TRIM(SUBSTITUTE(Y107,CHAR(160),""))),0),2)&gt;
ROUND(IFERROR(VALUE(TRIM(SUBSTITUTE(L107,CHAR(160),""))),0),2),
"KO : Le montant retenu est supérieur au montant présenté. Merci de revoir la ligne de contribution ou plafonner son montant.",
ROUND(IFERROR(VALUE(TRIM(SUBSTITUTE(L107,CHAR(160),""))),0),2)=0,
"",
ROUND(IFERROR(VALUE(TRIM(SUBSTITUTE(Y107,CHAR(160),""))),0),2)=
ROUND(IFERROR(VALUE(TRIM(SUBSTITUTE(L107,CHAR(160),""))),0),2),
"OK",
ROUND(IFERROR(VALUE(TRIM(SUBSTITUTE(Y107,CHAR(160),""))),0),2)=0,
"Attention : Montant présenté entièrement rejeté.",
ROUND(IFERROR(VALUE(TRIM(SUBSTITUTE(Y107,CHAR(160),""))),0),2)&lt;
ROUND(IFERROR(VALUE(TRIM(SUBSTITUTE(L107,CHAR(160),""))),0),2),
"Attention : Montant présenté partiellement rejeté.",
TRUE,""
))</f>
        <v/>
      </c>
      <c r="AB107" s="925" t="str">
        <f t="shared" si="33"/>
        <v/>
      </c>
    </row>
    <row r="108" spans="1:28">
      <c r="A108" s="931">
        <v>100</v>
      </c>
      <c r="B108" s="415"/>
      <c r="C108" s="83"/>
      <c r="D108" s="34"/>
      <c r="E108" s="83"/>
      <c r="F108" s="85"/>
      <c r="G108" s="454" t="str">
        <f t="shared" si="20"/>
        <v/>
      </c>
      <c r="H108" s="119"/>
      <c r="I108" s="34"/>
      <c r="J108" s="85"/>
      <c r="K108" s="120"/>
      <c r="L108" s="42" t="str">
        <f t="shared" si="34"/>
        <v/>
      </c>
      <c r="M108" s="932"/>
      <c r="N108" s="924" t="str">
        <f t="shared" si="22"/>
        <v/>
      </c>
      <c r="O108" s="158" t="str">
        <f t="shared" si="23"/>
        <v/>
      </c>
      <c r="P108" s="157" t="str">
        <f t="shared" si="24"/>
        <v/>
      </c>
      <c r="Q108" s="157" t="str">
        <f t="shared" si="25"/>
        <v/>
      </c>
      <c r="R108" s="455" t="str">
        <f t="shared" si="26"/>
        <v/>
      </c>
      <c r="S108" s="454" t="str">
        <f t="shared" si="27"/>
        <v/>
      </c>
      <c r="T108" s="159" t="str">
        <f t="shared" si="28"/>
        <v/>
      </c>
      <c r="U108" s="157" t="str">
        <f t="shared" si="29"/>
        <v/>
      </c>
      <c r="V108" s="160" t="str">
        <f t="shared" si="30"/>
        <v/>
      </c>
      <c r="W108" s="157" t="str">
        <f t="shared" si="31"/>
        <v/>
      </c>
      <c r="X108" s="176"/>
      <c r="Y108" s="42" t="str">
        <f t="shared" si="32"/>
        <v/>
      </c>
      <c r="Z108" s="34"/>
      <c r="AA108" s="161" t="str" cm="1">
        <f t="array" ref="AA108">IF(OR(Y108="",L108=""),"",_xlfn.IFS(
ROUND(IFERROR(VALUE(TRIM(SUBSTITUTE(Y108,CHAR(160),""))),0),2)&gt;
ROUND(IFERROR(VALUE(TRIM(SUBSTITUTE(L108,CHAR(160),""))),0),2),
"KO : Le montant retenu est supérieur au montant présenté. Merci de revoir la ligne de contribution ou plafonner son montant.",
ROUND(IFERROR(VALUE(TRIM(SUBSTITUTE(L108,CHAR(160),""))),0),2)=0,
"",
ROUND(IFERROR(VALUE(TRIM(SUBSTITUTE(Y108,CHAR(160),""))),0),2)=
ROUND(IFERROR(VALUE(TRIM(SUBSTITUTE(L108,CHAR(160),""))),0),2),
"OK",
ROUND(IFERROR(VALUE(TRIM(SUBSTITUTE(Y108,CHAR(160),""))),0),2)=0,
"Attention : Montant présenté entièrement rejeté.",
ROUND(IFERROR(VALUE(TRIM(SUBSTITUTE(Y108,CHAR(160),""))),0),2)&lt;
ROUND(IFERROR(VALUE(TRIM(SUBSTITUTE(L108,CHAR(160),""))),0),2),
"Attention : Montant présenté partiellement rejeté.",
TRUE,""
))</f>
        <v/>
      </c>
      <c r="AB108" s="925" t="str">
        <f t="shared" si="33"/>
        <v/>
      </c>
    </row>
    <row r="109" spans="1:28" ht="15.75" thickBot="1">
      <c r="A109" s="1076" t="s">
        <v>124</v>
      </c>
      <c r="B109" s="1077"/>
      <c r="C109" s="1077"/>
      <c r="D109" s="1077"/>
      <c r="E109" s="1077"/>
      <c r="F109" s="1077"/>
      <c r="G109" s="1077"/>
      <c r="H109" s="1077"/>
      <c r="I109" s="1077"/>
      <c r="J109" s="1077"/>
      <c r="K109" s="1077"/>
      <c r="L109" s="907">
        <f>SUM(L9:L108)</f>
        <v>0</v>
      </c>
      <c r="M109" s="933"/>
      <c r="N109" s="1076" t="s">
        <v>125</v>
      </c>
      <c r="O109" s="1077"/>
      <c r="P109" s="1077"/>
      <c r="Q109" s="1077"/>
      <c r="R109" s="1077"/>
      <c r="S109" s="1077"/>
      <c r="T109" s="1077"/>
      <c r="U109" s="1077"/>
      <c r="V109" s="1077"/>
      <c r="W109" s="905"/>
      <c r="X109" s="905"/>
      <c r="Y109" s="907">
        <f>SUM(Y9:Y108)</f>
        <v>0</v>
      </c>
      <c r="Z109" s="1097"/>
      <c r="AA109" s="1098"/>
      <c r="AB109" s="919">
        <f>SUM(AB9:AB108)</f>
        <v>0</v>
      </c>
    </row>
  </sheetData>
  <sheetProtection formatCells="0" formatColumns="0" formatRows="0" insertRows="0"/>
  <mergeCells count="8">
    <mergeCell ref="A109:K109"/>
    <mergeCell ref="N109:V109"/>
    <mergeCell ref="Z109:AA109"/>
    <mergeCell ref="E2:N2"/>
    <mergeCell ref="E3:N3"/>
    <mergeCell ref="A5:M5"/>
    <mergeCell ref="N5:AB5"/>
    <mergeCell ref="A6:A7"/>
  </mergeCells>
  <conditionalFormatting sqref="N9:W108">
    <cfRule type="expression" dxfId="35" priority="274" stopIfTrue="1">
      <formula>N9&lt;&gt;B9</formula>
    </cfRule>
  </conditionalFormatting>
  <conditionalFormatting sqref="X9:X108">
    <cfRule type="containsText" dxfId="34" priority="1" operator="containsText" text="Non">
      <formula>NOT(ISERROR(SEARCH("Non",X9)))</formula>
    </cfRule>
  </conditionalFormatting>
  <conditionalFormatting sqref="AA8:AA108">
    <cfRule type="containsText" dxfId="33" priority="9" operator="containsText" text="OK">
      <formula>NOT(ISERROR(SEARCH("OK",AA8)))</formula>
    </cfRule>
    <cfRule type="containsText" dxfId="32" priority="10" operator="containsText" text="KO">
      <formula>NOT(ISERROR(SEARCH("KO",AA8)))</formula>
    </cfRule>
    <cfRule type="containsText" dxfId="31" priority="11" operator="containsText" text="Attention">
      <formula>NOT(ISERROR(SEARCH("Attention",AA8)))</formula>
    </cfRule>
  </conditionalFormatting>
  <dataValidations count="3">
    <dataValidation type="list" allowBlank="1" showInputMessage="1" showErrorMessage="1" sqref="X9:X108" xr:uid="{A5B5132A-E242-4EC0-8F3E-C4AE4C514D28}">
      <formula1>"Oui,Non,Sans Objet"</formula1>
    </dataValidation>
    <dataValidation allowBlank="1" showErrorMessage="1" promptTitle="Sélectionnez un poste de dépense" prompt="Cliquez sur le menu déroulant" sqref="P9:R108" xr:uid="{7A1CA726-B6D8-41F2-AABF-15E191CA63E5}"/>
    <dataValidation type="list" allowBlank="1" showInputMessage="1" showErrorMessage="1" sqref="E8:E108 Q8" xr:uid="{6FF27A1E-7E05-401D-BFE2-5BD6C45C9773}">
      <formula1>"Oui,Non"</formula1>
    </dataValidation>
  </dataValidations>
  <pageMargins left="0.7" right="0.7" top="0.75" bottom="0.75" header="0.3" footer="0.3"/>
  <pageSetup paperSize="9" scale="15" orientation="portrait" r:id="rId1"/>
  <drawing r:id="rId2"/>
  <extLst>
    <ext xmlns:x14="http://schemas.microsoft.com/office/spreadsheetml/2009/9/main" uri="{CCE6A557-97BC-4b89-ADB6-D9C93CAAB3DF}">
      <x14:dataValidations xmlns:xm="http://schemas.microsoft.com/office/excel/2006/main" count="1">
        <x14:dataValidation type="list" allowBlank="1" showErrorMessage="1" promptTitle="Sélectionnez un poste de dépense" prompt="Cliquez sur le menu déroulant" xr:uid="{EEA9D2E5-6D1F-4A47-BAD7-9EE646876AFC}">
          <x14:formula1>
            <xm:f>'0-Présentation poste-typeaction'!$J$4:$J$6</xm:f>
          </x14:formula1>
          <xm:sqref>C8:C108 O9:O108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B78D2-F8F9-4BE6-A3E5-69C0B7AE6043}">
  <sheetPr codeName="Feuil3"/>
  <dimension ref="A1:S9"/>
  <sheetViews>
    <sheetView showGridLines="0" topLeftCell="A4" zoomScale="75" zoomScaleNormal="85" workbookViewId="0">
      <selection activeCell="G15" sqref="G15"/>
    </sheetView>
  </sheetViews>
  <sheetFormatPr defaultColWidth="11.42578125" defaultRowHeight="15" outlineLevelCol="1"/>
  <cols>
    <col min="1" max="3" width="27.42578125" customWidth="1"/>
    <col min="4" max="6" width="44.42578125" customWidth="1"/>
    <col min="7" max="7" width="37.85546875" customWidth="1"/>
    <col min="8" max="8" width="27.42578125" customWidth="1"/>
    <col min="9" max="9" width="19.42578125" hidden="1" customWidth="1" outlineLevel="1"/>
    <col min="10" max="10" width="29.42578125" hidden="1" customWidth="1" outlineLevel="1"/>
    <col min="11" max="13" width="35.42578125" hidden="1" customWidth="1" outlineLevel="1"/>
    <col min="14" max="14" width="44.42578125" hidden="1" customWidth="1" outlineLevel="1"/>
    <col min="15" max="15" width="28.140625" hidden="1" customWidth="1" outlineLevel="1"/>
    <col min="16" max="16" width="15.42578125" hidden="1" customWidth="1" outlineLevel="1"/>
    <col min="17" max="18" width="11.42578125" hidden="1" customWidth="1" outlineLevel="1"/>
    <col min="19" max="19" width="11.42578125" collapsed="1"/>
  </cols>
  <sheetData>
    <row r="1" spans="1:18" ht="70.5" customHeight="1" thickBot="1">
      <c r="A1" s="1118" t="s">
        <v>242</v>
      </c>
      <c r="B1" s="1119"/>
      <c r="C1" s="1119"/>
      <c r="D1" s="1119"/>
      <c r="E1" s="1119"/>
      <c r="F1" s="1119"/>
      <c r="G1" s="1119"/>
      <c r="H1" s="1119"/>
      <c r="I1" s="1115" t="s">
        <v>243</v>
      </c>
      <c r="J1" s="1116"/>
      <c r="K1" s="1116"/>
      <c r="L1" s="1116"/>
      <c r="M1" s="1116"/>
      <c r="N1" s="1116"/>
      <c r="O1" s="1116"/>
      <c r="P1" s="1116"/>
      <c r="Q1" s="1116"/>
      <c r="R1" s="1117"/>
    </row>
    <row r="2" spans="1:18" ht="39.75" customHeight="1" thickBot="1">
      <c r="A2" s="1060" t="s">
        <v>244</v>
      </c>
      <c r="B2" s="1061"/>
      <c r="C2" s="1061"/>
      <c r="D2" s="1061"/>
      <c r="E2" s="1061"/>
      <c r="F2" s="1061"/>
      <c r="G2" s="1061"/>
      <c r="H2" s="1062"/>
      <c r="I2" s="1063" t="s">
        <v>245</v>
      </c>
      <c r="J2" s="1064"/>
      <c r="K2" s="1064"/>
      <c r="L2" s="1064"/>
      <c r="M2" s="1064"/>
      <c r="N2" s="1064"/>
      <c r="O2" s="1064"/>
      <c r="P2" s="1064"/>
      <c r="Q2" s="1064"/>
      <c r="R2" s="1065"/>
    </row>
    <row r="3" spans="1:18" s="4" customFormat="1" ht="77.099999999999994" customHeight="1">
      <c r="A3" s="482" t="s">
        <v>246</v>
      </c>
      <c r="B3" s="38" t="s">
        <v>247</v>
      </c>
      <c r="C3" s="38" t="s">
        <v>248</v>
      </c>
      <c r="D3" s="38" t="s">
        <v>41</v>
      </c>
      <c r="E3" s="100" t="s">
        <v>249</v>
      </c>
      <c r="F3" s="100" t="s">
        <v>250</v>
      </c>
      <c r="G3" s="100" t="s">
        <v>251</v>
      </c>
      <c r="H3" s="483" t="s">
        <v>252</v>
      </c>
      <c r="I3" s="484" t="s">
        <v>243</v>
      </c>
      <c r="J3" s="37" t="s">
        <v>247</v>
      </c>
      <c r="K3" s="37" t="s">
        <v>248</v>
      </c>
      <c r="L3" s="37" t="s">
        <v>41</v>
      </c>
      <c r="M3" s="142" t="s">
        <v>253</v>
      </c>
      <c r="N3" s="142" t="s">
        <v>254</v>
      </c>
      <c r="O3" s="142" t="s">
        <v>251</v>
      </c>
      <c r="P3" s="37" t="s">
        <v>78</v>
      </c>
      <c r="Q3" s="37" t="s">
        <v>80</v>
      </c>
      <c r="R3" s="485" t="s">
        <v>145</v>
      </c>
    </row>
    <row r="4" spans="1:18" s="4" customFormat="1" ht="315">
      <c r="A4" s="477" t="s">
        <v>255</v>
      </c>
      <c r="B4" s="39" t="s">
        <v>256</v>
      </c>
      <c r="C4" s="39" t="s">
        <v>257</v>
      </c>
      <c r="D4" s="39" t="s">
        <v>258</v>
      </c>
      <c r="E4" s="145"/>
      <c r="F4" s="141" t="s">
        <v>259</v>
      </c>
      <c r="G4" s="145" t="s">
        <v>260</v>
      </c>
      <c r="H4" s="478" t="s">
        <v>261</v>
      </c>
      <c r="I4" s="468" t="s">
        <v>262</v>
      </c>
      <c r="J4" s="26" t="s">
        <v>102</v>
      </c>
      <c r="K4" s="23" t="s">
        <v>104</v>
      </c>
      <c r="L4" s="137" t="s">
        <v>102</v>
      </c>
      <c r="M4" s="26" t="s">
        <v>263</v>
      </c>
      <c r="N4" s="137" t="s">
        <v>259</v>
      </c>
      <c r="O4" s="765" t="s">
        <v>264</v>
      </c>
      <c r="P4" s="23" t="s">
        <v>161</v>
      </c>
      <c r="Q4" s="23" t="s">
        <v>110</v>
      </c>
      <c r="R4" s="469" t="s">
        <v>98</v>
      </c>
    </row>
    <row r="5" spans="1:18" s="4" customFormat="1" ht="30">
      <c r="A5" s="470" t="s">
        <v>265</v>
      </c>
      <c r="B5" s="136">
        <f>'2 - Frais de personnel'!P4</f>
        <v>0</v>
      </c>
      <c r="C5" s="136">
        <f>B5*0.15</f>
        <v>0</v>
      </c>
      <c r="D5" s="28" t="s">
        <v>266</v>
      </c>
      <c r="E5" s="118" t="s">
        <v>267</v>
      </c>
      <c r="F5" s="118"/>
      <c r="G5" s="118"/>
      <c r="H5" s="479"/>
      <c r="I5" s="470" t="str">
        <f>A5</f>
        <v>Exemple : Frais de personnel</v>
      </c>
      <c r="J5" s="102"/>
      <c r="K5" s="138"/>
      <c r="L5" s="32" t="str">
        <f>D5</f>
        <v xml:space="preserve">Filière équine </v>
      </c>
      <c r="M5" s="31"/>
      <c r="N5" s="31"/>
      <c r="O5" s="31"/>
      <c r="P5" s="33"/>
      <c r="Q5" s="31"/>
      <c r="R5" s="471"/>
    </row>
    <row r="6" spans="1:18" s="4" customFormat="1" ht="30">
      <c r="A6" s="1109" t="s">
        <v>268</v>
      </c>
      <c r="B6" s="139">
        <f>SUMIF('2 - Frais de personnel'!$C$9:$C$108,'5 - Taux forfaitaire '!D6,'2 - Frais de personnel'!$N$9:$N$108)</f>
        <v>0</v>
      </c>
      <c r="C6" s="140">
        <f>B6*0.15</f>
        <v>0</v>
      </c>
      <c r="D6" s="41" t="s">
        <v>26</v>
      </c>
      <c r="E6" s="414"/>
      <c r="F6" s="144">
        <f>IF(AND(C6&lt;&gt;"",E6="OUI"),C6,0)</f>
        <v>0</v>
      </c>
      <c r="G6" s="1112"/>
      <c r="H6" s="480"/>
      <c r="I6" s="1109" t="s">
        <v>268</v>
      </c>
      <c r="J6" s="139">
        <f>SUMIF('2 - Frais de personnel'!$Q$9:$Q$108,'5 - Taux forfaitaire '!L6,'2 - Frais de personnel'!$AD$9:$AD$108)</f>
        <v>0</v>
      </c>
      <c r="K6" s="140">
        <f>J6*0.15</f>
        <v>0</v>
      </c>
      <c r="L6" s="42" t="str">
        <f>IF(D6="","",D6)</f>
        <v>Investissements commercialisation, technologies, procédures</v>
      </c>
      <c r="M6" s="42"/>
      <c r="N6" s="166">
        <f>IF(AND(K6&lt;&gt;"",M6="OUI"),K6,0)</f>
        <v>0</v>
      </c>
      <c r="O6" s="1112"/>
      <c r="P6" s="143"/>
      <c r="Q6" s="934" t="str">
        <f>_xlfn.IFS(N6&gt;F6,"KO : Le montant retenu est supérieur au montant présenté.",AND(N6=0,F6=0),"",N6=F6,"OK",N6&lt;F6,"Attention : montant présenté partiellement écarté")</f>
        <v/>
      </c>
      <c r="R6" s="472">
        <f>IF(OR(F6="",N6=""),"",ROUND(IFERROR(VALUE(TRIM(SUBSTITUTE(F6,CHAR(160),""))),0),2)-ROUND(IFERROR(VALUE(TRIM(SUBSTITUTE(N6,CHAR(160),""))),0),2))</f>
        <v>0</v>
      </c>
    </row>
    <row r="7" spans="1:18" s="4" customFormat="1" ht="57.95" customHeight="1">
      <c r="A7" s="1110"/>
      <c r="B7" s="139">
        <f>SUMIF('2 - Frais de personnel'!$C$9:$C$108,'5 - Taux forfaitaire '!D7,'2 - Frais de personnel'!$N$9:$N$108)</f>
        <v>0</v>
      </c>
      <c r="C7" s="140">
        <f t="shared" ref="C7:C8" si="0">B7*0.15</f>
        <v>0</v>
      </c>
      <c r="D7" s="41" t="s">
        <v>28</v>
      </c>
      <c r="E7" s="414"/>
      <c r="F7" s="144">
        <f t="shared" ref="F7:F8" si="1">IF(AND(C7&lt;&gt;"",E7="OUI"),C7,0)</f>
        <v>0</v>
      </c>
      <c r="G7" s="1113"/>
      <c r="H7" s="480"/>
      <c r="I7" s="1110"/>
      <c r="J7" s="139">
        <f>SUMIF('2 - Frais de personnel'!$Q$9:$Q$108,'5 - Taux forfaitaire '!L7,'2 - Frais de personnel'!$AD$9:$AD$108)</f>
        <v>0</v>
      </c>
      <c r="K7" s="140">
        <f t="shared" ref="K7:K8" si="2">J7*0.15</f>
        <v>0</v>
      </c>
      <c r="L7" s="42" t="str">
        <f>IF(D7="","",D7)</f>
        <v>Investissements équins</v>
      </c>
      <c r="M7" s="42" t="str">
        <f>IF(E7="","",E7)</f>
        <v/>
      </c>
      <c r="N7" s="166">
        <f>IF(AND(K7&lt;&gt;"",M7="OUI"),K7,0)</f>
        <v>0</v>
      </c>
      <c r="O7" s="1113"/>
      <c r="P7" s="143"/>
      <c r="Q7" s="934" t="str">
        <f>_xlfn.IFS(N7&gt;F7,"KO : Le montant retenu est supérieur au montant présenté.",AND(N7=0,F7=0),"",N7=F7,"OK",N7&lt;F7,"Attention : montant présenté partiellement écarté")</f>
        <v/>
      </c>
      <c r="R7" s="472">
        <f>IF(OR(F7="",N7=""),"",ROUND(IFERROR(VALUE(TRIM(SUBSTITUTE(F7,CHAR(160),""))),0),2)-ROUND(IFERROR(VALUE(TRIM(SUBSTITUTE(N7,CHAR(160),""))),0),2))</f>
        <v>0</v>
      </c>
    </row>
    <row r="8" spans="1:18" s="4" customFormat="1" ht="63.95" customHeight="1">
      <c r="A8" s="1111"/>
      <c r="B8" s="139">
        <f>SUMIF('2 - Frais de personnel'!$C$9:$C$108,'5 - Taux forfaitaire '!D8,'2 - Frais de personnel'!$N$9:$N$108)</f>
        <v>0</v>
      </c>
      <c r="C8" s="140">
        <f t="shared" si="0"/>
        <v>0</v>
      </c>
      <c r="D8" s="41" t="s">
        <v>30</v>
      </c>
      <c r="E8" s="414"/>
      <c r="F8" s="144">
        <f t="shared" si="1"/>
        <v>0</v>
      </c>
      <c r="G8" s="1114"/>
      <c r="H8" s="480"/>
      <c r="I8" s="1111"/>
      <c r="J8" s="139">
        <f>SUMIF('2 - Frais de personnel'!$Q$9:$Q$108,'5 - Taux forfaitaire '!L8,'2 - Frais de personnel'!$AD$9:$AD$108)</f>
        <v>0</v>
      </c>
      <c r="K8" s="140">
        <f t="shared" si="2"/>
        <v>0</v>
      </c>
      <c r="L8" s="42" t="str">
        <f>IF(D8="","",D8)</f>
        <v>Investissements forêt-bois</v>
      </c>
      <c r="M8" s="42" t="str">
        <f>IF(E8="","",E8)</f>
        <v/>
      </c>
      <c r="N8" s="166">
        <f>IF(AND(K8&lt;&gt;"",M8="OUI"),K8,0)</f>
        <v>0</v>
      </c>
      <c r="O8" s="1114"/>
      <c r="P8" s="143"/>
      <c r="Q8" s="934" t="str">
        <f>_xlfn.IFS(N8&gt;F8,"KO : Le montant retenu est supérieur au montant présenté.",AND(N8=0,F8=0),"",N8=F8,"OK",N8&lt;F8,"Attention : montant présenté partiellement écarté")</f>
        <v/>
      </c>
      <c r="R8" s="472">
        <f>IF(OR(F8="",N8=""),"",ROUND(IFERROR(VALUE(TRIM(SUBSTITUTE(F8,CHAR(160),""))),0),2)-ROUND(IFERROR(VALUE(TRIM(SUBSTITUTE(N8,CHAR(160),""))),0),2))</f>
        <v>0</v>
      </c>
    </row>
    <row r="9" spans="1:18" s="4" customFormat="1" ht="15.75" thickBot="1">
      <c r="A9" s="1103" t="s">
        <v>269</v>
      </c>
      <c r="B9" s="1104"/>
      <c r="C9" s="1104"/>
      <c r="D9" s="1104"/>
      <c r="E9" s="1105"/>
      <c r="F9" s="473">
        <f>SUM(F6:F8)</f>
        <v>0</v>
      </c>
      <c r="G9" s="473"/>
      <c r="H9" s="481"/>
      <c r="I9" s="1106" t="str">
        <f>A9</f>
        <v>TOTAL</v>
      </c>
      <c r="J9" s="1107"/>
      <c r="K9" s="1107"/>
      <c r="L9" s="1107"/>
      <c r="M9" s="1108"/>
      <c r="N9" s="473">
        <f>SUM(N6:N8)</f>
        <v>0</v>
      </c>
      <c r="O9" s="473"/>
      <c r="P9" s="474"/>
      <c r="Q9" s="475"/>
      <c r="R9" s="476">
        <f>SUM(R6:R8)</f>
        <v>0</v>
      </c>
    </row>
  </sheetData>
  <sheetProtection algorithmName="SHA-512" hashValue="WNDZwKkzIt6xf4r4wj2YWoCkZslMqXgDsLqua4uB3L+P3J26XSqlpWhDGFAGtAMyityzaJqu93qZDTDUM+2GRA==" saltValue="oBKxxuMcFYa66znq0qTN9w==" spinCount="100000" sheet="1" formatCells="0" formatColumns="0" formatRows="0"/>
  <mergeCells count="10">
    <mergeCell ref="O6:O8"/>
    <mergeCell ref="I1:R1"/>
    <mergeCell ref="I2:R2"/>
    <mergeCell ref="A1:H1"/>
    <mergeCell ref="A2:H2"/>
    <mergeCell ref="A9:E9"/>
    <mergeCell ref="I9:M9"/>
    <mergeCell ref="A6:A8"/>
    <mergeCell ref="I6:I8"/>
    <mergeCell ref="G6:G8"/>
  </mergeCells>
  <conditionalFormatting sqref="I9">
    <cfRule type="cellIs" dxfId="30" priority="252" operator="notEqual">
      <formula>A9</formula>
    </cfRule>
  </conditionalFormatting>
  <conditionalFormatting sqref="L6:M8">
    <cfRule type="cellIs" dxfId="29" priority="254" operator="notEqual">
      <formula>#REF!</formula>
    </cfRule>
  </conditionalFormatting>
  <conditionalFormatting sqref="Q6:Q8">
    <cfRule type="containsText" dxfId="28" priority="13" operator="containsText" text="OK">
      <formula>NOT(ISERROR(SEARCH("OK",Q6)))</formula>
    </cfRule>
    <cfRule type="containsText" dxfId="27" priority="14" operator="containsText" text="KO">
      <formula>NOT(ISERROR(SEARCH("KO",Q6)))</formula>
    </cfRule>
    <cfRule type="containsText" dxfId="26" priority="15" operator="containsText" text="Attention">
      <formula>NOT(ISERROR(SEARCH("Attention",Q6)))</formula>
    </cfRule>
  </conditionalFormatting>
  <dataValidations count="5">
    <dataValidation type="list" allowBlank="1" showInputMessage="1" showErrorMessage="1" promptTitle="Sélectionnez une sous-opération " prompt="Cliquez sur le menu déroulant et associez une sous-opération au poste choisi tel que présenté dans l'onglet 0" sqref="E5" xr:uid="{637C488F-938F-4DCA-8E1B-22A60844AC24}">
      <formula1>"Commercialisation produits agricoles, introduction technologies et procédures , Filière équine , Filière forêt-bois"</formula1>
    </dataValidation>
    <dataValidation type="list" allowBlank="1" showErrorMessage="1" promptTitle="Sélectionnez une sous-opération " prompt="Cliquez sur le menu déroulant et associez une sous-opération au poste choisi tel que présenté dans l'onglet 0" sqref="F5:G5" xr:uid="{650CD63D-8FA8-4924-8482-A65C11639912}">
      <formula1>"Commercialisation produits agricoles, introduction technologies et procédures , Filière équine , Filière forêt-bois"</formula1>
    </dataValidation>
    <dataValidation type="list" allowBlank="1" showInputMessage="1" showErrorMessage="1" sqref="E6:E8 M6:M8" xr:uid="{C4DBFFCE-205C-4C07-96AD-0BDDDE5A5F6F}">
      <formula1>"OUI,NON"</formula1>
    </dataValidation>
    <dataValidation type="list" allowBlank="1" showInputMessage="1" showErrorMessage="1" sqref="I9" xr:uid="{90F521B8-E03E-4FA7-912F-C4F1B91C6FA6}">
      <formula1>#REF!</formula1>
    </dataValidation>
    <dataValidation type="list" allowBlank="1" showInputMessage="1" showErrorMessage="1" sqref="G6:G8 O6:O8" xr:uid="{D7280C3D-A947-41CC-A5BD-52A00776880A}">
      <formula1>"Oui,Non"</formula1>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BDA64-D9C8-4733-A30D-9E4A2054ABA6}">
  <dimension ref="A1:K13"/>
  <sheetViews>
    <sheetView showGridLines="0" zoomScale="58" workbookViewId="0">
      <selection activeCell="E43" sqref="E43"/>
    </sheetView>
  </sheetViews>
  <sheetFormatPr defaultColWidth="8.85546875" defaultRowHeight="15"/>
  <cols>
    <col min="1" max="5" width="26.42578125" customWidth="1"/>
    <col min="6" max="9" width="16.28515625" customWidth="1"/>
    <col min="10" max="11" width="24.140625" customWidth="1"/>
  </cols>
  <sheetData>
    <row r="1" spans="1:11" ht="44.1" customHeight="1" thickBot="1">
      <c r="A1" s="1118" t="s">
        <v>270</v>
      </c>
      <c r="B1" s="1119"/>
      <c r="C1" s="1119"/>
      <c r="D1" s="1119"/>
      <c r="E1" s="1119"/>
      <c r="F1" s="1120" t="s">
        <v>271</v>
      </c>
      <c r="G1" s="1121"/>
      <c r="H1" s="1121"/>
      <c r="I1" s="1121"/>
      <c r="J1" s="1121"/>
      <c r="K1" s="1121"/>
    </row>
    <row r="2" spans="1:11" ht="45">
      <c r="A2" s="482" t="s">
        <v>272</v>
      </c>
      <c r="B2" s="482" t="s">
        <v>273</v>
      </c>
      <c r="C2" s="482" t="s">
        <v>274</v>
      </c>
      <c r="D2" s="482" t="s">
        <v>275</v>
      </c>
      <c r="E2" s="482" t="s">
        <v>276</v>
      </c>
      <c r="F2" s="484" t="s">
        <v>272</v>
      </c>
      <c r="G2" s="484" t="s">
        <v>273</v>
      </c>
      <c r="H2" s="484" t="s">
        <v>274</v>
      </c>
      <c r="I2" s="484" t="s">
        <v>275</v>
      </c>
      <c r="J2" s="484" t="s">
        <v>276</v>
      </c>
      <c r="K2" s="528" t="s">
        <v>277</v>
      </c>
    </row>
    <row r="3" spans="1:11">
      <c r="A3" s="532"/>
      <c r="B3" s="532"/>
      <c r="C3" s="531"/>
      <c r="D3" s="527"/>
      <c r="E3" s="527"/>
      <c r="F3" s="532"/>
      <c r="G3" s="527"/>
      <c r="H3" s="531"/>
      <c r="I3" s="527"/>
      <c r="J3" s="527"/>
      <c r="K3" s="529"/>
    </row>
    <row r="4" spans="1:11">
      <c r="A4" s="532"/>
      <c r="B4" s="532"/>
      <c r="C4" s="531"/>
      <c r="D4" s="527"/>
      <c r="E4" s="527"/>
      <c r="F4" s="532"/>
      <c r="G4" s="527"/>
      <c r="H4" s="531"/>
      <c r="I4" s="527"/>
      <c r="J4" s="527"/>
      <c r="K4" s="529"/>
    </row>
    <row r="5" spans="1:11">
      <c r="A5" s="532"/>
      <c r="B5" s="532"/>
      <c r="C5" s="531"/>
      <c r="D5" s="527"/>
      <c r="E5" s="527"/>
      <c r="F5" s="532"/>
      <c r="G5" s="527"/>
      <c r="H5" s="531"/>
      <c r="I5" s="527"/>
      <c r="J5" s="527"/>
      <c r="K5" s="529"/>
    </row>
    <row r="6" spans="1:11">
      <c r="A6" s="532"/>
      <c r="B6" s="532"/>
      <c r="C6" s="531"/>
      <c r="D6" s="527"/>
      <c r="E6" s="527"/>
      <c r="F6" s="532"/>
      <c r="G6" s="527"/>
      <c r="H6" s="531"/>
      <c r="I6" s="527"/>
      <c r="J6" s="527"/>
      <c r="K6" s="529"/>
    </row>
    <row r="7" spans="1:11">
      <c r="A7" s="532"/>
      <c r="B7" s="532"/>
      <c r="C7" s="531"/>
      <c r="D7" s="527"/>
      <c r="E7" s="527"/>
      <c r="F7" s="532"/>
      <c r="G7" s="527"/>
      <c r="H7" s="531"/>
      <c r="I7" s="527"/>
      <c r="J7" s="527"/>
      <c r="K7" s="529"/>
    </row>
    <row r="8" spans="1:11">
      <c r="A8" s="532"/>
      <c r="B8" s="532"/>
      <c r="C8" s="531"/>
      <c r="D8" s="527"/>
      <c r="E8" s="527"/>
      <c r="F8" s="532"/>
      <c r="G8" s="527"/>
      <c r="H8" s="531"/>
      <c r="I8" s="527"/>
      <c r="J8" s="527"/>
      <c r="K8" s="529"/>
    </row>
    <row r="9" spans="1:11">
      <c r="A9" s="532"/>
      <c r="B9" s="532"/>
      <c r="C9" s="531"/>
      <c r="D9" s="527"/>
      <c r="E9" s="527"/>
      <c r="F9" s="532"/>
      <c r="G9" s="527"/>
      <c r="H9" s="531"/>
      <c r="I9" s="527"/>
      <c r="J9" s="527"/>
      <c r="K9" s="529"/>
    </row>
    <row r="10" spans="1:11">
      <c r="A10" s="532"/>
      <c r="B10" s="532"/>
      <c r="C10" s="531"/>
      <c r="D10" s="527"/>
      <c r="E10" s="527"/>
      <c r="F10" s="532"/>
      <c r="G10" s="527"/>
      <c r="H10" s="531"/>
      <c r="I10" s="527"/>
      <c r="J10" s="527"/>
      <c r="K10" s="529"/>
    </row>
    <row r="11" spans="1:11">
      <c r="A11" s="532"/>
      <c r="B11" s="532"/>
      <c r="C11" s="531"/>
      <c r="D11" s="527"/>
      <c r="E11" s="527"/>
      <c r="F11" s="532"/>
      <c r="G11" s="527"/>
      <c r="H11" s="531"/>
      <c r="I11" s="527"/>
      <c r="J11" s="527"/>
      <c r="K11" s="529"/>
    </row>
    <row r="12" spans="1:11">
      <c r="A12" s="532"/>
      <c r="B12" s="532"/>
      <c r="C12" s="531"/>
      <c r="D12" s="527"/>
      <c r="E12" s="527"/>
      <c r="F12" s="532"/>
      <c r="G12" s="527"/>
      <c r="H12" s="531"/>
      <c r="I12" s="527"/>
      <c r="J12" s="527"/>
      <c r="K12" s="529"/>
    </row>
    <row r="13" spans="1:11" ht="15.75" thickBot="1">
      <c r="A13" s="532"/>
      <c r="B13" s="532"/>
      <c r="C13" s="531"/>
      <c r="D13" s="527"/>
      <c r="E13" s="527"/>
      <c r="F13" s="532"/>
      <c r="G13" s="527"/>
      <c r="H13" s="531"/>
      <c r="I13" s="527"/>
      <c r="J13" s="527"/>
      <c r="K13" s="530"/>
    </row>
  </sheetData>
  <sheetProtection algorithmName="SHA-512" hashValue="T5eZgJqmCwbYlmgQndTe18ppXq2+ys0xYEBTGscZTZkm4RGYUP07n0Bwm8uoE+wk/zoD2g7zgqQvIaMVwj7vUw==" saltValue="aSJNDP2Xm2YEVBSjo/McmA==" spinCount="100000" sheet="1" objects="1" scenarios="1"/>
  <mergeCells count="2">
    <mergeCell ref="A1:E1"/>
    <mergeCell ref="F1:K1"/>
  </mergeCells>
  <dataValidations count="1">
    <dataValidation type="list" allowBlank="1" showInputMessage="1" showErrorMessage="1" sqref="E3:E13 J3:J13" xr:uid="{72AC6447-68B9-423F-B9AE-739279083BAB}">
      <formula1>"Oui,Non"</formula1>
    </dataValidation>
  </dataValidations>
  <pageMargins left="0.7" right="0.7" top="0.75" bottom="0.75" header="0.3" footer="0.3"/>
  <drawing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80acd3a-c0df-4864-af93-fdcf58af247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7357E747BFB2E4DA380446919F76CDB" ma:contentTypeVersion="11" ma:contentTypeDescription="Create a new document." ma:contentTypeScope="" ma:versionID="1a806e928eda593198e1fde3628535fd">
  <xsd:schema xmlns:xsd="http://www.w3.org/2001/XMLSchema" xmlns:xs="http://www.w3.org/2001/XMLSchema" xmlns:p="http://schemas.microsoft.com/office/2006/metadata/properties" xmlns:ns2="c80acd3a-c0df-4864-af93-fdcf58af2474" targetNamespace="http://schemas.microsoft.com/office/2006/metadata/properties" ma:root="true" ma:fieldsID="cf1c4519aa04a44db5938fc3f93bc8dd" ns2:_="">
    <xsd:import namespace="c80acd3a-c0df-4864-af93-fdcf58af247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0acd3a-c0df-4864-af93-fdcf58af24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f297d61-6b73-4add-a49b-ddac39665e19"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BF93EC-1DED-4D0C-BCD8-4816FDF34A1E}"/>
</file>

<file path=customXml/itemProps2.xml><?xml version="1.0" encoding="utf-8"?>
<ds:datastoreItem xmlns:ds="http://schemas.openxmlformats.org/officeDocument/2006/customXml" ds:itemID="{40D26ED7-CD7E-4BFC-8B70-DECD4F5BF41F}"/>
</file>

<file path=customXml/itemProps3.xml><?xml version="1.0" encoding="utf-8"?>
<ds:datastoreItem xmlns:ds="http://schemas.openxmlformats.org/officeDocument/2006/customXml" ds:itemID="{11708EBB-2E38-4C73-ACB8-CD1D06634A71}"/>
</file>

<file path=docProps/app.xml><?xml version="1.0" encoding="utf-8"?>
<Properties xmlns="http://schemas.openxmlformats.org/officeDocument/2006/extended-properties" xmlns:vt="http://schemas.openxmlformats.org/officeDocument/2006/docPropsVTypes">
  <Application>Microsoft Excel Online</Application>
  <Manager/>
  <Company>RLR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Marvin ELISE</dc:creator>
  <cp:keywords/>
  <dc:description/>
  <cp:lastModifiedBy/>
  <cp:revision/>
  <dcterms:created xsi:type="dcterms:W3CDTF">2017-03-15T07:49:35Z</dcterms:created>
  <dcterms:modified xsi:type="dcterms:W3CDTF">2026-06-02T17:37:20Z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0x010100F7357E747BFB2E4DA380446919F76CDB</vt:lpwstr>
  </property>
  <property fmtid="{D5CDD505-2E9C-101B-9397-08002B2CF9AE}" pid="3" name="MediaServiceImageTags">
    <vt:lpwstr/>
  </property>
</Properties>
</file>