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3"/>
  <workbookPr updateLinks="never" codeName="ThisWorkbook" defaultThemeVersion="124226"/>
  <mc:AlternateContent xmlns:mc="http://schemas.openxmlformats.org/markup-compatibility/2006">
    <mc:Choice Requires="x15">
      <x15ac:absPath xmlns:x15ac="http://schemas.microsoft.com/office/spreadsheetml/2010/11/ac" url="https://laguadeloupe-my.sharepoint.com/personal/mbecmont_regionguadeloupe_fr/Documents/PARTAGE EY - SGPP/DSGC FEADER 23-27/0. Travaux EY 25-26/Livrables/Interventions/73.02/"/>
    </mc:Choice>
  </mc:AlternateContent>
  <xr:revisionPtr revIDLastSave="0" documentId="8_{90E4574D-9765-4784-BBDB-E92D1F7B6529}" xr6:coauthVersionLast="47" xr6:coauthVersionMax="47" xr10:uidLastSave="{00000000-0000-0000-0000-000000000000}"/>
  <bookViews>
    <workbookView xWindow="0" yWindow="660" windowWidth="29400" windowHeight="18460" tabRatio="703" firstSheet="9" activeTab="9" xr2:uid="{4BE93CBF-7E4E-4187-BB02-E7C4FA4B0F62}"/>
  </bookViews>
  <sheets>
    <sheet name="Accueil" sheetId="81" r:id="rId1"/>
    <sheet name="0-Présentation typeaction" sheetId="51" r:id="rId2"/>
    <sheet name="1.1 -Investissements" sheetId="80" r:id="rId3"/>
    <sheet name="1.2 -Amortissement" sheetId="87" r:id="rId4"/>
    <sheet name="2-Frais généraux" sheetId="67" r:id="rId5"/>
    <sheet name="3-Contributions en nature" sheetId="86" r:id="rId6"/>
    <sheet name="4-Tx forf personnel+autoconst" sheetId="88" r:id="rId7"/>
    <sheet name="Liste des MP" sheetId="89" r:id="rId8"/>
    <sheet name="Syn pf Bénéficiaire" sheetId="84" r:id="rId9"/>
    <sheet name="Syn pf Instructeur" sheetId="85" r:id="rId10"/>
    <sheet name="Annexe fi DJ" sheetId="77" r:id="rId11"/>
  </sheets>
  <externalReferences>
    <externalReference r:id="rId12"/>
  </externalReferences>
  <definedNames>
    <definedName name="à_choisir_dans_le_menu_déroulant" localSheetId="3">#REF!</definedName>
    <definedName name="à_choisir_dans_le_menu_déroulant">#REF!</definedName>
    <definedName name="P.Z.Gestion_de_la_feuille">#REF!</definedName>
    <definedName name="P_Z_0_B_COLONNE_COMMENTAIRE_SI_INDICATION_STANDARD">#REF!</definedName>
    <definedName name="P_Z_0_B_COLONNE_COMMENTAIRE_SI_LIBELLE_STANDARD">#REF!</definedName>
    <definedName name="P_Z_0_B_COLONNE_MOTIFS_INELIGIBILITE_INDICATION_STANDARD">#REF!</definedName>
    <definedName name="P_Z_0_B_COLONNE_MOTIFS_INELIGIBILITE_LIBELLE_STANDARD">#REF!</definedName>
    <definedName name="P_Z_0_B_COLONNE_MT_ELIGIBLE_LIBELLE_STANDARD">#REF!</definedName>
    <definedName name="P_Z_0_B_COLONNE_MT_INELIGIBLE_LIBELLE_STANDARD">#REF!</definedName>
    <definedName name="P_Z_0_B_COLONNE_MT_MAX_LIBELLE_STANDARD">#REF!</definedName>
    <definedName name="P_Z_0_B_COLONNE_MT_PRES_HT_INDICATION_STANDARD">#REF!</definedName>
    <definedName name="P_Z_0_B_COLONNE_MT_PRES_HT_LIBELLE_STANDARD">#REF!</definedName>
    <definedName name="P_Z_0_B_COLONNE_MT_PRES_INDICATION_STANDARD">#REF!</definedName>
    <definedName name="P_Z_0_B_COLONNE_MT_PRES_LIBELLE_STANDARD">#REF!</definedName>
    <definedName name="P_Z_0_B_COLONNE_MT_PRES_TVA_INDICATION_STANDARD">#REF!</definedName>
    <definedName name="P_Z_0_B_COLONNE_MT_PRES_TVA_LIBELLE_STANDARD">#REF!</definedName>
    <definedName name="P_Z_0_B_COLONNE_MT_RAISONNABLE_LIBELLE_STANDARD">#REF!</definedName>
    <definedName name="P_Z_0_B_COLONNE_POSTE_INDICATION_STANDARD">#REF!</definedName>
    <definedName name="P_Z_0_B_COLONNE_POSTE_LIBELLE_STANDARD">#REF!</definedName>
    <definedName name="P_Z_0_B_COLONNE_SOUS_OPERATION_INDICATION_STANDARD">#REF!</definedName>
    <definedName name="P_Z_0_B_COLONNE_SOUS_OPERATION_LIBELLE_STANDARD">#REF!</definedName>
    <definedName name="P_Z_0_B_COLONNES_MARCHE_2_DEVIS">#REF!</definedName>
    <definedName name="P_Z_0_B_COLONNES_MARCHE_3_DEVIS">#REF!</definedName>
    <definedName name="P_Z_0_B_UTILISATION_COUT_RAISONNABLE">#REF!</definedName>
    <definedName name="P_Z_0_B_UTILISATION_LIBELLES_DESCRIPTIONS">#REF!</definedName>
    <definedName name="P_Z_0_B_UTILISATION_MT_MAX">#REF!</definedName>
    <definedName name="P_Z_0_B_UTILISATION_SOUS_OPERATIONS">#REF!</definedName>
    <definedName name="P_Z_0_B_UTILISATION_TVA">#REF!</definedName>
    <definedName name="P_Z_0_N_COLONNE_COMMENTAIRE_SI_INDICATION_DEFAUT">#REF!</definedName>
    <definedName name="P_Z_0_N_COLONNE_COMMENTAIRE_SI_INDICATION_STANDARD">#REF!</definedName>
    <definedName name="P_Z_0_N_COLONNE_COMMENTAIRE_SI_LIBELLE_DEFAUT">#REF!</definedName>
    <definedName name="P_Z_0_N_COLONNE_COMMENTAIRE_SI_LIBELLE_STANDARD">#REF!</definedName>
    <definedName name="P_Z_0_N_COLONNE_MOTIFS_INELIGIBILITE_INDICATION_DEFAUT">#REF!</definedName>
    <definedName name="P_Z_0_N_COLONNE_MOTIFS_INELIGIBILITE_INDICATION_STANDARD">#REF!</definedName>
    <definedName name="P_Z_0_N_COLONNE_MOTIFS_INELIGIBILITE_LIBELLE_DEFAUT">#REF!</definedName>
    <definedName name="P_Z_0_N_COLONNE_MOTIFS_INELIGIBILITE_LIBELLE_STANDARD">#REF!</definedName>
    <definedName name="P_Z_0_N_COLONNE_MT_ELIGIBLE_LIBELLE_DEFAUT">#REF!</definedName>
    <definedName name="P_Z_0_N_COLONNE_MT_ELIGIBLE_LIBELLE_STANDARD">#REF!</definedName>
    <definedName name="P_Z_0_N_COLONNE_MT_INELIGIBLE_LIBELLE_DEFAUT">#REF!</definedName>
    <definedName name="P_Z_0_N_COLONNE_MT_INELIGIBLE_LIBELLE_STANDARD">#REF!</definedName>
    <definedName name="P_Z_0_N_COLONNE_MT_MAX_LIBELLE_DEFAUT">#REF!</definedName>
    <definedName name="P_Z_0_N_COLONNE_MT_MAX_LIBELLE_STANDARD">#REF!</definedName>
    <definedName name="P_Z_0_N_COLONNE_MT_PRES_HT_INDICATION_DEFAUT">#REF!</definedName>
    <definedName name="P_Z_0_N_COLONNE_MT_PRES_HT_INDICATION_STANDARD">#REF!</definedName>
    <definedName name="P_Z_0_N_COLONNE_MT_PRES_HT_LIBELLE_DEFAUT">#REF!</definedName>
    <definedName name="P_Z_0_N_COLONNE_MT_PRES_HT_LIBELLE_STANDARD">#REF!</definedName>
    <definedName name="P_Z_0_N_COLONNE_MT_PRES_INDICATION_DEFAUT">#REF!</definedName>
    <definedName name="P_Z_0_N_COLONNE_MT_PRES_INDICATION_STANDARD">#REF!</definedName>
    <definedName name="P_Z_0_N_COLONNE_MT_PRES_LIBELLE_DEFAUT">#REF!</definedName>
    <definedName name="P_Z_0_N_COLONNE_MT_PRES_LIBELLE_STANDARD">#REF!</definedName>
    <definedName name="P_Z_0_N_COLONNE_MT_PRES_TVA_INDICATION_DEFAUT">#REF!</definedName>
    <definedName name="P_Z_0_N_COLONNE_MT_PRES_TVA_INDICATION_STANDARD">#REF!</definedName>
    <definedName name="P_Z_0_N_COLONNE_MT_PRES_TVA_LIBELLE_DEFAUT">#REF!</definedName>
    <definedName name="P_Z_0_N_COLONNE_MT_PRES_TVA_LIBELLE_STANDARD">#REF!</definedName>
    <definedName name="P_Z_0_N_COLONNE_MT_RAISONNABLE_DEFAUT">#REF!</definedName>
    <definedName name="P_Z_0_N_COLONNE_MT_RAISONNABLE_STANDARD">#REF!</definedName>
    <definedName name="P_Z_0_N_COLONNE_POSTE_INDICATION_DEFAUT">#REF!</definedName>
    <definedName name="P_Z_0_N_COLONNE_POSTE_INDICATION_STANDARD">#REF!</definedName>
    <definedName name="P_Z_0_N_COLONNE_POSTE_LIBELLE_DEFAUT">#REF!</definedName>
    <definedName name="P_Z_0_N_COLONNE_POSTE_LIBELLE_STANDARD">#REF!</definedName>
    <definedName name="P_Z_0_N_COLONNE_SOUS_OPERATION_INDICATION_DEFAUT">#REF!</definedName>
    <definedName name="P_Z_0_N_COLONNE_SOUS_OPERATION_INDICATION_STANDARD">#REF!</definedName>
    <definedName name="P_Z_0_N_COLONNE_SOUS_OPERATION_LIBELLE_DEFAUT">#REF!</definedName>
    <definedName name="P_Z_0_N_COLONNE_SOUS_OPERATION_LIBELLE_STANDARD">#REF!</definedName>
    <definedName name="P_Z_0_N_COLONNES_MARCHE_2_DEVIS_SEUIL">#REF!</definedName>
    <definedName name="P_Z_0_N_COLONNES_MARCHE_3_DEVIS_SEUIL">#REF!</definedName>
    <definedName name="P_Z_0_R_LIBELLES_DESCRIPTIONS">#REF!</definedName>
    <definedName name="P_Z_0_R_LIBELLES_DESCRIPTIONS_1">#REF!</definedName>
    <definedName name="P_Z_0_R_LIBELLES_DESCRIPTIONS_10">#REF!</definedName>
    <definedName name="P_Z_0_R_LIBELLES_DESCRIPTIONS_11">#REF!</definedName>
    <definedName name="P_Z_0_R_LIBELLES_DESCRIPTIONS_12">#REF!</definedName>
    <definedName name="P_Z_0_R_LIBELLES_DESCRIPTIONS_13">#REF!</definedName>
    <definedName name="P_Z_0_R_LIBELLES_DESCRIPTIONS_14">#REF!</definedName>
    <definedName name="P_Z_0_R_LIBELLES_DESCRIPTIONS_15">#REF!</definedName>
    <definedName name="P_Z_0_R_LIBELLES_DESCRIPTIONS_16">#REF!</definedName>
    <definedName name="P_Z_0_R_LIBELLES_DESCRIPTIONS_17">#REF!</definedName>
    <definedName name="P_Z_0_R_LIBELLES_DESCRIPTIONS_18">#REF!</definedName>
    <definedName name="P_Z_0_R_LIBELLES_DESCRIPTIONS_19">#REF!</definedName>
    <definedName name="P_Z_0_R_LIBELLES_DESCRIPTIONS_2">#REF!</definedName>
    <definedName name="P_Z_0_R_LIBELLES_DESCRIPTIONS_20">#REF!</definedName>
    <definedName name="P_Z_0_R_LIBELLES_DESCRIPTIONS_3">#REF!</definedName>
    <definedName name="P_Z_0_R_LIBELLES_DESCRIPTIONS_4">#REF!</definedName>
    <definedName name="P_Z_0_R_LIBELLES_DESCRIPTIONS_5">#REF!</definedName>
    <definedName name="P_Z_0_R_LIBELLES_DESCRIPTIONS_6">#REF!</definedName>
    <definedName name="P_Z_0_R_LIBELLES_DESCRIPTIONS_7">#REF!</definedName>
    <definedName name="P_Z_0_R_LIBELLES_DESCRIPTIONS_8">#REF!</definedName>
    <definedName name="P_Z_0_R_LIBELLES_DESCRIPTIONS_9">#REF!</definedName>
    <definedName name="P_Z_0_R_LIBELLES_MARCHES_RAISONNABLES">#REF!</definedName>
    <definedName name="P_Z_0_R_LIBELLES_MARCHES_RAISONNABLES_1">#REF!</definedName>
    <definedName name="P_Z_0_R_LIBELLES_MARCHES_RAISONNABLES_2">#REF!</definedName>
    <definedName name="P_Z_0_R_LIBELLES_MARCHES_RAISONNABLES_3">#REF!</definedName>
    <definedName name="P_Z_0_R_LIBELLES_MARCHES_RAISONNABLES_4">#REF!</definedName>
    <definedName name="P_Z_0_R_LIBELLES_MARCHES_RAISONNABLES_5">#REF!</definedName>
    <definedName name="P_Z_0_R_LIBELLES_MARCHES_RAISONNABLES_OK">#REF!</definedName>
    <definedName name="P_Z_0_R_LIBELLES_MOTIFS_INELIGIBILITE">#REF!</definedName>
    <definedName name="P_Z_0_R_LIBELLES_POSTES">#REF!</definedName>
    <definedName name="P_Z_0_R_LIBELLES_POSTES_1">#REF!</definedName>
    <definedName name="P_Z_0_R_LIBELLES_POSTES_10">#REF!</definedName>
    <definedName name="P_Z_0_R_LIBELLES_POSTES_11">#REF!</definedName>
    <definedName name="P_Z_0_R_LIBELLES_POSTES_12">#REF!</definedName>
    <definedName name="P_Z_0_R_LIBELLES_POSTES_13">#REF!</definedName>
    <definedName name="P_Z_0_R_LIBELLES_POSTES_14">#REF!</definedName>
    <definedName name="P_Z_0_R_LIBELLES_POSTES_15">#REF!</definedName>
    <definedName name="P_Z_0_R_LIBELLES_POSTES_16">#REF!</definedName>
    <definedName name="P_Z_0_R_LIBELLES_POSTES_17">#REF!</definedName>
    <definedName name="P_Z_0_R_LIBELLES_POSTES_18">#REF!</definedName>
    <definedName name="P_Z_0_R_LIBELLES_POSTES_19">#REF!</definedName>
    <definedName name="P_Z_0_R_LIBELLES_POSTES_2">#REF!</definedName>
    <definedName name="P_Z_0_R_LIBELLES_POSTES_20">#REF!</definedName>
    <definedName name="P_Z_0_R_LIBELLES_POSTES_3">#REF!</definedName>
    <definedName name="P_Z_0_R_LIBELLES_POSTES_4">#REF!</definedName>
    <definedName name="P_Z_0_R_LIBELLES_POSTES_5">#REF!</definedName>
    <definedName name="P_Z_0_R_LIBELLES_POSTES_6">#REF!</definedName>
    <definedName name="P_Z_0_R_LIBELLES_POSTES_7">#REF!</definedName>
    <definedName name="P_Z_0_R_LIBELLES_POSTES_8">#REF!</definedName>
    <definedName name="P_Z_0_R_LIBELLES_POSTES_9">#REF!</definedName>
    <definedName name="P_Z_0_R_LIBELLES_SOUS_OPERATIONS">#REF!</definedName>
    <definedName name="P_Z_0_R_LIBELLES_SOUS_OPERATIONS_">#REF!</definedName>
    <definedName name="P_Z_0_R_LIBELLES_SOUS_OPERATIONS_1">#REF!</definedName>
    <definedName name="P_Z_0_R_LIBELLES_SOUS_OPERATIONS_10">#REF!</definedName>
    <definedName name="P_Z_0_R_LIBELLES_SOUS_OPERATIONS_11">#REF!</definedName>
    <definedName name="P_Z_0_R_LIBELLES_SOUS_OPERATIONS_12">#REF!</definedName>
    <definedName name="P_Z_0_R_LIBELLES_SOUS_OPERATIONS_13">#REF!</definedName>
    <definedName name="P_Z_0_R_LIBELLES_SOUS_OPERATIONS_14">#REF!</definedName>
    <definedName name="P_Z_0_R_LIBELLES_SOUS_OPERATIONS_15">#REF!</definedName>
    <definedName name="P_Z_0_R_LIBELLES_SOUS_OPERATIONS_16">#REF!</definedName>
    <definedName name="P_Z_0_R_LIBELLES_SOUS_OPERATIONS_17">#REF!</definedName>
    <definedName name="P_Z_0_R_LIBELLES_SOUS_OPERATIONS_18">#REF!</definedName>
    <definedName name="P_Z_0_R_LIBELLES_SOUS_OPERATIONS_19">#REF!</definedName>
    <definedName name="P_Z_0_R_LIBELLES_SOUS_OPERATIONS_2">#REF!</definedName>
    <definedName name="P_Z_0_R_LIBELLES_SOUS_OPERATIONS_20">#REF!</definedName>
    <definedName name="P_Z_0_R_LIBELLES_SOUS_OPERATIONS_3">#REF!</definedName>
    <definedName name="P_Z_0_R_LIBELLES_SOUS_OPERATIONS_4">#REF!</definedName>
    <definedName name="P_Z_0_R_LIBELLES_SOUS_OPERATIONS_5">#REF!</definedName>
    <definedName name="P_Z_0_R_LIBELLES_SOUS_OPERATIONS_6">#REF!</definedName>
    <definedName name="P_Z_0_R_LIBELLES_SOUS_OPERATIONS_7">#REF!</definedName>
    <definedName name="P_Z_0_R_LIBELLES_SOUS_OPERATIONS_8">#REF!</definedName>
    <definedName name="P_Z_0_R_LIBELLES_SOUS_OPERATIONS_9">#REF!</definedName>
    <definedName name="P_Z_0_R_LIBELLES_UNITES">#REF!</definedName>
    <definedName name="P_Z_0_R_LIBELLES_UNITES_1">#REF!</definedName>
    <definedName name="P_Z_0_R_LIBELLES_UNITES_10">#REF!</definedName>
    <definedName name="P_Z_0_R_LIBELLES_UNITES_11">#REF!</definedName>
    <definedName name="P_Z_0_R_LIBELLES_UNITES_12">#REF!</definedName>
    <definedName name="P_Z_0_R_LIBELLES_UNITES_13">#REF!</definedName>
    <definedName name="P_Z_0_R_LIBELLES_UNITES_14">#REF!</definedName>
    <definedName name="P_Z_0_R_LIBELLES_UNITES_15">#REF!</definedName>
    <definedName name="P_Z_0_R_LIBELLES_UNITES_16">#REF!</definedName>
    <definedName name="P_Z_0_R_LIBELLES_UNITES_17">#REF!</definedName>
    <definedName name="P_Z_0_R_LIBELLES_UNITES_18">#REF!</definedName>
    <definedName name="P_Z_0_R_LIBELLES_UNITES_19">#REF!</definedName>
    <definedName name="P_Z_0_R_LIBELLES_UNITES_2">#REF!</definedName>
    <definedName name="P_Z_0_R_LIBELLES_UNITES_20">#REF!</definedName>
    <definedName name="P_Z_0_R_LIBELLES_UNITES_3">#REF!</definedName>
    <definedName name="P_Z_0_R_LIBELLES_UNITES_4">#REF!</definedName>
    <definedName name="P_Z_0_R_LIBELLES_UNITES_5">#REF!</definedName>
    <definedName name="P_Z_0_R_LIBELLES_UNITES_6">#REF!</definedName>
    <definedName name="P_Z_0_R_LIBELLES_UNITES_7">#REF!</definedName>
    <definedName name="P_Z_0_R_LIBELLES_UNITES_8">#REF!</definedName>
    <definedName name="P_Z_0_R_LIBELLES_UNITES_9">#REF!</definedName>
    <definedName name="P_Z_1_B_COLONNE_COMMENTAIRE">#REF!</definedName>
    <definedName name="P_Z_1_B_COLONNE_COMMENTAIRE_ACTIVE">#REF!</definedName>
    <definedName name="P_Z_1_B_COLONNE_COMMENTAIRE_INDICATION">#REF!</definedName>
    <definedName name="P_Z_1_B_COLONNE_COMMENTAIRE_OBLIGATOIRE">#REF!</definedName>
    <definedName name="P_Z_1_B_COLONNE_COMMENTAIRE_SI_LIBELLE_STANDARD">#REF!</definedName>
    <definedName name="P_Z_1_B_COLONNE_CT_RAISONNABLE_FOURNISSEUR_2">#REF!</definedName>
    <definedName name="P_Z_1_B_COLONNE_CT_RAISONNABLE_FOURNISSEUR_2_INDICATION">#REF!</definedName>
    <definedName name="P_Z_1_B_COLONNE_CT_RAISONNABLE_FOURNISSEUR_3">#REF!</definedName>
    <definedName name="P_Z_1_B_COLONNE_CT_RAISONNABLE_FOURNISSEUR_3_INDICATION">#REF!</definedName>
    <definedName name="P_Z_1_B_COLONNE_CT_RAISONNABLE_JUSTIFICATIF_2">#REF!</definedName>
    <definedName name="P_Z_1_B_COLONNE_CT_RAISONNABLE_JUSTIFICATIF_2_INDICATION">#REF!</definedName>
    <definedName name="P_Z_1_B_COLONNE_CT_RAISONNABLE_JUSTIFICATIF_3">#REF!</definedName>
    <definedName name="P_Z_1_B_COLONNE_CT_RAISONNABLE_JUSTIFICATIF_3_INDICATION">#REF!</definedName>
    <definedName name="P_Z_1_B_COLONNE_CT_RAISONNABLE_MARCHE">#REF!</definedName>
    <definedName name="P_Z_1_B_COLONNE_CT_RAISONNABLE_MARCHE_INDICATION">#REF!</definedName>
    <definedName name="P_Z_1_B_COLONNE_CT_RAISONNABLE_MT_HT_2">#REF!</definedName>
    <definedName name="P_Z_1_B_COLONNE_CT_RAISONNABLE_MT_HT_2_INDICATION">#REF!</definedName>
    <definedName name="P_Z_1_B_COLONNE_CT_RAISONNABLE_MT_HT_3">#REF!</definedName>
    <definedName name="P_Z_1_B_COLONNE_CT_RAISONNABLE_MT_HT_3_INDICATION">#REF!</definedName>
    <definedName name="P_Z_1_B_COLONNE_CT_RAISONNABLE_MT_TVA_2">#REF!</definedName>
    <definedName name="P_Z_1_B_COLONNE_CT_RAISONNABLE_MT_TVA_2_INDICATION">#REF!</definedName>
    <definedName name="P_Z_1_B_COLONNE_CT_RAISONNABLE_MT_TVA_3">#REF!</definedName>
    <definedName name="P_Z_1_B_COLONNE_CT_RAISONNABLE_MT_TVA_3_INDICATION">#REF!</definedName>
    <definedName name="P_Z_1_B_COLONNE_DESCRIPTION">#REF!</definedName>
    <definedName name="P_Z_1_B_COLONNE_DESCRIPTION_INDICATION">#REF!</definedName>
    <definedName name="P_Z_1_B_COLONNE_FOURNISSEUR">#REF!</definedName>
    <definedName name="P_Z_1_B_COLONNE_FOURNISSEUR_INDICATION">#REF!</definedName>
    <definedName name="P_Z_1_B_COLONNE_JUSTIFICATIF">#REF!</definedName>
    <definedName name="P_Z_1_B_COLONNE_JUSTIFICATIF_INDICATION">#REF!</definedName>
    <definedName name="P_Z_1_B_COLONNE_MOTIFS_INELIGIBILITE_LIBELLE_STANDARD">#REF!</definedName>
    <definedName name="P_Z_1_B_COLONNE_MT_ELIGIBLE_LIBELLE_STANDARD">#REF!</definedName>
    <definedName name="P_Z_1_B_COLONNE_MT_INELIGIBLE_LIBELLE_STANDARD">#REF!</definedName>
    <definedName name="P_Z_1_B_COLONNE_MT_MAX_ACTIVE">#REF!</definedName>
    <definedName name="P_Z_1_B_COLONNE_MT_MAX_LIBELLE_STANDARD">#REF!</definedName>
    <definedName name="P_Z_1_B_COLONNE_MT_PRESENTE_HT">#REF!</definedName>
    <definedName name="P_Z_1_B_COLONNE_MT_PRESENTE_HT_INDICATION">#REF!</definedName>
    <definedName name="P_Z_1_B_COLONNE_MT_PRESENTE_TVA">#REF!</definedName>
    <definedName name="P_Z_1_B_COLONNE_MT_PRESENTE_TVA_INDICATION">#REF!</definedName>
    <definedName name="P_Z_1_B_COLONNE_MT_RAISONNABLE_LIBELLE_STANDARD">#REF!</definedName>
    <definedName name="P_Z_1_B_COLONNE_POSTE">#REF!</definedName>
    <definedName name="P_Z_1_B_COLONNE_POSTE_INDICATION">#REF!</definedName>
    <definedName name="P_Z_1_B_COLONNE_QUANTITE">#REF!</definedName>
    <definedName name="P_Z_1_B_COLONNE_QUANTITE_ACTIVE">#REF!</definedName>
    <definedName name="P_Z_1_B_COLONNE_QUANTITE_INDICATION">#REF!</definedName>
    <definedName name="P_Z_1_B_COLONNE_QUANTITE_OBLIGATOIRE">#REF!</definedName>
    <definedName name="P_Z_1_B_COLONNE_SOUS_OPERATION">#REF!</definedName>
    <definedName name="P_Z_1_B_COLONNE_SOUS_OPERATION_INDICATION">#REF!</definedName>
    <definedName name="P_Z_1_B_COLONNE_UNITE">#REF!</definedName>
    <definedName name="P_Z_1_B_COLONNE_UNITE_ACTIVE">#REF!</definedName>
    <definedName name="P_Z_1_B_COLONNE_UNITE_INDICATION">#REF!</definedName>
    <definedName name="P_Z_1_B_COLONNE_UNITE_OBLIGATOIRE">#REF!</definedName>
    <definedName name="P_Z_1_B_EXEMPLE_UTILISATION">#REF!</definedName>
    <definedName name="P_Z_1_B_INTITULE_DEPENSES_DEVIS_STANDARD">#REF!</definedName>
    <definedName name="P_Z_1_B_UFD">#REF!</definedName>
    <definedName name="P_Z_1_B_ULD">#REF!</definedName>
    <definedName name="P_Z_1_B_UTILISATION_FILTRE_DESCRIPTIONS">#REF!</definedName>
    <definedName name="P_Z_1_B_UTILISATION_FILTRE_POSTES">#REF!</definedName>
    <definedName name="P_Z_1_B_UTILISATION_FILTRE_SOUS_OPERATIONS">#REF!</definedName>
    <definedName name="P_Z_1_B_UTILISATION_FILTRE_UNITES">#REF!</definedName>
    <definedName name="P_Z_1_B_UTILISATION_LIBELLES_DESCRIPTIONS">#REF!</definedName>
    <definedName name="P_Z_1_N_COLONNE_COMMENTAIRE_INDICATION">#REF!</definedName>
    <definedName name="P_Z_1_N_COLONNE_COMMENTAIRE_INDICATION_STANDARD">#REF!</definedName>
    <definedName name="P_Z_1_N_COLONNE_COMMENTAIRE_SI_LIBELLE_DEFAUT">#REF!</definedName>
    <definedName name="P_Z_1_N_COLONNE_COMMENTAIRE_SI_LIBELLE_STANDARD">#REF!</definedName>
    <definedName name="P_Z_1_N_COLONNE_COMMENTAIRE_SPECIFIQUE">#REF!</definedName>
    <definedName name="P_Z_1_N_COLONNE_COMMENTAIRE_STANDARD">#REF!</definedName>
    <definedName name="P_Z_1_N_COLONNE_CT_RAISONNABLE_FOURNISSEUR_2_INDICATION">#REF!</definedName>
    <definedName name="P_Z_1_N_COLONNE_CT_RAISONNABLE_FOURNISSEUR_2_INDICATION_STANDARD">#REF!</definedName>
    <definedName name="P_Z_1_N_COLONNE_CT_RAISONNABLE_FOURNISSEUR_2_SPECIFIQUE">#REF!</definedName>
    <definedName name="P_Z_1_N_COLONNE_CT_RAISONNABLE_FOURNISSEUR_2_STANDARD">#REF!</definedName>
    <definedName name="P_Z_1_N_COLONNE_CT_RAISONNABLE_FOURNISSEUR_3_INDICATION">#REF!</definedName>
    <definedName name="P_Z_1_N_COLONNE_CT_RAISONNABLE_FOURNISSEUR_3_INDICATION_STANDARD">#REF!</definedName>
    <definedName name="P_Z_1_N_COLONNE_CT_RAISONNABLE_FOURNISSEUR_3_SPECIFIQUE">#REF!</definedName>
    <definedName name="P_Z_1_N_COLONNE_CT_RAISONNABLE_FOURNISSEUR_3_STANDARD">#REF!</definedName>
    <definedName name="P_Z_1_N_COLONNE_CT_RAISONNABLE_JUSTIFICATIF_2_INDICATION">#REF!</definedName>
    <definedName name="P_Z_1_N_COLONNE_CT_RAISONNABLE_JUSTIFICATIF_2_INDICATION_STANDARD">#REF!</definedName>
    <definedName name="P_Z_1_N_COLONNE_CT_RAISONNABLE_JUSTIFICATIF_2_SPECIFIQUE">#REF!</definedName>
    <definedName name="P_Z_1_N_COLONNE_CT_RAISONNABLE_JUSTIFICATIF_2_STANDARD">#REF!</definedName>
    <definedName name="P_Z_1_N_COLONNE_CT_RAISONNABLE_JUSTIFICATIF_3_INDICATION">#REF!</definedName>
    <definedName name="P_Z_1_N_COLONNE_CT_RAISONNABLE_JUSTIFICATIF_3_INDICATION_STANDARD">#REF!</definedName>
    <definedName name="P_Z_1_N_COLONNE_CT_RAISONNABLE_JUSTIFICATIF_3_SPECIFIQUE">#REF!</definedName>
    <definedName name="P_Z_1_N_COLONNE_CT_RAISONNABLE_JUSTIFICATIF_3_STANDARD">#REF!</definedName>
    <definedName name="P_Z_1_N_COLONNE_CT_RAISONNABLE_MARCHE_INDICATION">#REF!</definedName>
    <definedName name="P_Z_1_N_COLONNE_CT_RAISONNABLE_MARCHE_INDICATION_STANDARD">#REF!</definedName>
    <definedName name="P_Z_1_N_COLONNE_CT_RAISONNABLE_MARCHE_SPECIFIQUE">#REF!</definedName>
    <definedName name="P_Z_1_N_COLONNE_CT_RAISONNABLE_MARCHE_STANDARD">#REF!</definedName>
    <definedName name="P_Z_1_N_COLONNE_CT_RAISONNABLE_MT_HT_2_INDICATION">#REF!</definedName>
    <definedName name="P_Z_1_N_COLONNE_CT_RAISONNABLE_MT_HT_2_INDICATION_STANDARD">#REF!</definedName>
    <definedName name="P_Z_1_N_COLONNE_CT_RAISONNABLE_MT_HT_2_SPECIFIQUE">#REF!</definedName>
    <definedName name="P_Z_1_N_COLONNE_CT_RAISONNABLE_MT_HT_2_STANDARD">#REF!</definedName>
    <definedName name="P_Z_1_N_COLONNE_CT_RAISONNABLE_MT_HT_3_INDICATION">#REF!</definedName>
    <definedName name="P_Z_1_N_COLONNE_CT_RAISONNABLE_MT_HT_3_INDICATION_STANDARD">#REF!</definedName>
    <definedName name="P_Z_1_N_COLONNE_CT_RAISONNABLE_MT_HT_3_SPECIFIQUE">#REF!</definedName>
    <definedName name="P_Z_1_N_COLONNE_CT_RAISONNABLE_MT_HT_3_STANDARD">#REF!</definedName>
    <definedName name="P_Z_1_N_COLONNE_CT_RAISONNABLE_MT_TVA_2_INDICATION">#REF!</definedName>
    <definedName name="P_Z_1_N_COLONNE_CT_RAISONNABLE_MT_TVA_2_INDICATION_STANDARD">#REF!</definedName>
    <definedName name="P_Z_1_N_COLONNE_CT_RAISONNABLE_MT_TVA_2_SPECIFIQUE">#REF!</definedName>
    <definedName name="P_Z_1_N_COLONNE_CT_RAISONNABLE_MT_TVA_2_STANDARD">#REF!</definedName>
    <definedName name="P_Z_1_N_COLONNE_CT_RAISONNABLE_MT_TVA_3_INDICATION">#REF!</definedName>
    <definedName name="P_Z_1_N_COLONNE_CT_RAISONNABLE_MT_TVA_3_INDICATION_STANDARD">#REF!</definedName>
    <definedName name="P_Z_1_N_COLONNE_CT_RAISONNABLE_MT_TVA_3_SPECIFIQUE">#REF!</definedName>
    <definedName name="P_Z_1_N_COLONNE_CT_RAISONNABLE_MT_TVA_3_STANDARD">#REF!</definedName>
    <definedName name="P_Z_1_N_COLONNE_DESCRIPTION_INDICATION">#REF!</definedName>
    <definedName name="P_Z_1_N_COLONNE_DESCRIPTION_INDICATION_STANDARD">#REF!</definedName>
    <definedName name="P_Z_1_N_COLONNE_DESCRIPTION_SPECIFIQUE">#REF!</definedName>
    <definedName name="P_Z_1_N_COLONNE_DESCRIPTION_STANDARD">#REF!</definedName>
    <definedName name="P_Z_1_N_COLONNE_FOURNISSEUR_INDICATION">#REF!</definedName>
    <definedName name="P_Z_1_N_COLONNE_FOURNISSEUR_INDICATION_STANDARD">#REF!</definedName>
    <definedName name="P_Z_1_N_COLONNE_FOURNISSEUR_SPECIFIQUE">#REF!</definedName>
    <definedName name="P_Z_1_N_COLONNE_FOURNISSEUR_STANDARD">#REF!</definedName>
    <definedName name="P_Z_1_N_COLONNE_JUSTIFICATIF_INDICATION">#REF!</definedName>
    <definedName name="P_Z_1_N_COLONNE_JUSTIFICATIF_INDICATION_STANDARD">#REF!</definedName>
    <definedName name="P_Z_1_N_COLONNE_JUSTIFICATIF_SPECIFIQUE">#REF!</definedName>
    <definedName name="P_Z_1_N_COLONNE_JUSTIFICATIF_STANDARD">#REF!</definedName>
    <definedName name="P_Z_1_N_COLONNE_MOTIFS_INELIGIBILITE_LIBELLE_DEFAUT">#REF!</definedName>
    <definedName name="P_Z_1_N_COLONNE_MOTIFS_INELIGIBILITE_LIBELLE_STANDARD">#REF!</definedName>
    <definedName name="P_Z_1_N_COLONNE_MT_ELIGIBLE_LIBELLE_DEFAUT">#REF!</definedName>
    <definedName name="P_Z_1_N_COLONNE_MT_ELIGIBLE_LIBELLE_STANDARD">#REF!</definedName>
    <definedName name="P_Z_1_N_COLONNE_MT_INELIGIBLE_LIBELLE_DEFAUT">#REF!</definedName>
    <definedName name="P_Z_1_N_COLONNE_MT_INELIGIBLE_LIBELLE_STANDARD">#REF!</definedName>
    <definedName name="P_Z_1_N_COLONNE_MT_MAX_LIBELLE_DEFAUT">#REF!</definedName>
    <definedName name="P_Z_1_N_COLONNE_MT_MAX_LIBELLE_STANDARD">#REF!</definedName>
    <definedName name="P_Z_1_N_COLONNE_MT_PRESENTE_HT_INDICATION">#REF!</definedName>
    <definedName name="P_Z_1_N_COLONNE_MT_PRESENTE_HT_INDICATION_STANDARD">#REF!</definedName>
    <definedName name="P_Z_1_N_COLONNE_MT_PRESENTE_HT_SPECIFIQUE">#REF!</definedName>
    <definedName name="P_Z_1_N_COLONNE_MT_PRESENTE_HT_STANDARD">#REF!</definedName>
    <definedName name="P_Z_1_N_COLONNE_MT_PRESENTE_TVA_INDICATION">#REF!</definedName>
    <definedName name="P_Z_1_N_COLONNE_MT_PRESENTE_TVA_INDICATION_STANDARD">#REF!</definedName>
    <definedName name="P_Z_1_N_COLONNE_MT_PRESENTE_TVA_SPECIFIQUE">#REF!</definedName>
    <definedName name="P_Z_1_N_COLONNE_MT_PRESENTE_TVA_STANDARD">#REF!</definedName>
    <definedName name="P_Z_1_N_COLONNE_MT_RAISONNABLE_DEFAUT">#REF!</definedName>
    <definedName name="P_Z_1_N_COLONNE_MT_RAISONNABLE_STANDARD">#REF!</definedName>
    <definedName name="P_Z_1_N_COLONNE_POSTE_INDICATION">#REF!</definedName>
    <definedName name="P_Z_1_N_COLONNE_POSTE_INDICATION_STANDARD">#REF!</definedName>
    <definedName name="P_Z_1_N_COLONNE_POSTE_SPECIFIQUE">#REF!</definedName>
    <definedName name="P_Z_1_N_COLONNE_POSTE_STANDARD">#REF!</definedName>
    <definedName name="P_Z_1_N_COLONNE_QUANTITE_INDICATION">#REF!</definedName>
    <definedName name="P_Z_1_N_COLONNE_QUANTITE_INDICATION_STANDARD">#REF!</definedName>
    <definedName name="P_Z_1_N_COLONNE_QUANTITE_SPECIFIQUE">#REF!</definedName>
    <definedName name="P_Z_1_N_COLONNE_QUANTITE_STANDARD">#REF!</definedName>
    <definedName name="P_Z_1_N_COLONNE_SOUS_OPERATION_INDICATION">#REF!</definedName>
    <definedName name="P_Z_1_N_COLONNE_SOUS_OPERATION_INDICATION_STANDARD">#REF!</definedName>
    <definedName name="P_Z_1_N_COLONNE_SOUS_OPERATION_SPECIFIQUE">#REF!</definedName>
    <definedName name="P_Z_1_N_COLONNE_SOUS_OPERATION_STANDARD">#REF!</definedName>
    <definedName name="P_Z_1_N_COLONNE_UNITE_INDICATION">#REF!</definedName>
    <definedName name="P_Z_1_N_COLONNE_UNITE_INDICATION_STANDARD">#REF!</definedName>
    <definedName name="P_Z_1_N_COLONNE_UNITE_SPECIFIQUE">#REF!</definedName>
    <definedName name="P_Z_1_N_COLONNE_UNITE_STANDARD">#REF!</definedName>
    <definedName name="P_Z_1_N_CONSIGNE_DEPENSES_DEVIS">#REF!</definedName>
    <definedName name="P_Z_1_N_EXEMPLE_COMMENTAIRE">#REF!</definedName>
    <definedName name="P_Z_1_N_EXEMPLE_CT_RAISONNABLE_FOURNISSEUR_2">#REF!</definedName>
    <definedName name="P_Z_1_N_EXEMPLE_CT_RAISONNABLE_FOURNISSEUR_3">#REF!</definedName>
    <definedName name="P_Z_1_N_EXEMPLE_CT_RAISONNABLE_JUSTIFICATIF_2">#REF!</definedName>
    <definedName name="P_Z_1_N_EXEMPLE_CT_RAISONNABLE_JUSTIFICATIF_3">#REF!</definedName>
    <definedName name="P_Z_1_N_EXEMPLE_CT_RAISONNABLE_MARCHE">#REF!</definedName>
    <definedName name="P_Z_1_N_EXEMPLE_CT_RAISONNABLE_MT_HT_2">#REF!</definedName>
    <definedName name="P_Z_1_N_EXEMPLE_CT_RAISONNABLE_MT_HT_3">#REF!</definedName>
    <definedName name="P_Z_1_N_EXEMPLE_CT_RAISONNABLE_MT_TVA_2">#REF!</definedName>
    <definedName name="P_Z_1_N_EXEMPLE_CT_RAISONNABLE_MT_TVA_3">#REF!</definedName>
    <definedName name="P_Z_1_N_EXEMPLE_DESCRIPTION">#REF!</definedName>
    <definedName name="P_Z_1_N_EXEMPLE_FOURNISSEUR">#REF!</definedName>
    <definedName name="P_Z_1_N_EXEMPLE_JUSTIFICATIF">#REF!</definedName>
    <definedName name="P_Z_1_N_EXEMPLE_MT_PRESENTE_HT">#REF!</definedName>
    <definedName name="P_Z_1_N_EXEMPLE_MT_PRESENTE_TVA">#REF!</definedName>
    <definedName name="P_Z_1_N_EXEMPLE_POSTE">#REF!</definedName>
    <definedName name="P_Z_1_N_EXEMPLE_QUANTITE">#REF!</definedName>
    <definedName name="P_Z_1_N_EXEMPLE_SOUS_OPERATION">#REF!</definedName>
    <definedName name="P_Z_1_N_EXEMPLE_UNITE">#REF!</definedName>
    <definedName name="P_Z_1_N_INTITULE_DEPENSES_DEVIS_DEFAUT">#REF!</definedName>
    <definedName name="P_Z_1_N_INTITULE_DEPENSES_DEVIS_STANDARD">#REF!</definedName>
    <definedName name="P_Z_1_R_LIBELLES_DESCRIPTIONS">#REF!</definedName>
    <definedName name="P_Z_1_R_LIBELLES_DESCRIPTIONS_1">#REF!</definedName>
    <definedName name="P_Z_1_R_LIBELLES_DESCRIPTIONS_10">#REF!</definedName>
    <definedName name="P_Z_1_R_LIBELLES_DESCRIPTIONS_11">#REF!</definedName>
    <definedName name="P_Z_1_R_LIBELLES_DESCRIPTIONS_12">#REF!</definedName>
    <definedName name="P_Z_1_R_LIBELLES_DESCRIPTIONS_13">#REF!</definedName>
    <definedName name="P_Z_1_R_LIBELLES_DESCRIPTIONS_14">#REF!</definedName>
    <definedName name="P_Z_1_R_LIBELLES_DESCRIPTIONS_15">#REF!</definedName>
    <definedName name="P_Z_1_R_LIBELLES_DESCRIPTIONS_16">#REF!</definedName>
    <definedName name="P_Z_1_R_LIBELLES_DESCRIPTIONS_17">#REF!</definedName>
    <definedName name="P_Z_1_R_LIBELLES_DESCRIPTIONS_18">#REF!</definedName>
    <definedName name="P_Z_1_R_LIBELLES_DESCRIPTIONS_19">#REF!</definedName>
    <definedName name="P_Z_1_R_LIBELLES_DESCRIPTIONS_2">#REF!</definedName>
    <definedName name="P_Z_1_R_LIBELLES_DESCRIPTIONS_20">#REF!</definedName>
    <definedName name="P_Z_1_R_LIBELLES_DESCRIPTIONS_3">#REF!</definedName>
    <definedName name="P_Z_1_R_LIBELLES_DESCRIPTIONS_4">#REF!</definedName>
    <definedName name="P_Z_1_R_LIBELLES_DESCRIPTIONS_5">#REF!</definedName>
    <definedName name="P_Z_1_R_LIBELLES_DESCRIPTIONS_6">#REF!</definedName>
    <definedName name="P_Z_1_R_LIBELLES_DESCRIPTIONS_7">#REF!</definedName>
    <definedName name="P_Z_1_R_LIBELLES_DESCRIPTIONS_8">#REF!</definedName>
    <definedName name="P_Z_1_R_LIBELLES_DESCRIPTIONS_9">#REF!</definedName>
    <definedName name="P_Z_1_R_LIBELLES_POSTES">#REF!</definedName>
    <definedName name="P_Z_1_R_LIBELLES_POSTES_1">#REF!</definedName>
    <definedName name="P_Z_1_R_LIBELLES_POSTES_10">#REF!</definedName>
    <definedName name="P_Z_1_R_LIBELLES_POSTES_11">#REF!</definedName>
    <definedName name="P_Z_1_R_LIBELLES_POSTES_12">#REF!</definedName>
    <definedName name="P_Z_1_R_LIBELLES_POSTES_13">#REF!</definedName>
    <definedName name="P_Z_1_R_LIBELLES_POSTES_14">#REF!</definedName>
    <definedName name="P_Z_1_R_LIBELLES_POSTES_15">#REF!</definedName>
    <definedName name="P_Z_1_R_LIBELLES_POSTES_16">#REF!</definedName>
    <definedName name="P_Z_1_R_LIBELLES_POSTES_17">#REF!</definedName>
    <definedName name="P_Z_1_R_LIBELLES_POSTES_18">#REF!</definedName>
    <definedName name="P_Z_1_R_LIBELLES_POSTES_19">#REF!</definedName>
    <definedName name="P_Z_1_R_LIBELLES_POSTES_2">#REF!</definedName>
    <definedName name="P_Z_1_R_LIBELLES_POSTES_20">#REF!</definedName>
    <definedName name="P_Z_1_R_LIBELLES_POSTES_3">#REF!</definedName>
    <definedName name="P_Z_1_R_LIBELLES_POSTES_4">#REF!</definedName>
    <definedName name="P_Z_1_R_LIBELLES_POSTES_5">#REF!</definedName>
    <definedName name="P_Z_1_R_LIBELLES_POSTES_6">#REF!</definedName>
    <definedName name="P_Z_1_R_LIBELLES_POSTES_7">#REF!</definedName>
    <definedName name="P_Z_1_R_LIBELLES_POSTES_8">#REF!</definedName>
    <definedName name="P_Z_1_R_LIBELLES_POSTES_9">#REF!</definedName>
    <definedName name="P_Z_1_R_LIBELLES_SOUS_OPERATIONS">#REF!</definedName>
    <definedName name="P_Z_1_R_LIBELLES_SOUS_OPERATIONS_1">#REF!</definedName>
    <definedName name="P_Z_1_R_LIBELLES_SOUS_OPERATIONS_10">#REF!</definedName>
    <definedName name="P_Z_1_R_LIBELLES_SOUS_OPERATIONS_11">#REF!</definedName>
    <definedName name="P_Z_1_R_LIBELLES_SOUS_OPERATIONS_12">#REF!</definedName>
    <definedName name="P_Z_1_R_LIBELLES_SOUS_OPERATIONS_13">#REF!</definedName>
    <definedName name="P_Z_1_R_LIBELLES_SOUS_OPERATIONS_14">#REF!</definedName>
    <definedName name="P_Z_1_R_LIBELLES_SOUS_OPERATIONS_15">#REF!</definedName>
    <definedName name="P_Z_1_R_LIBELLES_SOUS_OPERATIONS_16">#REF!</definedName>
    <definedName name="P_Z_1_R_LIBELLES_SOUS_OPERATIONS_17">#REF!</definedName>
    <definedName name="P_Z_1_R_LIBELLES_SOUS_OPERATIONS_18">#REF!</definedName>
    <definedName name="P_Z_1_R_LIBELLES_SOUS_OPERATIONS_19">#REF!</definedName>
    <definedName name="P_Z_1_R_LIBELLES_SOUS_OPERATIONS_2">#REF!</definedName>
    <definedName name="P_Z_1_R_LIBELLES_SOUS_OPERATIONS_20">#REF!</definedName>
    <definedName name="P_Z_1_R_LIBELLES_SOUS_OPERATIONS_3">#REF!</definedName>
    <definedName name="P_Z_1_R_LIBELLES_SOUS_OPERATIONS_4">#REF!</definedName>
    <definedName name="P_Z_1_R_LIBELLES_SOUS_OPERATIONS_5">#REF!</definedName>
    <definedName name="P_Z_1_R_LIBELLES_SOUS_OPERATIONS_6">#REF!</definedName>
    <definedName name="P_Z_1_R_LIBELLES_SOUS_OPERATIONS_7">#REF!</definedName>
    <definedName name="P_Z_1_R_LIBELLES_SOUS_OPERATIONS_8">#REF!</definedName>
    <definedName name="P_Z_1_R_LIBELLES_SOUS_OPERATIONS_9">#REF!</definedName>
    <definedName name="P_Z_1_R_LIBELLES_UNITES">#REF!</definedName>
    <definedName name="P_Z_1_R_LIBELLES_UNITES_1">#REF!</definedName>
    <definedName name="P_Z_1_R_LIBELLES_UNITES_10">#REF!</definedName>
    <definedName name="P_Z_1_R_LIBELLES_UNITES_11">#REF!</definedName>
    <definedName name="P_Z_1_R_LIBELLES_UNITES_12">#REF!</definedName>
    <definedName name="P_Z_1_R_LIBELLES_UNITES_13">#REF!</definedName>
    <definedName name="P_Z_1_R_LIBELLES_UNITES_14">#REF!</definedName>
    <definedName name="P_Z_1_R_LIBELLES_UNITES_15">#REF!</definedName>
    <definedName name="P_Z_1_R_LIBELLES_UNITES_16">#REF!</definedName>
    <definedName name="P_Z_1_R_LIBELLES_UNITES_17">#REF!</definedName>
    <definedName name="P_Z_1_R_LIBELLES_UNITES_18">#REF!</definedName>
    <definedName name="P_Z_1_R_LIBELLES_UNITES_19">#REF!</definedName>
    <definedName name="P_Z_1_R_LIBELLES_UNITES_2">#REF!</definedName>
    <definedName name="P_Z_1_R_LIBELLES_UNITES_20">#REF!</definedName>
    <definedName name="P_Z_1_R_LIBELLES_UNITES_3">#REF!</definedName>
    <definedName name="P_Z_1_R_LIBELLES_UNITES_4">#REF!</definedName>
    <definedName name="P_Z_1_R_LIBELLES_UNITES_5">#REF!</definedName>
    <definedName name="P_Z_1_R_LIBELLES_UNITES_6">#REF!</definedName>
    <definedName name="P_Z_1_R_LIBELLES_UNITES_7">#REF!</definedName>
    <definedName name="P_Z_1_R_LIBELLES_UNITES_8">#REF!</definedName>
    <definedName name="P_Z_1_R_LIBELLES_UNITES_9">#REF!</definedName>
    <definedName name="P_Z_4_B_COLONNE_COMMENTAIRE">#REF!</definedName>
    <definedName name="P_Z_4_B_COLONNE_COMMENTAIRE_ACTIVE">#REF!</definedName>
    <definedName name="P_Z_4_B_COLONNE_COMMENTAIRE_INDICATION">#REF!</definedName>
    <definedName name="P_Z_4_B_COLONNE_COMMENTAIRE_OBLIGATOIRE">#REF!</definedName>
    <definedName name="P_Z_4_B_COLONNE_COMMENTAIRE_SI_LIBELLE_STANDARD">#REF!</definedName>
    <definedName name="P_Z_4_B_COLONNE_COUT">#REF!</definedName>
    <definedName name="P_Z_4_B_COLONNE_COUT_ELIGIBLE_LIBELLE_STANDARD">#REF!</definedName>
    <definedName name="P_Z_4_B_COLONNE_COUT_INDICATION">#REF!</definedName>
    <definedName name="P_Z_4_B_COLONNE_COUT_RAISONNABLE_LIBELLE_STANDARD">#REF!</definedName>
    <definedName name="P_Z_4_B_COLONNE_DESCRIPTION">#REF!</definedName>
    <definedName name="P_Z_4_B_COLONNE_DESCRIPTION_INDICATION">#REF!</definedName>
    <definedName name="P_Z_4_B_COLONNE_INTERVENANT">#REF!</definedName>
    <definedName name="P_Z_4_B_COLONNE_INTERVENANT_INDICATION">#REF!</definedName>
    <definedName name="P_Z_4_B_COLONNE_JUSTIFICATIF">#REF!</definedName>
    <definedName name="P_Z_4_B_COLONNE_JUSTIFICATIF_INDICATION">#REF!</definedName>
    <definedName name="P_Z_4_B_COLONNE_MOTIFS_INELIGIBILITE_LIBELLE_STANDARD">#REF!</definedName>
    <definedName name="P_Z_4_B_COLONNE_MT_ELIGIBLE_LIBELLE_STANDARD">#REF!</definedName>
    <definedName name="P_Z_4_B_COLONNE_MT_MAX_ACTIVE">#REF!</definedName>
    <definedName name="P_Z_4_B_COLONNE_MT_MAX_LIBELLE_STANDARD">#REF!</definedName>
    <definedName name="P_Z_4_B_COLONNE_MT_PRESENTE">#REF!</definedName>
    <definedName name="P_Z_4_B_COLONNE_MT_PRESENTE_INDICATION">#REF!</definedName>
    <definedName name="P_Z_4_B_COLONNE_MT_RAISONNABLE_LIBELLE_STANDARD">#REF!</definedName>
    <definedName name="P_Z_4_B_COLONNE_POSTE">#REF!</definedName>
    <definedName name="P_Z_4_B_COLONNE_POSTE_INDICATION">#REF!</definedName>
    <definedName name="P_Z_4_B_COLONNE_QUALIFICATION">#REF!</definedName>
    <definedName name="P_Z_4_B_COLONNE_QUALIFICATION_ACTIVE">#REF!</definedName>
    <definedName name="P_Z_4_B_COLONNE_QUALIFICATION_INDICATION">#REF!</definedName>
    <definedName name="P_Z_4_B_COLONNE_QUALIFICATION_OBLIGATOIRE">#REF!</definedName>
    <definedName name="P_Z_4_B_COLONNE_SOUS_OPERATION">#REF!</definedName>
    <definedName name="P_Z_4_B_COLONNE_SOUS_OPERATION_INDICATION">#REF!</definedName>
    <definedName name="P_Z_4_B_COLONNE_TEMPS_OPERATION">#REF!</definedName>
    <definedName name="P_Z_4_B_COLONNE_TEMPS_OPERATION_ELIGIBLE_LIBELLE_STANDARD">#REF!</definedName>
    <definedName name="P_Z_4_B_COLONNE_TEMPS_OPERATION_INDICATION">#REF!</definedName>
    <definedName name="P_Z_4_B_COLONNE_TEMPS_OPERATION_RAISONNABLE_LIBELLE_STANDARD">#REF!</definedName>
    <definedName name="P_Z_4_B_COLONNE_TEMPS_PERIODE">#REF!</definedName>
    <definedName name="P_Z_4_B_COLONNE_TEMPS_PERIODE_ELIGIBLE_LIBELLE_STANDARD">#REF!</definedName>
    <definedName name="P_Z_4_B_COLONNE_TEMPS_PERIODE_INDICATION">#REF!</definedName>
    <definedName name="P_Z_4_B_COLONNE_TEMPS_PERIODE_RAISONNABLE_LIBELLE_STANDARD">#REF!</definedName>
    <definedName name="P_Z_4_B_COLONNE_UNITE">#REF!</definedName>
    <definedName name="P_Z_4_B_COLONNE_UNITE_ELIGIBLE_LIBELLE_STANDARD">#REF!</definedName>
    <definedName name="P_Z_4_B_COLONNE_UNITE_INDICATION">#REF!</definedName>
    <definedName name="P_Z_4_B_EXEMPLE_UTILISATION">#REF!</definedName>
    <definedName name="P_Z_4_B_INTITULE_DEPENSES_REMUNERATION_STANDARD">#REF!</definedName>
    <definedName name="P_Z_4_B_UFD">#REF!</definedName>
    <definedName name="P_Z_4_B_ULD">#REF!</definedName>
    <definedName name="P_Z_4_B_UTILISATION_FILTRE_POSTES">#REF!</definedName>
    <definedName name="P_Z_4_B_UTILISATION_FILTRE_SOUS_OPERATIONS">#REF!</definedName>
    <definedName name="P_Z_4_B_UTILISATION_FILTRE_UNITES">#REF!</definedName>
    <definedName name="P_Z_4_N_COLONNE_COMMENTAIRE_INDICATION_SPECIFIQUE">#REF!</definedName>
    <definedName name="P_Z_4_N_COLONNE_COMMENTAIRE_INDICATION_STANDARD">#REF!</definedName>
    <definedName name="P_Z_4_N_COLONNE_COMMENTAIRE_SI_LIBELLE_DEFAUT">#REF!</definedName>
    <definedName name="P_Z_4_N_COLONNE_COMMENTAIRE_SI_LIBELLE_SPECIFIQUE">#REF!</definedName>
    <definedName name="P_Z_4_N_COLONNE_COMMENTAIRE_SPECIFIQUE">#REF!</definedName>
    <definedName name="P_Z_4_N_COLONNE_COMMENTAIRE_STANDARD">#REF!</definedName>
    <definedName name="P_Z_4_N_COLONNE_COUT_ELIGIBLE_LIBELLE_DEFAUT">#REF!</definedName>
    <definedName name="P_Z_4_N_COLONNE_COUT_ELIGIBLE_LIBELLE_SPECIFIQUE">#REF!</definedName>
    <definedName name="P_Z_4_N_COLONNE_COUT_INDICATION_SPECIFIQUE">#REF!</definedName>
    <definedName name="P_Z_4_N_COLONNE_COUT_INDICATION_STANDARD">#REF!</definedName>
    <definedName name="P_Z_4_N_COLONNE_COUT_RAISONNABLE_LIBELLE_DEFAUT">#REF!</definedName>
    <definedName name="P_Z_4_N_COLONNE_COUT_RAISONNABLE_LIBELLE_SPECIFIQUE">#REF!</definedName>
    <definedName name="P_Z_4_N_COLONNE_COUT_SPECIFIQUE">#REF!</definedName>
    <definedName name="P_Z_4_N_COLONNE_COUT_STANDARD">#REF!</definedName>
    <definedName name="P_Z_4_N_COLONNE_DESCRIPTION_INDICATION_SPECIFIQUE">#REF!</definedName>
    <definedName name="P_Z_4_N_COLONNE_DESCRIPTION_INDICATION_STANDARD">#REF!</definedName>
    <definedName name="P_Z_4_N_COLONNE_DESCRIPTION_SPECIFIQUE">#REF!</definedName>
    <definedName name="P_Z_4_N_COLONNE_DESCRIPTION_STANDARD">#REF!</definedName>
    <definedName name="P_Z_4_N_COLONNE_INTERVENANT_INDICATION_SPECIFIQUE">#REF!</definedName>
    <definedName name="P_Z_4_N_COLONNE_INTERVENANT_INDICATION_STANDARD">#REF!</definedName>
    <definedName name="P_Z_4_N_COLONNE_INTERVENANT_SPECIFIQUE">#REF!</definedName>
    <definedName name="P_Z_4_N_COLONNE_INTERVENANT_STANDARD">#REF!</definedName>
    <definedName name="P_Z_4_N_COLONNE_JUSTIFICATIF_INDICATION_SPECIFIQUE">#REF!</definedName>
    <definedName name="P_Z_4_N_COLONNE_JUSTIFICATIF_INDICATION_STANDARD">#REF!</definedName>
    <definedName name="P_Z_4_N_COLONNE_JUSTIFICATIF_SPECIFIQUE">#REF!</definedName>
    <definedName name="P_Z_4_N_COLONNE_JUSTIFICATIF_STANDARD">#REF!</definedName>
    <definedName name="P_Z_4_N_COLONNE_MOTIFS_INELIGIBILITE_LIBELLE_DEFAUT">#REF!</definedName>
    <definedName name="P_Z_4_N_COLONNE_MOTIFS_INELIGIBILITE_LIBELLE_SPECIFIQUE">#REF!</definedName>
    <definedName name="P_Z_4_N_COLONNE_MT_ELIGIBLE_LIBELLE_DEFAUT">#REF!</definedName>
    <definedName name="P_Z_4_N_COLONNE_MT_ELIGIBLE_LIBELLE_SPECIFIQUE">#REF!</definedName>
    <definedName name="P_Z_4_N_COLONNE_MT_MAX_LIBELLE_DEFAUT">#REF!</definedName>
    <definedName name="P_Z_4_N_COLONNE_MT_MAX_LIBELLE_SPECIFIQUE">#REF!</definedName>
    <definedName name="P_Z_4_N_COLONNE_MT_PRESENTE_INDICATION_SPECIFIQUE">#REF!</definedName>
    <definedName name="P_Z_4_N_COLONNE_MT_PRESENTE_INDICATION_STANDARD">#REF!</definedName>
    <definedName name="P_Z_4_N_COLONNE_MT_PRESENTE_SPECIFIQUE">#REF!</definedName>
    <definedName name="P_Z_4_N_COLONNE_MT_PRESENTE_STANDARD">#REF!</definedName>
    <definedName name="P_Z_4_N_COLONNE_MT_RAISONNABLE_LIBELLE_DEFAUT">#REF!</definedName>
    <definedName name="P_Z_4_N_COLONNE_MT_RAISONNABLE_LIBELLE_SPECIFIQUE">#REF!</definedName>
    <definedName name="P_Z_4_N_COLONNE_POSTE_INDICATION_SPECIFIQUE">#REF!</definedName>
    <definedName name="P_Z_4_N_COLONNE_POSTE_INDICATION_STANDARD">#REF!</definedName>
    <definedName name="P_Z_4_N_COLONNE_POSTE_SPECIFIQUE">#REF!</definedName>
    <definedName name="P_Z_4_N_COLONNE_POSTE_STANDARD">#REF!</definedName>
    <definedName name="P_Z_4_N_COLONNE_QUALIFICATION_INDICATION_SPECIFIQUE">#REF!</definedName>
    <definedName name="P_Z_4_N_COLONNE_QUALIFICATION_INDICATION_STANDARD">#REF!</definedName>
    <definedName name="P_Z_4_N_COLONNE_QUALIFICATION_SPECIFIQUE">#REF!</definedName>
    <definedName name="P_Z_4_N_COLONNE_QUALIFICATION_STANDARD">#REF!</definedName>
    <definedName name="P_Z_4_N_COLONNE_SOUS_OPERATION_INDICATION_SPECIFIQUE">#REF!</definedName>
    <definedName name="P_Z_4_N_COLONNE_SOUS_OPERATION_INDICATION_STANDARD">#REF!</definedName>
    <definedName name="P_Z_4_N_COLONNE_SOUS_OPERATION_SPECIFIQUE">#REF!</definedName>
    <definedName name="P_Z_4_N_COLONNE_SOUS_OPERATION_STANDARD">#REF!</definedName>
    <definedName name="P_Z_4_N_COLONNE_TEMPS_OPERATION_ELIGIBLE_LIBELLE_DEFAUT">#REF!</definedName>
    <definedName name="P_Z_4_N_COLONNE_TEMPS_OPERATION_ELIGIBLE_LIBELLE_SPECIFIQUE">#REF!</definedName>
    <definedName name="P_Z_4_N_COLONNE_TEMPS_OPERATION_INDICATION_SPECIFIQUE">#REF!</definedName>
    <definedName name="P_Z_4_N_COLONNE_TEMPS_OPERATION_INDICATION_STANDARD">#REF!</definedName>
    <definedName name="P_Z_4_N_COLONNE_TEMPS_OPERATION_RAISONNABLE_LIBELLE_DEFAUT">#REF!</definedName>
    <definedName name="P_Z_4_N_COLONNE_TEMPS_OPERATION_RAISONNABLE_LIBELLE_SPECIFIQUE">#REF!</definedName>
    <definedName name="P_Z_4_N_COLONNE_TEMPS_OPERATION_SPECIFIQUE">#REF!</definedName>
    <definedName name="P_Z_4_N_COLONNE_TEMPS_OPERATION_STANDARD">#REF!</definedName>
    <definedName name="P_Z_4_N_COLONNE_TEMPS_PERIODE_ELIGIBLE_LIBELLE_DEFAUT">#REF!</definedName>
    <definedName name="P_Z_4_N_COLONNE_TEMPS_PERIODE_ELIGIBLE_LIBELLE_SPECIFIQUE">#REF!</definedName>
    <definedName name="P_Z_4_N_COLONNE_TEMPS_PERIODE_INDICATION_SPECIFIQUE">#REF!</definedName>
    <definedName name="P_Z_4_N_COLONNE_TEMPS_PERIODE_INDICATION_STANDARD">#REF!</definedName>
    <definedName name="P_Z_4_N_COLONNE_TEMPS_PERIODE_RAISONNABLE_LIBELLE_DEFAUT">#REF!</definedName>
    <definedName name="P_Z_4_N_COLONNE_TEMPS_PERIODE_RAISONNABLE_LIBELLE_SPECIFIQUE">#REF!</definedName>
    <definedName name="P_Z_4_N_COLONNE_TEMPS_PERIODE_SPECIFIQUE">#REF!</definedName>
    <definedName name="P_Z_4_N_COLONNE_TEMPS_PERIODE_STANDARD">#REF!</definedName>
    <definedName name="P_Z_4_N_COLONNE_UNITE_ELIGIBLE_LIBELLE_DEFAUT">#REF!</definedName>
    <definedName name="P_Z_4_N_COLONNE_UNITE_ELIGIBLE_LIBELLE_SPECIFIQUE">#REF!</definedName>
    <definedName name="P_Z_4_N_COLONNE_UNITE_INDICATION_SPECIFIQUE">#REF!</definedName>
    <definedName name="P_Z_4_N_COLONNE_UNITE_INDICATION_STANDARD">#REF!</definedName>
    <definedName name="P_Z_4_N_COLONNE_UNITE_SPECIFIQUE">#REF!</definedName>
    <definedName name="P_Z_4_N_COLONNE_UNITE_STANDARD">#REF!</definedName>
    <definedName name="P_Z_4_N_CONSIGNE_DEPENSES_REMUNERATION">#REF!</definedName>
    <definedName name="P_Z_4_N_EXEMPLE_COMMENTAIRE">#REF!</definedName>
    <definedName name="P_Z_4_N_EXEMPLE_COUT">#REF!</definedName>
    <definedName name="P_Z_4_N_EXEMPLE_DESCRIPTION">#REF!</definedName>
    <definedName name="P_Z_4_N_EXEMPLE_INTERVENANT">#REF!</definedName>
    <definedName name="P_Z_4_N_EXEMPLE_JUSTIFICATIF">#REF!</definedName>
    <definedName name="P_Z_4_N_EXEMPLE_MT_PRESENTE">#REF!</definedName>
    <definedName name="P_Z_4_N_EXEMPLE_POSTE">#REF!</definedName>
    <definedName name="P_Z_4_N_EXEMPLE_QUALIFICATION">#REF!</definedName>
    <definedName name="P_Z_4_N_EXEMPLE_SOUS_OPERATION">#REF!</definedName>
    <definedName name="P_Z_4_N_EXEMPLE_TEMPS_OPERATION">#REF!</definedName>
    <definedName name="P_Z_4_N_EXEMPLE_TEMPS_PERIODE">#REF!</definedName>
    <definedName name="P_Z_4_N_EXEMPLE_UNITE">#REF!</definedName>
    <definedName name="P_Z_4_N_INTITULE_DEPENSES_REMUNERATION_DEFAUT">#REF!</definedName>
    <definedName name="P_Z_4_N_INTITULE_DEPENSES_REMUNERATION_STANDARD">#REF!</definedName>
    <definedName name="P_Z_4_R_LIBELLES_DESCRIPTIONS">#REF!</definedName>
    <definedName name="P_Z_4_R_LIBELLES_DESCRIPTIONS_1">#REF!</definedName>
    <definedName name="P_Z_4_R_LIBELLES_DESCRIPTIONS_10">#REF!</definedName>
    <definedName name="P_Z_4_R_LIBELLES_DESCRIPTIONS_11">#REF!</definedName>
    <definedName name="P_Z_4_R_LIBELLES_DESCRIPTIONS_12">#REF!</definedName>
    <definedName name="P_Z_4_R_LIBELLES_DESCRIPTIONS_13">#REF!</definedName>
    <definedName name="P_Z_4_R_LIBELLES_DESCRIPTIONS_14">#REF!</definedName>
    <definedName name="P_Z_4_R_LIBELLES_DESCRIPTIONS_15">#REF!</definedName>
    <definedName name="P_Z_4_R_LIBELLES_DESCRIPTIONS_16">#REF!</definedName>
    <definedName name="P_Z_4_R_LIBELLES_DESCRIPTIONS_17">#REF!</definedName>
    <definedName name="P_Z_4_R_LIBELLES_DESCRIPTIONS_18">#REF!</definedName>
    <definedName name="P_Z_4_R_LIBELLES_DESCRIPTIONS_19">#REF!</definedName>
    <definedName name="P_Z_4_R_LIBELLES_DESCRIPTIONS_2">#REF!</definedName>
    <definedName name="P_Z_4_R_LIBELLES_DESCRIPTIONS_20">#REF!</definedName>
    <definedName name="P_Z_4_R_LIBELLES_DESCRIPTIONS_3">#REF!</definedName>
    <definedName name="P_Z_4_R_LIBELLES_DESCRIPTIONS_4">#REF!</definedName>
    <definedName name="P_Z_4_R_LIBELLES_DESCRIPTIONS_5">#REF!</definedName>
    <definedName name="P_Z_4_R_LIBELLES_DESCRIPTIONS_6">#REF!</definedName>
    <definedName name="P_Z_4_R_LIBELLES_DESCRIPTIONS_7">#REF!</definedName>
    <definedName name="P_Z_4_R_LIBELLES_DESCRIPTIONS_8">#REF!</definedName>
    <definedName name="P_Z_4_R_LIBELLES_DESCRIPTIONS_9">#REF!</definedName>
    <definedName name="P_Z_4_R_LIBELLES_POSTES">#REF!</definedName>
    <definedName name="P_Z_4_R_LIBELLES_POSTES_1">#REF!</definedName>
    <definedName name="P_Z_4_R_LIBELLES_POSTES_10">#REF!</definedName>
    <definedName name="P_Z_4_R_LIBELLES_POSTES_11">#REF!</definedName>
    <definedName name="P_Z_4_R_LIBELLES_POSTES_12">#REF!</definedName>
    <definedName name="P_Z_4_R_LIBELLES_POSTES_13">#REF!</definedName>
    <definedName name="P_Z_4_R_LIBELLES_POSTES_14">#REF!</definedName>
    <definedName name="P_Z_4_R_LIBELLES_POSTES_15">#REF!</definedName>
    <definedName name="P_Z_4_R_LIBELLES_POSTES_16">#REF!</definedName>
    <definedName name="P_Z_4_R_LIBELLES_POSTES_17">#REF!</definedName>
    <definedName name="P_Z_4_R_LIBELLES_POSTES_18">#REF!</definedName>
    <definedName name="P_Z_4_R_LIBELLES_POSTES_19">#REF!</definedName>
    <definedName name="P_Z_4_R_LIBELLES_POSTES_2">#REF!</definedName>
    <definedName name="P_Z_4_R_LIBELLES_POSTES_20">#REF!</definedName>
    <definedName name="P_Z_4_R_LIBELLES_POSTES_3">#REF!</definedName>
    <definedName name="P_Z_4_R_LIBELLES_POSTES_4">#REF!</definedName>
    <definedName name="P_Z_4_R_LIBELLES_POSTES_5">#REF!</definedName>
    <definedName name="P_Z_4_R_LIBELLES_POSTES_6">#REF!</definedName>
    <definedName name="P_Z_4_R_LIBELLES_POSTES_7">#REF!</definedName>
    <definedName name="P_Z_4_R_LIBELLES_POSTES_8">#REF!</definedName>
    <definedName name="P_Z_4_R_LIBELLES_POSTES_9">#REF!</definedName>
    <definedName name="P_Z_4_R_LIBELLES_SOUS_OPERATIONS">#REF!</definedName>
    <definedName name="P_Z_4_R_LIBELLES_SOUS_OPERATIONS_1">#REF!</definedName>
    <definedName name="P_Z_4_R_LIBELLES_SOUS_OPERATIONS_10">#REF!</definedName>
    <definedName name="P_Z_4_R_LIBELLES_SOUS_OPERATIONS_11">#REF!</definedName>
    <definedName name="P_Z_4_R_LIBELLES_SOUS_OPERATIONS_12">#REF!</definedName>
    <definedName name="P_Z_4_R_LIBELLES_SOUS_OPERATIONS_13">#REF!</definedName>
    <definedName name="P_Z_4_R_LIBELLES_SOUS_OPERATIONS_14">#REF!</definedName>
    <definedName name="P_Z_4_R_LIBELLES_SOUS_OPERATIONS_15">#REF!</definedName>
    <definedName name="P_Z_4_R_LIBELLES_SOUS_OPERATIONS_16">#REF!</definedName>
    <definedName name="P_Z_4_R_LIBELLES_SOUS_OPERATIONS_17">#REF!</definedName>
    <definedName name="P_Z_4_R_LIBELLES_SOUS_OPERATIONS_18">#REF!</definedName>
    <definedName name="P_Z_4_R_LIBELLES_SOUS_OPERATIONS_19">#REF!</definedName>
    <definedName name="P_Z_4_R_LIBELLES_SOUS_OPERATIONS_2">#REF!</definedName>
    <definedName name="P_Z_4_R_LIBELLES_SOUS_OPERATIONS_20">#REF!</definedName>
    <definedName name="P_Z_4_R_LIBELLES_SOUS_OPERATIONS_3">#REF!</definedName>
    <definedName name="P_Z_4_R_LIBELLES_SOUS_OPERATIONS_4">#REF!</definedName>
    <definedName name="P_Z_4_R_LIBELLES_SOUS_OPERATIONS_5">#REF!</definedName>
    <definedName name="P_Z_4_R_LIBELLES_SOUS_OPERATIONS_6">#REF!</definedName>
    <definedName name="P_Z_4_R_LIBELLES_SOUS_OPERATIONS_7">#REF!</definedName>
    <definedName name="P_Z_4_R_LIBELLES_SOUS_OPERATIONS_8">#REF!</definedName>
    <definedName name="P_Z_4_R_LIBELLES_SOUS_OPERATIONS_9">#REF!</definedName>
    <definedName name="P_Z_4_R_LIBELLES_UNITES">#REF!</definedName>
    <definedName name="P_Z_4_R_LIBELLES_UNITES_1">#REF!</definedName>
    <definedName name="P_Z_4_R_LIBELLES_UNITES_10">#REF!</definedName>
    <definedName name="P_Z_4_R_LIBELLES_UNITES_11">#REF!</definedName>
    <definedName name="P_Z_4_R_LIBELLES_UNITES_12">#REF!</definedName>
    <definedName name="P_Z_4_R_LIBELLES_UNITES_13">#REF!</definedName>
    <definedName name="P_Z_4_R_LIBELLES_UNITES_14">#REF!</definedName>
    <definedName name="P_Z_4_R_LIBELLES_UNITES_15">#REF!</definedName>
    <definedName name="P_Z_4_R_LIBELLES_UNITES_16">#REF!</definedName>
    <definedName name="P_Z_4_R_LIBELLES_UNITES_17">#REF!</definedName>
    <definedName name="P_Z_4_R_LIBELLES_UNITES_18">#REF!</definedName>
    <definedName name="P_Z_4_R_LIBELLES_UNITES_19">#REF!</definedName>
    <definedName name="P_Z_4_R_LIBELLES_UNITES_2">#REF!</definedName>
    <definedName name="P_Z_4_R_LIBELLES_UNITES_20">#REF!</definedName>
    <definedName name="P_Z_4_R_LIBELLES_UNITES_3">#REF!</definedName>
    <definedName name="P_Z_4_R_LIBELLES_UNITES_4">#REF!</definedName>
    <definedName name="P_Z_4_R_LIBELLES_UNITES_5">#REF!</definedName>
    <definedName name="P_Z_4_R_LIBELLES_UNITES_6">#REF!</definedName>
    <definedName name="P_Z_4_R_LIBELLES_UNITES_7">#REF!</definedName>
    <definedName name="P_Z_4_R_LIBELLES_UNITES_8">#REF!</definedName>
    <definedName name="P_Z_4_R_LIBELLES_UNITES_9">#REF!</definedName>
    <definedName name="P_Z_8_B_COLONNE_BAREME">#REF!</definedName>
    <definedName name="P_Z_8_B_COLONNE_BAREME_INDICATION">#REF!</definedName>
    <definedName name="P_Z_8_B_COLONNE_COMMENTAIRE">#REF!</definedName>
    <definedName name="P_Z_8_B_COLONNE_COMMENTAIRE_ACTIVE">#REF!</definedName>
    <definedName name="P_Z_8_B_COLONNE_COMMENTAIRE_INDICATION">#REF!</definedName>
    <definedName name="P_Z_8_B_COLONNE_COMMENTAIRE_OBLIGATOIRE">#REF!</definedName>
    <definedName name="P_Z_8_B_COLONNE_COMMENTAIRE_SI_LIBELLE_STANDARD">#REF!</definedName>
    <definedName name="P_Z_8_B_COLONNE_DESCRIPTION">#REF!</definedName>
    <definedName name="P_Z_8_B_COLONNE_DESCRIPTION_INDICATION">#REF!</definedName>
    <definedName name="P_Z_8_B_COLONNE_JUSTIFICATIF">#REF!</definedName>
    <definedName name="P_Z_8_B_COLONNE_JUSTIFICATIF_ACTIVE">#REF!</definedName>
    <definedName name="P_Z_8_B_COLONNE_JUSTIFICATIF_INDICATION">#REF!</definedName>
    <definedName name="P_Z_8_B_COLONNE_JUSTIFICATIF_OBLIGATOIRE">#REF!</definedName>
    <definedName name="P_Z_8_B_COLONNE_MOTIFS_INELIGIBILITE_LIBELLE_STANDARD">#REF!</definedName>
    <definedName name="P_Z_8_B_COLONNE_MT_ELIGIBLE_LIBELLE_STANDARD">#REF!</definedName>
    <definedName name="P_Z_8_B_COLONNE_MT_MAX_ACTIVE">#REF!</definedName>
    <definedName name="P_Z_8_B_COLONNE_MT_MAX_LIBELLE_STANDARD">#REF!</definedName>
    <definedName name="P_Z_8_B_COLONNE_MT_PRESENTE">#REF!</definedName>
    <definedName name="P_Z_8_B_COLONNE_MT_PRESENTE_INDICATION">#REF!</definedName>
    <definedName name="P_Z_8_B_COLONNE_MT_RAISONNABLE_LIBELLE_STANDARD">#REF!</definedName>
    <definedName name="P_Z_8_B_COLONNE_POSTE">#REF!</definedName>
    <definedName name="P_Z_8_B_COLONNE_POSTE_INDICATION">#REF!</definedName>
    <definedName name="P_Z_8_B_COLONNE_QT_ELIGIBLE_LIBELLE_STANDARD">#REF!</definedName>
    <definedName name="P_Z_8_B_COLONNE_QT_RAISONNABLE_LIBELLE_STANDARD">#REF!</definedName>
    <definedName name="P_Z_8_B_COLONNE_QUANTITE">#REF!</definedName>
    <definedName name="P_Z_8_B_COLONNE_QUANTITE_INDICATION">#REF!</definedName>
    <definedName name="P_Z_8_B_COLONNE_SOUS_OPERATION">#REF!</definedName>
    <definedName name="P_Z_8_B_COLONNE_SOUS_OPERATION_INDICATION">#REF!</definedName>
    <definedName name="P_Z_8_B_COLONNE_UNITE">#REF!</definedName>
    <definedName name="P_Z_8_B_COLONNE_UNITE_INDICATION">#REF!</definedName>
    <definedName name="P_Z_8_B_COLONNE_VALEUR_BAREME">#REF!</definedName>
    <definedName name="P_Z_8_B_COLONNE_VALEUR_BAREME_INDICATION">#REF!</definedName>
    <definedName name="P_Z_8_B_EXEMPLE_UTILISATION">#REF!</definedName>
    <definedName name="P_Z_8_B_INTITULE_DEPENSES_BAREMES_STANDARD">#REF!</definedName>
    <definedName name="P_Z_8_B_UFD">#REF!</definedName>
    <definedName name="P_Z_8_B_ULD">#REF!</definedName>
    <definedName name="P_Z_8_B_UTILISATION_FILTRE_POSTES">#REF!</definedName>
    <definedName name="P_Z_8_B_UTILISATION_FILTRE_SOUS_OPERATIONS">#REF!</definedName>
    <definedName name="P_Z_8_N_COLONNE_BAREME_INDICATION_SPECIFIQUE">#REF!</definedName>
    <definedName name="P_Z_8_N_COLONNE_BAREME_INDICATION_STANDARD">#REF!</definedName>
    <definedName name="P_Z_8_N_COLONNE_BAREME_SPECIFIQUE">#REF!</definedName>
    <definedName name="P_Z_8_N_COLONNE_BAREME_STANDARD">#REF!</definedName>
    <definedName name="P_Z_8_N_COLONNE_COMMENTAIRE_INDICATION_SPECIFIQUE">#REF!</definedName>
    <definedName name="P_Z_8_N_COLONNE_COMMENTAIRE_INDICATION_STANDARD">#REF!</definedName>
    <definedName name="P_Z_8_N_COLONNE_COMMENTAIRE_SI_LIBELLE_DEFAUT">#REF!</definedName>
    <definedName name="P_Z_8_N_COLONNE_COMMENTAIRE_SI_LIBELLE_SPECIFIQUE">#REF!</definedName>
    <definedName name="P_Z_8_N_COLONNE_COMMENTAIRE_SPECIFIQUE">#REF!</definedName>
    <definedName name="P_Z_8_N_COLONNE_COMMENTAIRE_STANDARD">#REF!</definedName>
    <definedName name="P_Z_8_N_COLONNE_DESCRIPTION_INDICATION_SPECIFIQUE">#REF!</definedName>
    <definedName name="P_Z_8_N_COLONNE_DESCRIPTION_INDICATION_STANDARD">#REF!</definedName>
    <definedName name="P_Z_8_N_COLONNE_DESCRIPTION_SPECIFIQUE">#REF!</definedName>
    <definedName name="P_Z_8_N_COLONNE_DESCRIPTION_STANDARD">#REF!</definedName>
    <definedName name="P_Z_8_N_COLONNE_JUSTIFICATIF_INDICATION_SPECIFIQUE">#REF!</definedName>
    <definedName name="P_Z_8_N_COLONNE_JUSTIFICATIF_INDICATION_STANDARD">#REF!</definedName>
    <definedName name="P_Z_8_N_COLONNE_JUSTIFICATIF_SPECIFIQUE">#REF!</definedName>
    <definedName name="P_Z_8_N_COLONNE_JUSTIFICATIF_STANDARD">#REF!</definedName>
    <definedName name="P_Z_8_N_COLONNE_MOTIFS_INELIGIBILITE_LIBELLE_DEFAUT">#REF!</definedName>
    <definedName name="P_Z_8_N_COLONNE_MOTIFS_INELIGIBILITE_LIBELLE_SPECIFIQUE">#REF!</definedName>
    <definedName name="P_Z_8_N_COLONNE_MT_ELIGIBLE_LIBELLE_DEFAUT">#REF!</definedName>
    <definedName name="P_Z_8_N_COLONNE_MT_ELIGIBLE_LIBELLE_SPECIFIQUE">#REF!</definedName>
    <definedName name="P_Z_8_N_COLONNE_MT_MAX_LIBELLE_DEFAUT">#REF!</definedName>
    <definedName name="P_Z_8_N_COLONNE_MT_MAX_LIBELLE_SPECIFIQUE">#REF!</definedName>
    <definedName name="P_Z_8_N_COLONNE_MT_PRESENTE_INDICATION_SPECIFIQUE">#REF!</definedName>
    <definedName name="P_Z_8_N_COLONNE_MT_PRESENTE_INDICATION_STANDARD">#REF!</definedName>
    <definedName name="P_Z_8_N_COLONNE_MT_PRESENTE_SPECIFIQUE">#REF!</definedName>
    <definedName name="P_Z_8_N_COLONNE_MT_PRESENTE_STANDARD">#REF!</definedName>
    <definedName name="P_Z_8_N_COLONNE_MT_RAISONNABLE_LIBELLE_DEFAUT">#REF!</definedName>
    <definedName name="P_Z_8_N_COLONNE_MT_RAISONNABLE_LIBELLE_SPECIFIQUE">#REF!</definedName>
    <definedName name="P_Z_8_N_COLONNE_POSTE_INDICATION_SPECIFIQUE">#REF!</definedName>
    <definedName name="P_Z_8_N_COLONNE_POSTE_INDICATION_STANDARD">#REF!</definedName>
    <definedName name="P_Z_8_N_COLONNE_POSTE_SPECIFIQUE">#REF!</definedName>
    <definedName name="P_Z_8_N_COLONNE_POSTE_STANDARD">#REF!</definedName>
    <definedName name="P_Z_8_N_COLONNE_QT_ELIGIBLE_LIBELLE_DEFAUT">#REF!</definedName>
    <definedName name="P_Z_8_N_COLONNE_QT_ELIGIBLE_LIBELLE_SPECIFIQUE">#REF!</definedName>
    <definedName name="P_Z_8_N_COLONNE_QT_RAISONNABLE_LIBELLE_DEFAUT">#REF!</definedName>
    <definedName name="P_Z_8_N_COLONNE_QT_RAISONNABLE_LIBELLE_SPECIFIQUE">#REF!</definedName>
    <definedName name="P_Z_8_N_COLONNE_QUANTITE_INDICATION_SPECIFIQUE">#REF!</definedName>
    <definedName name="P_Z_8_N_COLONNE_QUANTITE_INDICATION_STANDARD">#REF!</definedName>
    <definedName name="P_Z_8_N_COLONNE_QUANTITE_SPECIFIQUE">#REF!</definedName>
    <definedName name="P_Z_8_N_COLONNE_QUANTITE_STANDARD">#REF!</definedName>
    <definedName name="P_Z_8_N_COLONNE_SOUS_OPERATION_INDICATION_SPECIFIQUE">#REF!</definedName>
    <definedName name="P_Z_8_N_COLONNE_SOUS_OPERATION_INDICATION_STANDARD">#REF!</definedName>
    <definedName name="P_Z_8_N_COLONNE_SOUS_OPERATION_SPECIFIQUE">#REF!</definedName>
    <definedName name="P_Z_8_N_COLONNE_SOUS_OPERATION_STANDARD">#REF!</definedName>
    <definedName name="P_Z_8_N_COLONNE_UNITE_INDICATION_SPECIFIQUE">#REF!</definedName>
    <definedName name="P_Z_8_N_COLONNE_UNITE_INDICATION_STANDARD">#REF!</definedName>
    <definedName name="P_Z_8_N_COLONNE_UNITE_SPECIFIQUE">#REF!</definedName>
    <definedName name="P_Z_8_N_COLONNE_UNITE_STANDARD">#REF!</definedName>
    <definedName name="P_Z_8_N_COLONNE_VALEUR_BAREME_INDICATION_SPECIFIQUE">#REF!</definedName>
    <definedName name="P_Z_8_N_COLONNE_VALEUR_BAREME_INDICATION_STANDARD">#REF!</definedName>
    <definedName name="P_Z_8_N_COLONNE_VALEUR_BAREME_SPECIFIQUE">#REF!</definedName>
    <definedName name="P_Z_8_N_COLONNE_VALEUR_BAREME_STANDARD">#REF!</definedName>
    <definedName name="P_Z_8_N_CONSIGNE_DEPENSES_BAREMES">#REF!</definedName>
    <definedName name="P_Z_8_N_EXEMPLE_BAREME">#REF!</definedName>
    <definedName name="P_Z_8_N_EXEMPLE_COMMENTAIRE">#REF!</definedName>
    <definedName name="P_Z_8_N_EXEMPLE_DESCRIPTION">#REF!</definedName>
    <definedName name="P_Z_8_N_EXEMPLE_DONNEES">#REF!</definedName>
    <definedName name="P_Z_8_N_EXEMPLE_JUSTIFICATIF">#REF!</definedName>
    <definedName name="P_Z_8_N_EXEMPLE_MT_PRESENTE">#REF!</definedName>
    <definedName name="P_Z_8_N_EXEMPLE_POSTE">#REF!</definedName>
    <definedName name="P_Z_8_N_EXEMPLE_QUANTITE">#REF!</definedName>
    <definedName name="P_Z_8_N_EXEMPLE_SOUS_OPERATION">#REF!</definedName>
    <definedName name="P_Z_8_N_EXEMPLE_UNITE">#REF!</definedName>
    <definedName name="P_Z_8_N_EXEMPLE_VALEUR_BAREME">#REF!</definedName>
    <definedName name="P_Z_8_N_INTITULE_DEPENSES_BAREMES_DEFAUT">#REF!</definedName>
    <definedName name="P_Z_8_N_INTITULE_DEPENSES_BAREMES_SPECIFIQUE">#REF!</definedName>
    <definedName name="P_Z_8_R_LIBELLES_CODES_BAREMES">#REF!</definedName>
    <definedName name="P_Z_8_R_LIBELLES_CODES_BAREMES_1">#REF!</definedName>
    <definedName name="P_Z_8_R_LIBELLES_CODES_BAREMES_10">#REF!</definedName>
    <definedName name="P_Z_8_R_LIBELLES_CODES_BAREMES_11">#REF!</definedName>
    <definedName name="P_Z_8_R_LIBELLES_CODES_BAREMES_12">#REF!</definedName>
    <definedName name="P_Z_8_R_LIBELLES_CODES_BAREMES_13">#REF!</definedName>
    <definedName name="P_Z_8_R_LIBELLES_CODES_BAREMES_14">#REF!</definedName>
    <definedName name="P_Z_8_R_LIBELLES_CODES_BAREMES_15">#REF!</definedName>
    <definedName name="P_Z_8_R_LIBELLES_CODES_BAREMES_16">#REF!</definedName>
    <definedName name="P_Z_8_R_LIBELLES_CODES_BAREMES_17">#REF!</definedName>
    <definedName name="P_Z_8_R_LIBELLES_CODES_BAREMES_18">#REF!</definedName>
    <definedName name="P_Z_8_R_LIBELLES_CODES_BAREMES_19">#REF!</definedName>
    <definedName name="P_Z_8_R_LIBELLES_CODES_BAREMES_2">#REF!</definedName>
    <definedName name="P_Z_8_R_LIBELLES_CODES_BAREMES_20">#REF!</definedName>
    <definedName name="P_Z_8_R_LIBELLES_CODES_BAREMES_21">#REF!</definedName>
    <definedName name="P_Z_8_R_LIBELLES_CODES_BAREMES_22">#REF!</definedName>
    <definedName name="P_Z_8_R_LIBELLES_CODES_BAREMES_23">#REF!</definedName>
    <definedName name="P_Z_8_R_LIBELLES_CODES_BAREMES_24">#REF!</definedName>
    <definedName name="P_Z_8_R_LIBELLES_CODES_BAREMES_25">#REF!</definedName>
    <definedName name="P_Z_8_R_LIBELLES_CODES_BAREMES_26">#REF!</definedName>
    <definedName name="P_Z_8_R_LIBELLES_CODES_BAREMES_27">#REF!</definedName>
    <definedName name="P_Z_8_R_LIBELLES_CODES_BAREMES_28">#REF!</definedName>
    <definedName name="P_Z_8_R_LIBELLES_CODES_BAREMES_29">#REF!</definedName>
    <definedName name="P_Z_8_R_LIBELLES_CODES_BAREMES_3">#REF!</definedName>
    <definedName name="P_Z_8_R_LIBELLES_CODES_BAREMES_30">#REF!</definedName>
    <definedName name="P_Z_8_R_LIBELLES_CODES_BAREMES_31">#REF!</definedName>
    <definedName name="P_Z_8_R_LIBELLES_CODES_BAREMES_32">#REF!</definedName>
    <definedName name="P_Z_8_R_LIBELLES_CODES_BAREMES_33">#REF!</definedName>
    <definedName name="P_Z_8_R_LIBELLES_CODES_BAREMES_34">#REF!</definedName>
    <definedName name="P_Z_8_R_LIBELLES_CODES_BAREMES_35">#REF!</definedName>
    <definedName name="P_Z_8_R_LIBELLES_CODES_BAREMES_36">#REF!</definedName>
    <definedName name="P_Z_8_R_LIBELLES_CODES_BAREMES_37">#REF!</definedName>
    <definedName name="P_Z_8_R_LIBELLES_CODES_BAREMES_38">#REF!</definedName>
    <definedName name="P_Z_8_R_LIBELLES_CODES_BAREMES_39">#REF!</definedName>
    <definedName name="P_Z_8_R_LIBELLES_CODES_BAREMES_4">#REF!</definedName>
    <definedName name="P_Z_8_R_LIBELLES_CODES_BAREMES_40">#REF!</definedName>
    <definedName name="P_Z_8_R_LIBELLES_CODES_BAREMES_5">#REF!</definedName>
    <definedName name="P_Z_8_R_LIBELLES_CODES_BAREMES_6">#REF!</definedName>
    <definedName name="P_Z_8_R_LIBELLES_CODES_BAREMES_7">#REF!</definedName>
    <definedName name="P_Z_8_R_LIBELLES_CODES_BAREMES_8">#REF!</definedName>
    <definedName name="P_Z_8_R_LIBELLES_CODES_BAREMES_9">#REF!</definedName>
    <definedName name="P_Z_8_R_LIBELLES_DESCRIPTIONS">#REF!</definedName>
    <definedName name="P_Z_8_R_LIBELLES_DESCRIPTIONS_1">#REF!</definedName>
    <definedName name="P_Z_8_R_LIBELLES_DESCRIPTIONS_10">#REF!</definedName>
    <definedName name="P_Z_8_R_LIBELLES_DESCRIPTIONS_11">#REF!</definedName>
    <definedName name="P_Z_8_R_LIBELLES_DESCRIPTIONS_12">#REF!</definedName>
    <definedName name="P_Z_8_R_LIBELLES_DESCRIPTIONS_13">#REF!</definedName>
    <definedName name="P_Z_8_R_LIBELLES_DESCRIPTIONS_14">#REF!</definedName>
    <definedName name="P_Z_8_R_LIBELLES_DESCRIPTIONS_15">#REF!</definedName>
    <definedName name="P_Z_8_R_LIBELLES_DESCRIPTIONS_16">#REF!</definedName>
    <definedName name="P_Z_8_R_LIBELLES_DESCRIPTIONS_17">#REF!</definedName>
    <definedName name="P_Z_8_R_LIBELLES_DESCRIPTIONS_18">#REF!</definedName>
    <definedName name="P_Z_8_R_LIBELLES_DESCRIPTIONS_19">#REF!</definedName>
    <definedName name="P_Z_8_R_LIBELLES_DESCRIPTIONS_2">#REF!</definedName>
    <definedName name="P_Z_8_R_LIBELLES_DESCRIPTIONS_20">#REF!</definedName>
    <definedName name="P_Z_8_R_LIBELLES_DESCRIPTIONS_3">#REF!</definedName>
    <definedName name="P_Z_8_R_LIBELLES_DESCRIPTIONS_4">#REF!</definedName>
    <definedName name="P_Z_8_R_LIBELLES_DESCRIPTIONS_5">#REF!</definedName>
    <definedName name="P_Z_8_R_LIBELLES_DESCRIPTIONS_6">#REF!</definedName>
    <definedName name="P_Z_8_R_LIBELLES_DESCRIPTIONS_7">#REF!</definedName>
    <definedName name="P_Z_8_R_LIBELLES_DESCRIPTIONS_8">#REF!</definedName>
    <definedName name="P_Z_8_R_LIBELLES_DESCRIPTIONS_9">#REF!</definedName>
    <definedName name="P_Z_8_R_LIBELLES_POSTES">#REF!</definedName>
    <definedName name="P_Z_8_R_LIBELLES_POSTES_1">#REF!</definedName>
    <definedName name="P_Z_8_R_LIBELLES_POSTES_10">#REF!</definedName>
    <definedName name="P_Z_8_R_LIBELLES_POSTES_11">#REF!</definedName>
    <definedName name="P_Z_8_R_LIBELLES_POSTES_12">#REF!</definedName>
    <definedName name="P_Z_8_R_LIBELLES_POSTES_13">#REF!</definedName>
    <definedName name="P_Z_8_R_LIBELLES_POSTES_14">#REF!</definedName>
    <definedName name="P_Z_8_R_LIBELLES_POSTES_15">#REF!</definedName>
    <definedName name="P_Z_8_R_LIBELLES_POSTES_16">#REF!</definedName>
    <definedName name="P_Z_8_R_LIBELLES_POSTES_17">#REF!</definedName>
    <definedName name="P_Z_8_R_LIBELLES_POSTES_18">#REF!</definedName>
    <definedName name="P_Z_8_R_LIBELLES_POSTES_19">#REF!</definedName>
    <definedName name="P_Z_8_R_LIBELLES_POSTES_2">#REF!</definedName>
    <definedName name="P_Z_8_R_LIBELLES_POSTES_20">#REF!</definedName>
    <definedName name="P_Z_8_R_LIBELLES_POSTES_3">#REF!</definedName>
    <definedName name="P_Z_8_R_LIBELLES_POSTES_4">#REF!</definedName>
    <definedName name="P_Z_8_R_LIBELLES_POSTES_5">#REF!</definedName>
    <definedName name="P_Z_8_R_LIBELLES_POSTES_6">#REF!</definedName>
    <definedName name="P_Z_8_R_LIBELLES_POSTES_7">#REF!</definedName>
    <definedName name="P_Z_8_R_LIBELLES_POSTES_8">#REF!</definedName>
    <definedName name="P_Z_8_R_LIBELLES_POSTES_9">#REF!</definedName>
    <definedName name="P_Z_8_R_LIBELLES_SOUS_OPERATIONS">#REF!</definedName>
    <definedName name="P_Z_8_R_LIBELLES_SOUS_OPERATIONS_1">#REF!</definedName>
    <definedName name="P_Z_8_R_LIBELLES_SOUS_OPERATIONS_10">#REF!</definedName>
    <definedName name="P_Z_8_R_LIBELLES_SOUS_OPERATIONS_11">#REF!</definedName>
    <definedName name="P_Z_8_R_LIBELLES_SOUS_OPERATIONS_12">#REF!</definedName>
    <definedName name="P_Z_8_R_LIBELLES_SOUS_OPERATIONS_13">#REF!</definedName>
    <definedName name="P_Z_8_R_LIBELLES_SOUS_OPERATIONS_14">#REF!</definedName>
    <definedName name="P_Z_8_R_LIBELLES_SOUS_OPERATIONS_15">#REF!</definedName>
    <definedName name="P_Z_8_R_LIBELLES_SOUS_OPERATIONS_16">#REF!</definedName>
    <definedName name="P_Z_8_R_LIBELLES_SOUS_OPERATIONS_17">#REF!</definedName>
    <definedName name="P_Z_8_R_LIBELLES_SOUS_OPERATIONS_18">#REF!</definedName>
    <definedName name="P_Z_8_R_LIBELLES_SOUS_OPERATIONS_19">#REF!</definedName>
    <definedName name="P_Z_8_R_LIBELLES_SOUS_OPERATIONS_2">#REF!</definedName>
    <definedName name="P_Z_8_R_LIBELLES_SOUS_OPERATIONS_20">#REF!</definedName>
    <definedName name="P_Z_8_R_LIBELLES_SOUS_OPERATIONS_3">#REF!</definedName>
    <definedName name="P_Z_8_R_LIBELLES_SOUS_OPERATIONS_4">#REF!</definedName>
    <definedName name="P_Z_8_R_LIBELLES_SOUS_OPERATIONS_5">#REF!</definedName>
    <definedName name="P_Z_8_R_LIBELLES_SOUS_OPERATIONS_6">#REF!</definedName>
    <definedName name="P_Z_8_R_LIBELLES_SOUS_OPERATIONS_7">#REF!</definedName>
    <definedName name="P_Z_8_R_LIBELLES_SOUS_OPERATIONS_8">#REF!</definedName>
    <definedName name="P_Z_8_R_LIBELLES_SOUS_OPERATIONS_9">#REF!</definedName>
    <definedName name="P_Z_F_B_TYPE_1_ACTIVE">#REF!</definedName>
    <definedName name="P_Z_F_B_TYPE_10_ACTIVE">#REF!</definedName>
    <definedName name="P_Z_F_B_TYPE_11_ACTIVE">#REF!</definedName>
    <definedName name="P_Z_F_B_TYPE_12_ACTIVE">#REF!</definedName>
    <definedName name="P_Z_F_B_TYPE_13_ACTIVE">#REF!</definedName>
    <definedName name="P_Z_F_B_TYPE_2_ACTIVE">#REF!</definedName>
    <definedName name="P_Z_F_B_TYPE_3_ACTIVE">#REF!</definedName>
    <definedName name="P_Z_F_B_TYPE_4_ACTIVE">#REF!</definedName>
    <definedName name="P_Z_F_B_TYPE_5_ACTIVE">#REF!</definedName>
    <definedName name="P_Z_F_B_TYPE_6_ACTIVE">#REF!</definedName>
    <definedName name="P_Z_F_B_TYPE_7_ACTIVE">#REF!</definedName>
    <definedName name="P_Z_F_B_TYPE_8_ACTIVE">#REF!</definedName>
    <definedName name="P_Z_F_B_TYPE_9_ACTIVE">#REF!</definedName>
    <definedName name="P_Z_F_N_CODE_INTERVENTION">#REF!</definedName>
    <definedName name="P_Z_F_N_CONSIGNES_UTILISATION">#REF!</definedName>
    <definedName name="P_Z_F_N_CONSIGNES_UTILISATION_FIN">#REF!</definedName>
    <definedName name="P_Z_F_N_LIBELLE_DISPOSITIF">#REF!</definedName>
    <definedName name="P_Z_F_N_NB_LOGOS_FINANCEURS">#REF!</definedName>
    <definedName name="P_Z_F_N_RAPPELS">#REF!</definedName>
    <definedName name="P_Z_G_R_G_BOOLEEN">#REF!</definedName>
    <definedName name="P_Z_G_R_G_BOOLEEN_NON">#REF!</definedName>
    <definedName name="P_Z_G_R_G_BOOLEEN_OUI">#REF!</definedName>
    <definedName name="P_Z_G_R_G_INTERVENTIONS_PSN">#REF!</definedName>
    <definedName name="P_Z_G_R_G_NB_CATEGORIES">#REF!</definedName>
    <definedName name="P_Z_G_R_G_NB_LOGOS_FINANCEURS">#REF!</definedName>
    <definedName name="_xlnm.Print_Area" localSheetId="0">Accueil!$B$1:$Y$37</definedName>
    <definedName name="zz" localSheetId="3">#REF!</definedName>
    <definedName name="zz">#REF!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12" i="80" l="1"/>
  <c r="AU13" i="80"/>
  <c r="AU14" i="80"/>
  <c r="AU15" i="80"/>
  <c r="AU16" i="80"/>
  <c r="AU17" i="80"/>
  <c r="AU18" i="80"/>
  <c r="AU19" i="80"/>
  <c r="AU20" i="80"/>
  <c r="AU21" i="80"/>
  <c r="AU22" i="80"/>
  <c r="AU23" i="80"/>
  <c r="AU24" i="80"/>
  <c r="AU25" i="80"/>
  <c r="AU26" i="80"/>
  <c r="AU27" i="80"/>
  <c r="AU28" i="80"/>
  <c r="AU29" i="80"/>
  <c r="AU30" i="80"/>
  <c r="AU31" i="80"/>
  <c r="AU32" i="80"/>
  <c r="AU33" i="80"/>
  <c r="AU34" i="80"/>
  <c r="AU35" i="80"/>
  <c r="AU36" i="80"/>
  <c r="AU37" i="80"/>
  <c r="AU38" i="80"/>
  <c r="AU39" i="80"/>
  <c r="AU40" i="80"/>
  <c r="AU41" i="80"/>
  <c r="AU42" i="80"/>
  <c r="AU43" i="80"/>
  <c r="AU44" i="80"/>
  <c r="AU45" i="80"/>
  <c r="AU46" i="80"/>
  <c r="AU47" i="80"/>
  <c r="AU48" i="80"/>
  <c r="AU49" i="80"/>
  <c r="AU50" i="80"/>
  <c r="AU51" i="80"/>
  <c r="AU52" i="80"/>
  <c r="AU53" i="80"/>
  <c r="AU54" i="80"/>
  <c r="AU55" i="80"/>
  <c r="AU56" i="80"/>
  <c r="AU57" i="80"/>
  <c r="AU58" i="80"/>
  <c r="AU59" i="80"/>
  <c r="AU60" i="80"/>
  <c r="AU61" i="80"/>
  <c r="AU62" i="80"/>
  <c r="AU63" i="80"/>
  <c r="AU64" i="80"/>
  <c r="AU65" i="80"/>
  <c r="AU66" i="80"/>
  <c r="AU67" i="80"/>
  <c r="AU68" i="80"/>
  <c r="AU69" i="80"/>
  <c r="AU70" i="80"/>
  <c r="AU71" i="80"/>
  <c r="AU72" i="80"/>
  <c r="AU73" i="80"/>
  <c r="AU74" i="80"/>
  <c r="AU75" i="80"/>
  <c r="AU76" i="80"/>
  <c r="AU77" i="80"/>
  <c r="AU78" i="80"/>
  <c r="AU79" i="80"/>
  <c r="AU80" i="80"/>
  <c r="AU81" i="80"/>
  <c r="AU82" i="80"/>
  <c r="AU83" i="80"/>
  <c r="AU84" i="80"/>
  <c r="AU85" i="80"/>
  <c r="AU86" i="80"/>
  <c r="AU87" i="80"/>
  <c r="AU88" i="80"/>
  <c r="AU89" i="80"/>
  <c r="AU90" i="80"/>
  <c r="AU91" i="80"/>
  <c r="AU92" i="80"/>
  <c r="AU93" i="80"/>
  <c r="AU94" i="80"/>
  <c r="AU95" i="80"/>
  <c r="AU96" i="80"/>
  <c r="AU97" i="80"/>
  <c r="AU98" i="80"/>
  <c r="AU99" i="80"/>
  <c r="AU100" i="80"/>
  <c r="AU101" i="80"/>
  <c r="AU102" i="80"/>
  <c r="AU103" i="80"/>
  <c r="AU104" i="80"/>
  <c r="AU105" i="80"/>
  <c r="AU106" i="80"/>
  <c r="AU107" i="80"/>
  <c r="AU108" i="80"/>
  <c r="AU109" i="80"/>
  <c r="AU110" i="80"/>
  <c r="AU111" i="80"/>
  <c r="AA13" i="87"/>
  <c r="AA14" i="87"/>
  <c r="AA15" i="87"/>
  <c r="AA16" i="87"/>
  <c r="AA17" i="87"/>
  <c r="AA18" i="87"/>
  <c r="AA19" i="87"/>
  <c r="AA20" i="87"/>
  <c r="AA21" i="87"/>
  <c r="AA22" i="87"/>
  <c r="AA23" i="87"/>
  <c r="AA24" i="87"/>
  <c r="AA25" i="87"/>
  <c r="AA26" i="87"/>
  <c r="AA27" i="87"/>
  <c r="AA28" i="87"/>
  <c r="AA29" i="87"/>
  <c r="AA30" i="87"/>
  <c r="AA31" i="87"/>
  <c r="AA32" i="87"/>
  <c r="AA33" i="87"/>
  <c r="AA34" i="87"/>
  <c r="AA35" i="87"/>
  <c r="AA36" i="87"/>
  <c r="AA37" i="87"/>
  <c r="AA38" i="87"/>
  <c r="AA39" i="87"/>
  <c r="AA40" i="87"/>
  <c r="AA41" i="87"/>
  <c r="AA42" i="87"/>
  <c r="AA43" i="87"/>
  <c r="AA44" i="87"/>
  <c r="AA45" i="87"/>
  <c r="AA46" i="87"/>
  <c r="AA47" i="87"/>
  <c r="AA48" i="87"/>
  <c r="AA49" i="87"/>
  <c r="AA50" i="87"/>
  <c r="AA51" i="87"/>
  <c r="AA52" i="87"/>
  <c r="AA53" i="87"/>
  <c r="AA54" i="87"/>
  <c r="AA55" i="87"/>
  <c r="AA56" i="87"/>
  <c r="AA57" i="87"/>
  <c r="AA58" i="87"/>
  <c r="AA59" i="87"/>
  <c r="AA60" i="87"/>
  <c r="AA61" i="87"/>
  <c r="AA62" i="87"/>
  <c r="AA63" i="87"/>
  <c r="AA64" i="87"/>
  <c r="AA65" i="87"/>
  <c r="AA66" i="87"/>
  <c r="AA67" i="87"/>
  <c r="AA68" i="87"/>
  <c r="AA69" i="87"/>
  <c r="AA70" i="87"/>
  <c r="AA71" i="87"/>
  <c r="AA72" i="87"/>
  <c r="AA73" i="87"/>
  <c r="AA74" i="87"/>
  <c r="AA75" i="87"/>
  <c r="AA76" i="87"/>
  <c r="AA77" i="87"/>
  <c r="AA78" i="87"/>
  <c r="AA79" i="87"/>
  <c r="AA80" i="87"/>
  <c r="AA81" i="87"/>
  <c r="AA82" i="87"/>
  <c r="AA83" i="87"/>
  <c r="AA84" i="87"/>
  <c r="AA85" i="87"/>
  <c r="AA86" i="87"/>
  <c r="AA87" i="87"/>
  <c r="AA88" i="87"/>
  <c r="AA89" i="87"/>
  <c r="AA90" i="87"/>
  <c r="AA91" i="87"/>
  <c r="AA92" i="87"/>
  <c r="AA93" i="87"/>
  <c r="AA94" i="87"/>
  <c r="AA95" i="87"/>
  <c r="AA96" i="87"/>
  <c r="AA97" i="87"/>
  <c r="AA98" i="87"/>
  <c r="AA99" i="87"/>
  <c r="AA100" i="87"/>
  <c r="AA101" i="87"/>
  <c r="AA102" i="87"/>
  <c r="AA103" i="87"/>
  <c r="AA104" i="87"/>
  <c r="AA105" i="87"/>
  <c r="AA106" i="87"/>
  <c r="AA107" i="87"/>
  <c r="AA108" i="87"/>
  <c r="AA109" i="87"/>
  <c r="AA110" i="87"/>
  <c r="AA111" i="87"/>
  <c r="AA12" i="87"/>
  <c r="Z13" i="87"/>
  <c r="Z14" i="87"/>
  <c r="Z15" i="87"/>
  <c r="Z16" i="87"/>
  <c r="Z17" i="87"/>
  <c r="Z18" i="87"/>
  <c r="Z19" i="87"/>
  <c r="Z20" i="87"/>
  <c r="Z21" i="87"/>
  <c r="Z22" i="87"/>
  <c r="Z23" i="87"/>
  <c r="Z24" i="87"/>
  <c r="Z25" i="87"/>
  <c r="Z26" i="87"/>
  <c r="Z27" i="87"/>
  <c r="Z28" i="87"/>
  <c r="Z29" i="87"/>
  <c r="Z30" i="87"/>
  <c r="Z31" i="87"/>
  <c r="Z32" i="87"/>
  <c r="Z33" i="87"/>
  <c r="Z34" i="87"/>
  <c r="Z35" i="87"/>
  <c r="Z36" i="87"/>
  <c r="Z37" i="87"/>
  <c r="Z38" i="87"/>
  <c r="Z39" i="87"/>
  <c r="Z40" i="87"/>
  <c r="Z41" i="87"/>
  <c r="Z42" i="87"/>
  <c r="Z43" i="87"/>
  <c r="Z44" i="87"/>
  <c r="Z45" i="87"/>
  <c r="Z46" i="87"/>
  <c r="Z47" i="87"/>
  <c r="Z48" i="87"/>
  <c r="Z49" i="87"/>
  <c r="Z50" i="87"/>
  <c r="Z51" i="87"/>
  <c r="Z52" i="87"/>
  <c r="Z53" i="87"/>
  <c r="Z54" i="87"/>
  <c r="Z55" i="87"/>
  <c r="Z56" i="87"/>
  <c r="Z57" i="87"/>
  <c r="Z58" i="87"/>
  <c r="Z59" i="87"/>
  <c r="Z60" i="87"/>
  <c r="Z61" i="87"/>
  <c r="Z62" i="87"/>
  <c r="Z63" i="87"/>
  <c r="Z64" i="87"/>
  <c r="Z65" i="87"/>
  <c r="Z66" i="87"/>
  <c r="Z67" i="87"/>
  <c r="Z68" i="87"/>
  <c r="Z69" i="87"/>
  <c r="Z70" i="87"/>
  <c r="Z71" i="87"/>
  <c r="Z72" i="87"/>
  <c r="Z73" i="87"/>
  <c r="Z74" i="87"/>
  <c r="Z75" i="87"/>
  <c r="Z76" i="87"/>
  <c r="Z77" i="87"/>
  <c r="Z78" i="87"/>
  <c r="Z79" i="87"/>
  <c r="Z80" i="87"/>
  <c r="Z81" i="87"/>
  <c r="Z82" i="87"/>
  <c r="Z83" i="87"/>
  <c r="Z84" i="87"/>
  <c r="Z85" i="87"/>
  <c r="Z86" i="87"/>
  <c r="Z87" i="87"/>
  <c r="Z88" i="87"/>
  <c r="Z89" i="87"/>
  <c r="Z90" i="87"/>
  <c r="Z91" i="87"/>
  <c r="Z92" i="87"/>
  <c r="Z93" i="87"/>
  <c r="Z94" i="87"/>
  <c r="Z95" i="87"/>
  <c r="Z96" i="87"/>
  <c r="Z97" i="87"/>
  <c r="Z98" i="87"/>
  <c r="Z99" i="87"/>
  <c r="Z100" i="87"/>
  <c r="Z101" i="87"/>
  <c r="Z102" i="87"/>
  <c r="Z103" i="87"/>
  <c r="Z104" i="87"/>
  <c r="Z105" i="87"/>
  <c r="Z106" i="87"/>
  <c r="Z107" i="87"/>
  <c r="Z108" i="87"/>
  <c r="Z109" i="87"/>
  <c r="Z110" i="87"/>
  <c r="Z111" i="87"/>
  <c r="Z12" i="87"/>
  <c r="K13" i="87"/>
  <c r="K14" i="87"/>
  <c r="K15" i="87"/>
  <c r="K16" i="87"/>
  <c r="K17" i="87"/>
  <c r="K18" i="87"/>
  <c r="K19" i="87"/>
  <c r="K20" i="87"/>
  <c r="K21" i="87"/>
  <c r="K22" i="87"/>
  <c r="K23" i="87"/>
  <c r="K24" i="87"/>
  <c r="K25" i="87"/>
  <c r="K26" i="87"/>
  <c r="K27" i="87"/>
  <c r="K28" i="87"/>
  <c r="K29" i="87"/>
  <c r="K30" i="87"/>
  <c r="K31" i="87"/>
  <c r="K32" i="87"/>
  <c r="K33" i="87"/>
  <c r="K34" i="87"/>
  <c r="K35" i="87"/>
  <c r="K36" i="87"/>
  <c r="K37" i="87"/>
  <c r="K38" i="87"/>
  <c r="K39" i="87"/>
  <c r="K40" i="87"/>
  <c r="K41" i="87"/>
  <c r="K42" i="87"/>
  <c r="K43" i="87"/>
  <c r="K44" i="87"/>
  <c r="K45" i="87"/>
  <c r="K46" i="87"/>
  <c r="K47" i="87"/>
  <c r="K48" i="87"/>
  <c r="K49" i="87"/>
  <c r="K50" i="87"/>
  <c r="K51" i="87"/>
  <c r="K52" i="87"/>
  <c r="K53" i="87"/>
  <c r="K54" i="87"/>
  <c r="K55" i="87"/>
  <c r="K56" i="87"/>
  <c r="K57" i="87"/>
  <c r="K58" i="87"/>
  <c r="K59" i="87"/>
  <c r="K60" i="87"/>
  <c r="K61" i="87"/>
  <c r="K62" i="87"/>
  <c r="K63" i="87"/>
  <c r="K64" i="87"/>
  <c r="K65" i="87"/>
  <c r="K66" i="87"/>
  <c r="K67" i="87"/>
  <c r="K68" i="87"/>
  <c r="K69" i="87"/>
  <c r="K70" i="87"/>
  <c r="K71" i="87"/>
  <c r="K72" i="87"/>
  <c r="K73" i="87"/>
  <c r="K74" i="87"/>
  <c r="K75" i="87"/>
  <c r="K76" i="87"/>
  <c r="K77" i="87"/>
  <c r="K78" i="87"/>
  <c r="K79" i="87"/>
  <c r="K80" i="87"/>
  <c r="K81" i="87"/>
  <c r="K82" i="87"/>
  <c r="K83" i="87"/>
  <c r="K84" i="87"/>
  <c r="K85" i="87"/>
  <c r="K86" i="87"/>
  <c r="K87" i="87"/>
  <c r="K88" i="87"/>
  <c r="K89" i="87"/>
  <c r="K90" i="87"/>
  <c r="K91" i="87"/>
  <c r="K92" i="87"/>
  <c r="K93" i="87"/>
  <c r="K94" i="87"/>
  <c r="K95" i="87"/>
  <c r="K96" i="87"/>
  <c r="K97" i="87"/>
  <c r="K98" i="87"/>
  <c r="K99" i="87"/>
  <c r="K100" i="87"/>
  <c r="K101" i="87"/>
  <c r="K102" i="87"/>
  <c r="K103" i="87"/>
  <c r="K104" i="87"/>
  <c r="K105" i="87"/>
  <c r="K106" i="87"/>
  <c r="K107" i="87"/>
  <c r="K108" i="87"/>
  <c r="K109" i="87"/>
  <c r="K110" i="87"/>
  <c r="K111" i="87"/>
  <c r="K12" i="87"/>
  <c r="O12" i="87" s="1"/>
  <c r="AD13" i="80"/>
  <c r="AD14" i="80"/>
  <c r="AD15" i="80"/>
  <c r="AD16" i="80"/>
  <c r="AD17" i="80"/>
  <c r="AD18" i="80"/>
  <c r="AD19" i="80"/>
  <c r="AD20" i="80"/>
  <c r="AD21" i="80"/>
  <c r="AD22" i="80"/>
  <c r="AD23" i="80"/>
  <c r="AD24" i="80"/>
  <c r="AD25" i="80"/>
  <c r="AD26" i="80"/>
  <c r="AD27" i="80"/>
  <c r="AD28" i="80"/>
  <c r="AD29" i="80"/>
  <c r="AD30" i="80"/>
  <c r="AD31" i="80"/>
  <c r="AD32" i="80"/>
  <c r="AD33" i="80"/>
  <c r="AD34" i="80"/>
  <c r="AD35" i="80"/>
  <c r="AD36" i="80"/>
  <c r="AD37" i="80"/>
  <c r="AD38" i="80"/>
  <c r="AD39" i="80"/>
  <c r="AD40" i="80"/>
  <c r="AD41" i="80"/>
  <c r="AD42" i="80"/>
  <c r="AD43" i="80"/>
  <c r="AD44" i="80"/>
  <c r="AD45" i="80"/>
  <c r="AD46" i="80"/>
  <c r="AD47" i="80"/>
  <c r="AD48" i="80"/>
  <c r="AD49" i="80"/>
  <c r="AD50" i="80"/>
  <c r="AD51" i="80"/>
  <c r="AD52" i="80"/>
  <c r="AD53" i="80"/>
  <c r="AD54" i="80"/>
  <c r="AD55" i="80"/>
  <c r="AD56" i="80"/>
  <c r="AD57" i="80"/>
  <c r="AD58" i="80"/>
  <c r="AD59" i="80"/>
  <c r="AD60" i="80"/>
  <c r="AD61" i="80"/>
  <c r="AD62" i="80"/>
  <c r="AD63" i="80"/>
  <c r="AD64" i="80"/>
  <c r="AD65" i="80"/>
  <c r="AD66" i="80"/>
  <c r="AD67" i="80"/>
  <c r="AD68" i="80"/>
  <c r="AD69" i="80"/>
  <c r="AD70" i="80"/>
  <c r="AD71" i="80"/>
  <c r="AD72" i="80"/>
  <c r="AD73" i="80"/>
  <c r="AD74" i="80"/>
  <c r="AD75" i="80"/>
  <c r="AD76" i="80"/>
  <c r="AD77" i="80"/>
  <c r="AD78" i="80"/>
  <c r="AD79" i="80"/>
  <c r="AD80" i="80"/>
  <c r="AD81" i="80"/>
  <c r="AD82" i="80"/>
  <c r="AD83" i="80"/>
  <c r="AD84" i="80"/>
  <c r="AD85" i="80"/>
  <c r="AD86" i="80"/>
  <c r="AD87" i="80"/>
  <c r="AD88" i="80"/>
  <c r="AD89" i="80"/>
  <c r="AD90" i="80"/>
  <c r="AD91" i="80"/>
  <c r="AD92" i="80"/>
  <c r="AD93" i="80"/>
  <c r="AD94" i="80"/>
  <c r="AD95" i="80"/>
  <c r="AD96" i="80"/>
  <c r="AD97" i="80"/>
  <c r="AD98" i="80"/>
  <c r="AD99" i="80"/>
  <c r="AD100" i="80"/>
  <c r="AD101" i="80"/>
  <c r="AD102" i="80"/>
  <c r="AD103" i="80"/>
  <c r="AD104" i="80"/>
  <c r="AD105" i="80"/>
  <c r="AD106" i="80"/>
  <c r="AD107" i="80"/>
  <c r="AD108" i="80"/>
  <c r="AD109" i="80"/>
  <c r="AD110" i="80"/>
  <c r="AD111" i="80"/>
  <c r="Q28" i="84"/>
  <c r="P18" i="85"/>
  <c r="Q18" i="85"/>
  <c r="R18" i="85"/>
  <c r="J28" i="77" s="1"/>
  <c r="S18" i="85"/>
  <c r="T18" i="85"/>
  <c r="P19" i="85"/>
  <c r="Q19" i="85"/>
  <c r="R19" i="85"/>
  <c r="J29" i="77" s="1"/>
  <c r="S19" i="85"/>
  <c r="T19" i="85"/>
  <c r="P20" i="85"/>
  <c r="Q20" i="85"/>
  <c r="R20" i="85"/>
  <c r="J30" i="77" s="1"/>
  <c r="S20" i="85"/>
  <c r="T20" i="85"/>
  <c r="O19" i="85"/>
  <c r="J25" i="77" s="1"/>
  <c r="O20" i="85"/>
  <c r="O18" i="85"/>
  <c r="J24" i="77" s="1"/>
  <c r="O21" i="85" l="1"/>
  <c r="J26" i="77"/>
  <c r="R21" i="85"/>
  <c r="P17" i="84"/>
  <c r="M17" i="84"/>
  <c r="I11" i="85" l="1"/>
  <c r="J27" i="77"/>
  <c r="H15" i="84"/>
  <c r="H16" i="84"/>
  <c r="H14" i="84"/>
  <c r="F17" i="84"/>
  <c r="F18" i="84"/>
  <c r="F16" i="84"/>
  <c r="Q13" i="87" l="1"/>
  <c r="Q14" i="87"/>
  <c r="Q15" i="87"/>
  <c r="Q16" i="87"/>
  <c r="Q17" i="87"/>
  <c r="Q18" i="87"/>
  <c r="Q19" i="87"/>
  <c r="Q20" i="87"/>
  <c r="Q21" i="87"/>
  <c r="Q22" i="87"/>
  <c r="Q23" i="87"/>
  <c r="Q24" i="87"/>
  <c r="Q25" i="87"/>
  <c r="Q26" i="87"/>
  <c r="Q27" i="87"/>
  <c r="Q28" i="87"/>
  <c r="Q29" i="87"/>
  <c r="Q30" i="87"/>
  <c r="Q31" i="87"/>
  <c r="Q32" i="87"/>
  <c r="Q33" i="87"/>
  <c r="Q34" i="87"/>
  <c r="Q35" i="87"/>
  <c r="Q36" i="87"/>
  <c r="Q37" i="87"/>
  <c r="Q38" i="87"/>
  <c r="Q39" i="87"/>
  <c r="Q40" i="87"/>
  <c r="Q41" i="87"/>
  <c r="Q42" i="87"/>
  <c r="Q43" i="87"/>
  <c r="Q44" i="87"/>
  <c r="Q45" i="87"/>
  <c r="Q46" i="87"/>
  <c r="Q47" i="87"/>
  <c r="Q48" i="87"/>
  <c r="Q49" i="87"/>
  <c r="Q50" i="87"/>
  <c r="Q51" i="87"/>
  <c r="Q52" i="87"/>
  <c r="Q53" i="87"/>
  <c r="Q54" i="87"/>
  <c r="Q55" i="87"/>
  <c r="Q56" i="87"/>
  <c r="Q57" i="87"/>
  <c r="Q58" i="87"/>
  <c r="Q59" i="87"/>
  <c r="Q60" i="87"/>
  <c r="Q61" i="87"/>
  <c r="Q62" i="87"/>
  <c r="Q63" i="87"/>
  <c r="Q64" i="87"/>
  <c r="Q65" i="87"/>
  <c r="Q66" i="87"/>
  <c r="Q67" i="87"/>
  <c r="Q68" i="87"/>
  <c r="Q69" i="87"/>
  <c r="Q70" i="87"/>
  <c r="Q71" i="87"/>
  <c r="Q72" i="87"/>
  <c r="Q73" i="87"/>
  <c r="Q74" i="87"/>
  <c r="Q75" i="87"/>
  <c r="Q76" i="87"/>
  <c r="Q77" i="87"/>
  <c r="Q78" i="87"/>
  <c r="Q79" i="87"/>
  <c r="Q80" i="87"/>
  <c r="Q81" i="87"/>
  <c r="Q82" i="87"/>
  <c r="Q83" i="87"/>
  <c r="Q84" i="87"/>
  <c r="Q85" i="87"/>
  <c r="Q86" i="87"/>
  <c r="Q87" i="87"/>
  <c r="Q88" i="87"/>
  <c r="Q89" i="87"/>
  <c r="Q90" i="87"/>
  <c r="Q91" i="87"/>
  <c r="Q92" i="87"/>
  <c r="Q93" i="87"/>
  <c r="Q94" i="87"/>
  <c r="Q95" i="87"/>
  <c r="Q96" i="87"/>
  <c r="Q97" i="87"/>
  <c r="Q98" i="87"/>
  <c r="Q99" i="87"/>
  <c r="Q100" i="87"/>
  <c r="Q101" i="87"/>
  <c r="Q102" i="87"/>
  <c r="Q103" i="87"/>
  <c r="Q104" i="87"/>
  <c r="Q105" i="87"/>
  <c r="Q106" i="87"/>
  <c r="Q107" i="87"/>
  <c r="Q108" i="87"/>
  <c r="Q109" i="87"/>
  <c r="Q110" i="87"/>
  <c r="Q111" i="87"/>
  <c r="Q12" i="87"/>
  <c r="D16" i="51"/>
  <c r="AJ12" i="67" l="1"/>
  <c r="Z13" i="67"/>
  <c r="AA13" i="67"/>
  <c r="AB13" i="67"/>
  <c r="AC13" i="67"/>
  <c r="AD13" i="67"/>
  <c r="AE13" i="67"/>
  <c r="AF13" i="67"/>
  <c r="AG13" i="67"/>
  <c r="AH13" i="67"/>
  <c r="AI13" i="67"/>
  <c r="Z14" i="67"/>
  <c r="AA14" i="67"/>
  <c r="AB14" i="67"/>
  <c r="AC14" i="67"/>
  <c r="AD14" i="67"/>
  <c r="AE14" i="67"/>
  <c r="AF14" i="67"/>
  <c r="AG14" i="67"/>
  <c r="AH14" i="67"/>
  <c r="AI14" i="67"/>
  <c r="Z15" i="67"/>
  <c r="AA15" i="67"/>
  <c r="AB15" i="67"/>
  <c r="AC15" i="67"/>
  <c r="AD15" i="67"/>
  <c r="AE15" i="67"/>
  <c r="AF15" i="67"/>
  <c r="AG15" i="67"/>
  <c r="AH15" i="67"/>
  <c r="AI15" i="67"/>
  <c r="Z16" i="67"/>
  <c r="AA16" i="67"/>
  <c r="AB16" i="67"/>
  <c r="AC16" i="67"/>
  <c r="AD16" i="67"/>
  <c r="AE16" i="67"/>
  <c r="AF16" i="67"/>
  <c r="AG16" i="67"/>
  <c r="AH16" i="67"/>
  <c r="AI16" i="67"/>
  <c r="Z17" i="67"/>
  <c r="AA17" i="67"/>
  <c r="AB17" i="67"/>
  <c r="AC17" i="67"/>
  <c r="AD17" i="67"/>
  <c r="AE17" i="67"/>
  <c r="AF17" i="67"/>
  <c r="AG17" i="67"/>
  <c r="AH17" i="67"/>
  <c r="AI17" i="67"/>
  <c r="Z18" i="67"/>
  <c r="AA18" i="67"/>
  <c r="AB18" i="67"/>
  <c r="AC18" i="67"/>
  <c r="AD18" i="67"/>
  <c r="AE18" i="67"/>
  <c r="AF18" i="67"/>
  <c r="AG18" i="67"/>
  <c r="AH18" i="67"/>
  <c r="AI18" i="67"/>
  <c r="Z19" i="67"/>
  <c r="AA19" i="67"/>
  <c r="AB19" i="67"/>
  <c r="AC19" i="67"/>
  <c r="AD19" i="67"/>
  <c r="AE19" i="67"/>
  <c r="AF19" i="67"/>
  <c r="AG19" i="67"/>
  <c r="AH19" i="67"/>
  <c r="AI19" i="67"/>
  <c r="Z20" i="67"/>
  <c r="AA20" i="67"/>
  <c r="AB20" i="67"/>
  <c r="AC20" i="67"/>
  <c r="AD20" i="67"/>
  <c r="AE20" i="67"/>
  <c r="AF20" i="67"/>
  <c r="AG20" i="67"/>
  <c r="AH20" i="67"/>
  <c r="AI20" i="67"/>
  <c r="Z21" i="67"/>
  <c r="AA21" i="67"/>
  <c r="AB21" i="67"/>
  <c r="AC21" i="67"/>
  <c r="AD21" i="67"/>
  <c r="AE21" i="67"/>
  <c r="AF21" i="67"/>
  <c r="AG21" i="67"/>
  <c r="AH21" i="67"/>
  <c r="AI21" i="67"/>
  <c r="Z22" i="67"/>
  <c r="AA22" i="67"/>
  <c r="AB22" i="67"/>
  <c r="AC22" i="67"/>
  <c r="AD22" i="67"/>
  <c r="AE22" i="67"/>
  <c r="AF22" i="67"/>
  <c r="AG22" i="67"/>
  <c r="AH22" i="67"/>
  <c r="AI22" i="67"/>
  <c r="Z23" i="67"/>
  <c r="AA23" i="67"/>
  <c r="AB23" i="67"/>
  <c r="AC23" i="67"/>
  <c r="AD23" i="67"/>
  <c r="AE23" i="67"/>
  <c r="AF23" i="67"/>
  <c r="AG23" i="67"/>
  <c r="AH23" i="67"/>
  <c r="AI23" i="67"/>
  <c r="Z24" i="67"/>
  <c r="AA24" i="67"/>
  <c r="AB24" i="67"/>
  <c r="AC24" i="67"/>
  <c r="AD24" i="67"/>
  <c r="AE24" i="67"/>
  <c r="AF24" i="67"/>
  <c r="AG24" i="67"/>
  <c r="AH24" i="67"/>
  <c r="AI24" i="67"/>
  <c r="Z25" i="67"/>
  <c r="AA25" i="67"/>
  <c r="AB25" i="67"/>
  <c r="AC25" i="67"/>
  <c r="AD25" i="67"/>
  <c r="AE25" i="67"/>
  <c r="AF25" i="67"/>
  <c r="AG25" i="67"/>
  <c r="AH25" i="67"/>
  <c r="AI25" i="67"/>
  <c r="Z26" i="67"/>
  <c r="AA26" i="67"/>
  <c r="AB26" i="67"/>
  <c r="AC26" i="67"/>
  <c r="AD26" i="67"/>
  <c r="AE26" i="67"/>
  <c r="AF26" i="67"/>
  <c r="AG26" i="67"/>
  <c r="AH26" i="67"/>
  <c r="AI26" i="67"/>
  <c r="Z27" i="67"/>
  <c r="AA27" i="67"/>
  <c r="AB27" i="67"/>
  <c r="AC27" i="67"/>
  <c r="AD27" i="67"/>
  <c r="AE27" i="67"/>
  <c r="AF27" i="67"/>
  <c r="AG27" i="67"/>
  <c r="AH27" i="67"/>
  <c r="AI27" i="67"/>
  <c r="Z28" i="67"/>
  <c r="AA28" i="67"/>
  <c r="AB28" i="67"/>
  <c r="AC28" i="67"/>
  <c r="AD28" i="67"/>
  <c r="AE28" i="67"/>
  <c r="AF28" i="67"/>
  <c r="AG28" i="67"/>
  <c r="AH28" i="67"/>
  <c r="AI28" i="67"/>
  <c r="Z29" i="67"/>
  <c r="AA29" i="67"/>
  <c r="AB29" i="67"/>
  <c r="AC29" i="67"/>
  <c r="AD29" i="67"/>
  <c r="AE29" i="67"/>
  <c r="AF29" i="67"/>
  <c r="AG29" i="67"/>
  <c r="AH29" i="67"/>
  <c r="AI29" i="67"/>
  <c r="Z30" i="67"/>
  <c r="AA30" i="67"/>
  <c r="AB30" i="67"/>
  <c r="AC30" i="67"/>
  <c r="AD30" i="67"/>
  <c r="AE30" i="67"/>
  <c r="AF30" i="67"/>
  <c r="AG30" i="67"/>
  <c r="AH30" i="67"/>
  <c r="AI30" i="67"/>
  <c r="Z31" i="67"/>
  <c r="AA31" i="67"/>
  <c r="AB31" i="67"/>
  <c r="AC31" i="67"/>
  <c r="AD31" i="67"/>
  <c r="AE31" i="67"/>
  <c r="AF31" i="67"/>
  <c r="AG31" i="67"/>
  <c r="AH31" i="67"/>
  <c r="AI31" i="67"/>
  <c r="Z32" i="67"/>
  <c r="AA32" i="67"/>
  <c r="AB32" i="67"/>
  <c r="AC32" i="67"/>
  <c r="AD32" i="67"/>
  <c r="AE32" i="67"/>
  <c r="AF32" i="67"/>
  <c r="AG32" i="67"/>
  <c r="AH32" i="67"/>
  <c r="AI32" i="67"/>
  <c r="Z33" i="67"/>
  <c r="AA33" i="67"/>
  <c r="AB33" i="67"/>
  <c r="AC33" i="67"/>
  <c r="AD33" i="67"/>
  <c r="AE33" i="67"/>
  <c r="AF33" i="67"/>
  <c r="AG33" i="67"/>
  <c r="AH33" i="67"/>
  <c r="AI33" i="67"/>
  <c r="Z34" i="67"/>
  <c r="AA34" i="67"/>
  <c r="AB34" i="67"/>
  <c r="AC34" i="67"/>
  <c r="AD34" i="67"/>
  <c r="AE34" i="67"/>
  <c r="AF34" i="67"/>
  <c r="AG34" i="67"/>
  <c r="AH34" i="67"/>
  <c r="AI34" i="67"/>
  <c r="Z35" i="67"/>
  <c r="AA35" i="67"/>
  <c r="AB35" i="67"/>
  <c r="AC35" i="67"/>
  <c r="AD35" i="67"/>
  <c r="AE35" i="67"/>
  <c r="AF35" i="67"/>
  <c r="AG35" i="67"/>
  <c r="AH35" i="67"/>
  <c r="AI35" i="67"/>
  <c r="Z36" i="67"/>
  <c r="AA36" i="67"/>
  <c r="AB36" i="67"/>
  <c r="AC36" i="67"/>
  <c r="AD36" i="67"/>
  <c r="AE36" i="67"/>
  <c r="AF36" i="67"/>
  <c r="AG36" i="67"/>
  <c r="AH36" i="67"/>
  <c r="AI36" i="67"/>
  <c r="Z37" i="67"/>
  <c r="AA37" i="67"/>
  <c r="AB37" i="67"/>
  <c r="AC37" i="67"/>
  <c r="AD37" i="67"/>
  <c r="AE37" i="67"/>
  <c r="AF37" i="67"/>
  <c r="AG37" i="67"/>
  <c r="AH37" i="67"/>
  <c r="AI37" i="67"/>
  <c r="Z38" i="67"/>
  <c r="AA38" i="67"/>
  <c r="AB38" i="67"/>
  <c r="AC38" i="67"/>
  <c r="AD38" i="67"/>
  <c r="AE38" i="67"/>
  <c r="AF38" i="67"/>
  <c r="AG38" i="67"/>
  <c r="AH38" i="67"/>
  <c r="AI38" i="67"/>
  <c r="Z39" i="67"/>
  <c r="AA39" i="67"/>
  <c r="AB39" i="67"/>
  <c r="AC39" i="67"/>
  <c r="AD39" i="67"/>
  <c r="AE39" i="67"/>
  <c r="AF39" i="67"/>
  <c r="AG39" i="67"/>
  <c r="AH39" i="67"/>
  <c r="AI39" i="67"/>
  <c r="Z40" i="67"/>
  <c r="AA40" i="67"/>
  <c r="AB40" i="67"/>
  <c r="AC40" i="67"/>
  <c r="AD40" i="67"/>
  <c r="AE40" i="67"/>
  <c r="AF40" i="67"/>
  <c r="AG40" i="67"/>
  <c r="AH40" i="67"/>
  <c r="AI40" i="67"/>
  <c r="Z41" i="67"/>
  <c r="AA41" i="67"/>
  <c r="AB41" i="67"/>
  <c r="AC41" i="67"/>
  <c r="AD41" i="67"/>
  <c r="AE41" i="67"/>
  <c r="AF41" i="67"/>
  <c r="AG41" i="67"/>
  <c r="AH41" i="67"/>
  <c r="AI41" i="67"/>
  <c r="Z42" i="67"/>
  <c r="AA42" i="67"/>
  <c r="AB42" i="67"/>
  <c r="AC42" i="67"/>
  <c r="AD42" i="67"/>
  <c r="AE42" i="67"/>
  <c r="AF42" i="67"/>
  <c r="AG42" i="67"/>
  <c r="AH42" i="67"/>
  <c r="AI42" i="67"/>
  <c r="Z43" i="67"/>
  <c r="AA43" i="67"/>
  <c r="AB43" i="67"/>
  <c r="AC43" i="67"/>
  <c r="AD43" i="67"/>
  <c r="AE43" i="67"/>
  <c r="AF43" i="67"/>
  <c r="AG43" i="67"/>
  <c r="AH43" i="67"/>
  <c r="AI43" i="67"/>
  <c r="Z44" i="67"/>
  <c r="AA44" i="67"/>
  <c r="AB44" i="67"/>
  <c r="AC44" i="67"/>
  <c r="AD44" i="67"/>
  <c r="AE44" i="67"/>
  <c r="AF44" i="67"/>
  <c r="AG44" i="67"/>
  <c r="AH44" i="67"/>
  <c r="AI44" i="67"/>
  <c r="Z45" i="67"/>
  <c r="AA45" i="67"/>
  <c r="AB45" i="67"/>
  <c r="AC45" i="67"/>
  <c r="AD45" i="67"/>
  <c r="AE45" i="67"/>
  <c r="AF45" i="67"/>
  <c r="AG45" i="67"/>
  <c r="AH45" i="67"/>
  <c r="AI45" i="67"/>
  <c r="Z46" i="67"/>
  <c r="AA46" i="67"/>
  <c r="AB46" i="67"/>
  <c r="AC46" i="67"/>
  <c r="AD46" i="67"/>
  <c r="AE46" i="67"/>
  <c r="AF46" i="67"/>
  <c r="AG46" i="67"/>
  <c r="AH46" i="67"/>
  <c r="AI46" i="67"/>
  <c r="Z47" i="67"/>
  <c r="AA47" i="67"/>
  <c r="AB47" i="67"/>
  <c r="AC47" i="67"/>
  <c r="AD47" i="67"/>
  <c r="AE47" i="67"/>
  <c r="AF47" i="67"/>
  <c r="AG47" i="67"/>
  <c r="AH47" i="67"/>
  <c r="AI47" i="67"/>
  <c r="Z48" i="67"/>
  <c r="AA48" i="67"/>
  <c r="AB48" i="67"/>
  <c r="AC48" i="67"/>
  <c r="AD48" i="67"/>
  <c r="AE48" i="67"/>
  <c r="AF48" i="67"/>
  <c r="AG48" i="67"/>
  <c r="AH48" i="67"/>
  <c r="AI48" i="67"/>
  <c r="Z49" i="67"/>
  <c r="AA49" i="67"/>
  <c r="AB49" i="67"/>
  <c r="AC49" i="67"/>
  <c r="AD49" i="67"/>
  <c r="AE49" i="67"/>
  <c r="AF49" i="67"/>
  <c r="AG49" i="67"/>
  <c r="AH49" i="67"/>
  <c r="AI49" i="67"/>
  <c r="Z50" i="67"/>
  <c r="AA50" i="67"/>
  <c r="AB50" i="67"/>
  <c r="AC50" i="67"/>
  <c r="AD50" i="67"/>
  <c r="AE50" i="67"/>
  <c r="AF50" i="67"/>
  <c r="AG50" i="67"/>
  <c r="AH50" i="67"/>
  <c r="AI50" i="67"/>
  <c r="Z51" i="67"/>
  <c r="AA51" i="67"/>
  <c r="AB51" i="67"/>
  <c r="AC51" i="67"/>
  <c r="AD51" i="67"/>
  <c r="AE51" i="67"/>
  <c r="AF51" i="67"/>
  <c r="AG51" i="67"/>
  <c r="AH51" i="67"/>
  <c r="AI51" i="67"/>
  <c r="Z52" i="67"/>
  <c r="AA52" i="67"/>
  <c r="AB52" i="67"/>
  <c r="AC52" i="67"/>
  <c r="AD52" i="67"/>
  <c r="AE52" i="67"/>
  <c r="AF52" i="67"/>
  <c r="AG52" i="67"/>
  <c r="AH52" i="67"/>
  <c r="AI52" i="67"/>
  <c r="Z53" i="67"/>
  <c r="AA53" i="67"/>
  <c r="AB53" i="67"/>
  <c r="AC53" i="67"/>
  <c r="AD53" i="67"/>
  <c r="AE53" i="67"/>
  <c r="AF53" i="67"/>
  <c r="AG53" i="67"/>
  <c r="AH53" i="67"/>
  <c r="AI53" i="67"/>
  <c r="Z54" i="67"/>
  <c r="AA54" i="67"/>
  <c r="AB54" i="67"/>
  <c r="AC54" i="67"/>
  <c r="AD54" i="67"/>
  <c r="AE54" i="67"/>
  <c r="AF54" i="67"/>
  <c r="AG54" i="67"/>
  <c r="AH54" i="67"/>
  <c r="AI54" i="67"/>
  <c r="Z55" i="67"/>
  <c r="AA55" i="67"/>
  <c r="AB55" i="67"/>
  <c r="AC55" i="67"/>
  <c r="AD55" i="67"/>
  <c r="AE55" i="67"/>
  <c r="AF55" i="67"/>
  <c r="AG55" i="67"/>
  <c r="AH55" i="67"/>
  <c r="AI55" i="67"/>
  <c r="Z56" i="67"/>
  <c r="AA56" i="67"/>
  <c r="AB56" i="67"/>
  <c r="AC56" i="67"/>
  <c r="AD56" i="67"/>
  <c r="AE56" i="67"/>
  <c r="AF56" i="67"/>
  <c r="AG56" i="67"/>
  <c r="AH56" i="67"/>
  <c r="AI56" i="67"/>
  <c r="Z57" i="67"/>
  <c r="AA57" i="67"/>
  <c r="AB57" i="67"/>
  <c r="AC57" i="67"/>
  <c r="AD57" i="67"/>
  <c r="AE57" i="67"/>
  <c r="AF57" i="67"/>
  <c r="AG57" i="67"/>
  <c r="AH57" i="67"/>
  <c r="AI57" i="67"/>
  <c r="Z58" i="67"/>
  <c r="AA58" i="67"/>
  <c r="AB58" i="67"/>
  <c r="AC58" i="67"/>
  <c r="AD58" i="67"/>
  <c r="AE58" i="67"/>
  <c r="AF58" i="67"/>
  <c r="AG58" i="67"/>
  <c r="AH58" i="67"/>
  <c r="AI58" i="67"/>
  <c r="Z59" i="67"/>
  <c r="AA59" i="67"/>
  <c r="AB59" i="67"/>
  <c r="AC59" i="67"/>
  <c r="AD59" i="67"/>
  <c r="AE59" i="67"/>
  <c r="AF59" i="67"/>
  <c r="AG59" i="67"/>
  <c r="AH59" i="67"/>
  <c r="AI59" i="67"/>
  <c r="Z60" i="67"/>
  <c r="AA60" i="67"/>
  <c r="AB60" i="67"/>
  <c r="AC60" i="67"/>
  <c r="AD60" i="67"/>
  <c r="AE60" i="67"/>
  <c r="AF60" i="67"/>
  <c r="AG60" i="67"/>
  <c r="AH60" i="67"/>
  <c r="AI60" i="67"/>
  <c r="Z61" i="67"/>
  <c r="AA61" i="67"/>
  <c r="AB61" i="67"/>
  <c r="AC61" i="67"/>
  <c r="AD61" i="67"/>
  <c r="AE61" i="67"/>
  <c r="AF61" i="67"/>
  <c r="AG61" i="67"/>
  <c r="AH61" i="67"/>
  <c r="AI61" i="67"/>
  <c r="Z62" i="67"/>
  <c r="AA62" i="67"/>
  <c r="AB62" i="67"/>
  <c r="AC62" i="67"/>
  <c r="AD62" i="67"/>
  <c r="AE62" i="67"/>
  <c r="AF62" i="67"/>
  <c r="AG62" i="67"/>
  <c r="AH62" i="67"/>
  <c r="AI62" i="67"/>
  <c r="Z63" i="67"/>
  <c r="AA63" i="67"/>
  <c r="AB63" i="67"/>
  <c r="AC63" i="67"/>
  <c r="AD63" i="67"/>
  <c r="AE63" i="67"/>
  <c r="AF63" i="67"/>
  <c r="AG63" i="67"/>
  <c r="AH63" i="67"/>
  <c r="AI63" i="67"/>
  <c r="Z64" i="67"/>
  <c r="AA64" i="67"/>
  <c r="AB64" i="67"/>
  <c r="AC64" i="67"/>
  <c r="AD64" i="67"/>
  <c r="AE64" i="67"/>
  <c r="AF64" i="67"/>
  <c r="AG64" i="67"/>
  <c r="AH64" i="67"/>
  <c r="AI64" i="67"/>
  <c r="Z65" i="67"/>
  <c r="AA65" i="67"/>
  <c r="AB65" i="67"/>
  <c r="AC65" i="67"/>
  <c r="AD65" i="67"/>
  <c r="AE65" i="67"/>
  <c r="AF65" i="67"/>
  <c r="AG65" i="67"/>
  <c r="AH65" i="67"/>
  <c r="AI65" i="67"/>
  <c r="Z66" i="67"/>
  <c r="AA66" i="67"/>
  <c r="AB66" i="67"/>
  <c r="AC66" i="67"/>
  <c r="AD66" i="67"/>
  <c r="AE66" i="67"/>
  <c r="AF66" i="67"/>
  <c r="AG66" i="67"/>
  <c r="AH66" i="67"/>
  <c r="AI66" i="67"/>
  <c r="Z67" i="67"/>
  <c r="AA67" i="67"/>
  <c r="AB67" i="67"/>
  <c r="AC67" i="67"/>
  <c r="AD67" i="67"/>
  <c r="AE67" i="67"/>
  <c r="AF67" i="67"/>
  <c r="AG67" i="67"/>
  <c r="AH67" i="67"/>
  <c r="AI67" i="67"/>
  <c r="Z68" i="67"/>
  <c r="AA68" i="67"/>
  <c r="AB68" i="67"/>
  <c r="AC68" i="67"/>
  <c r="AD68" i="67"/>
  <c r="AE68" i="67"/>
  <c r="AF68" i="67"/>
  <c r="AG68" i="67"/>
  <c r="AH68" i="67"/>
  <c r="AI68" i="67"/>
  <c r="Z69" i="67"/>
  <c r="AA69" i="67"/>
  <c r="AB69" i="67"/>
  <c r="AC69" i="67"/>
  <c r="AD69" i="67"/>
  <c r="AE69" i="67"/>
  <c r="AF69" i="67"/>
  <c r="AG69" i="67"/>
  <c r="AH69" i="67"/>
  <c r="AI69" i="67"/>
  <c r="Z70" i="67"/>
  <c r="AA70" i="67"/>
  <c r="AB70" i="67"/>
  <c r="AC70" i="67"/>
  <c r="AD70" i="67"/>
  <c r="AE70" i="67"/>
  <c r="AF70" i="67"/>
  <c r="AG70" i="67"/>
  <c r="AH70" i="67"/>
  <c r="AI70" i="67"/>
  <c r="Z71" i="67"/>
  <c r="AA71" i="67"/>
  <c r="AB71" i="67"/>
  <c r="AC71" i="67"/>
  <c r="AD71" i="67"/>
  <c r="AE71" i="67"/>
  <c r="AF71" i="67"/>
  <c r="AG71" i="67"/>
  <c r="AH71" i="67"/>
  <c r="AI71" i="67"/>
  <c r="Z72" i="67"/>
  <c r="AA72" i="67"/>
  <c r="AB72" i="67"/>
  <c r="AC72" i="67"/>
  <c r="AD72" i="67"/>
  <c r="AE72" i="67"/>
  <c r="AF72" i="67"/>
  <c r="AG72" i="67"/>
  <c r="AH72" i="67"/>
  <c r="AI72" i="67"/>
  <c r="Z73" i="67"/>
  <c r="AA73" i="67"/>
  <c r="AB73" i="67"/>
  <c r="AC73" i="67"/>
  <c r="AD73" i="67"/>
  <c r="AE73" i="67"/>
  <c r="AF73" i="67"/>
  <c r="AG73" i="67"/>
  <c r="AH73" i="67"/>
  <c r="AI73" i="67"/>
  <c r="Z74" i="67"/>
  <c r="AA74" i="67"/>
  <c r="AB74" i="67"/>
  <c r="AC74" i="67"/>
  <c r="AD74" i="67"/>
  <c r="AE74" i="67"/>
  <c r="AF74" i="67"/>
  <c r="AG74" i="67"/>
  <c r="AH74" i="67"/>
  <c r="AI74" i="67"/>
  <c r="Z75" i="67"/>
  <c r="AA75" i="67"/>
  <c r="AB75" i="67"/>
  <c r="AC75" i="67"/>
  <c r="AD75" i="67"/>
  <c r="AE75" i="67"/>
  <c r="AF75" i="67"/>
  <c r="AG75" i="67"/>
  <c r="AH75" i="67"/>
  <c r="AI75" i="67"/>
  <c r="Z76" i="67"/>
  <c r="AA76" i="67"/>
  <c r="AB76" i="67"/>
  <c r="AC76" i="67"/>
  <c r="AD76" i="67"/>
  <c r="AE76" i="67"/>
  <c r="AF76" i="67"/>
  <c r="AG76" i="67"/>
  <c r="AH76" i="67"/>
  <c r="AI76" i="67"/>
  <c r="Z77" i="67"/>
  <c r="AA77" i="67"/>
  <c r="AB77" i="67"/>
  <c r="AC77" i="67"/>
  <c r="AD77" i="67"/>
  <c r="AE77" i="67"/>
  <c r="AF77" i="67"/>
  <c r="AG77" i="67"/>
  <c r="AH77" i="67"/>
  <c r="AI77" i="67"/>
  <c r="Z78" i="67"/>
  <c r="AA78" i="67"/>
  <c r="AB78" i="67"/>
  <c r="AC78" i="67"/>
  <c r="AD78" i="67"/>
  <c r="AE78" i="67"/>
  <c r="AF78" i="67"/>
  <c r="AG78" i="67"/>
  <c r="AH78" i="67"/>
  <c r="AI78" i="67"/>
  <c r="Z79" i="67"/>
  <c r="AA79" i="67"/>
  <c r="AB79" i="67"/>
  <c r="AC79" i="67"/>
  <c r="AD79" i="67"/>
  <c r="AE79" i="67"/>
  <c r="AF79" i="67"/>
  <c r="AG79" i="67"/>
  <c r="AH79" i="67"/>
  <c r="AI79" i="67"/>
  <c r="Z80" i="67"/>
  <c r="AA80" i="67"/>
  <c r="AB80" i="67"/>
  <c r="AC80" i="67"/>
  <c r="AD80" i="67"/>
  <c r="AE80" i="67"/>
  <c r="AF80" i="67"/>
  <c r="AG80" i="67"/>
  <c r="AH80" i="67"/>
  <c r="AI80" i="67"/>
  <c r="Z81" i="67"/>
  <c r="AA81" i="67"/>
  <c r="AB81" i="67"/>
  <c r="AC81" i="67"/>
  <c r="AD81" i="67"/>
  <c r="AE81" i="67"/>
  <c r="AF81" i="67"/>
  <c r="AG81" i="67"/>
  <c r="AH81" i="67"/>
  <c r="AI81" i="67"/>
  <c r="Z82" i="67"/>
  <c r="AA82" i="67"/>
  <c r="AB82" i="67"/>
  <c r="AC82" i="67"/>
  <c r="AD82" i="67"/>
  <c r="AE82" i="67"/>
  <c r="AF82" i="67"/>
  <c r="AG82" i="67"/>
  <c r="AH82" i="67"/>
  <c r="AI82" i="67"/>
  <c r="Z83" i="67"/>
  <c r="AA83" i="67"/>
  <c r="AB83" i="67"/>
  <c r="AC83" i="67"/>
  <c r="AD83" i="67"/>
  <c r="AE83" i="67"/>
  <c r="AF83" i="67"/>
  <c r="AG83" i="67"/>
  <c r="AH83" i="67"/>
  <c r="AI83" i="67"/>
  <c r="Z84" i="67"/>
  <c r="AA84" i="67"/>
  <c r="AB84" i="67"/>
  <c r="AC84" i="67"/>
  <c r="AD84" i="67"/>
  <c r="AE84" i="67"/>
  <c r="AF84" i="67"/>
  <c r="AG84" i="67"/>
  <c r="AH84" i="67"/>
  <c r="AI84" i="67"/>
  <c r="Z85" i="67"/>
  <c r="AA85" i="67"/>
  <c r="AB85" i="67"/>
  <c r="AC85" i="67"/>
  <c r="AD85" i="67"/>
  <c r="AE85" i="67"/>
  <c r="AF85" i="67"/>
  <c r="AG85" i="67"/>
  <c r="AH85" i="67"/>
  <c r="AI85" i="67"/>
  <c r="Z86" i="67"/>
  <c r="AA86" i="67"/>
  <c r="AB86" i="67"/>
  <c r="AC86" i="67"/>
  <c r="AD86" i="67"/>
  <c r="AE86" i="67"/>
  <c r="AF86" i="67"/>
  <c r="AG86" i="67"/>
  <c r="AH86" i="67"/>
  <c r="AI86" i="67"/>
  <c r="Z87" i="67"/>
  <c r="AA87" i="67"/>
  <c r="AB87" i="67"/>
  <c r="AC87" i="67"/>
  <c r="AD87" i="67"/>
  <c r="AE87" i="67"/>
  <c r="AF87" i="67"/>
  <c r="AG87" i="67"/>
  <c r="AH87" i="67"/>
  <c r="AI87" i="67"/>
  <c r="Z88" i="67"/>
  <c r="AA88" i="67"/>
  <c r="AB88" i="67"/>
  <c r="AC88" i="67"/>
  <c r="AD88" i="67"/>
  <c r="AE88" i="67"/>
  <c r="AF88" i="67"/>
  <c r="AG88" i="67"/>
  <c r="AH88" i="67"/>
  <c r="AI88" i="67"/>
  <c r="Z89" i="67"/>
  <c r="AA89" i="67"/>
  <c r="AB89" i="67"/>
  <c r="AC89" i="67"/>
  <c r="AD89" i="67"/>
  <c r="AE89" i="67"/>
  <c r="AF89" i="67"/>
  <c r="AG89" i="67"/>
  <c r="AH89" i="67"/>
  <c r="AI89" i="67"/>
  <c r="Z90" i="67"/>
  <c r="AA90" i="67"/>
  <c r="AB90" i="67"/>
  <c r="AC90" i="67"/>
  <c r="AD90" i="67"/>
  <c r="AE90" i="67"/>
  <c r="AF90" i="67"/>
  <c r="AG90" i="67"/>
  <c r="AH90" i="67"/>
  <c r="AI90" i="67"/>
  <c r="Z91" i="67"/>
  <c r="AA91" i="67"/>
  <c r="AB91" i="67"/>
  <c r="AC91" i="67"/>
  <c r="AD91" i="67"/>
  <c r="AE91" i="67"/>
  <c r="AF91" i="67"/>
  <c r="AG91" i="67"/>
  <c r="AH91" i="67"/>
  <c r="AI91" i="67"/>
  <c r="Z92" i="67"/>
  <c r="AA92" i="67"/>
  <c r="AB92" i="67"/>
  <c r="AC92" i="67"/>
  <c r="AD92" i="67"/>
  <c r="AE92" i="67"/>
  <c r="AF92" i="67"/>
  <c r="AG92" i="67"/>
  <c r="AH92" i="67"/>
  <c r="AI92" i="67"/>
  <c r="Z93" i="67"/>
  <c r="AA93" i="67"/>
  <c r="AB93" i="67"/>
  <c r="AC93" i="67"/>
  <c r="AD93" i="67"/>
  <c r="AE93" i="67"/>
  <c r="AF93" i="67"/>
  <c r="AG93" i="67"/>
  <c r="AH93" i="67"/>
  <c r="AI93" i="67"/>
  <c r="Z94" i="67"/>
  <c r="AA94" i="67"/>
  <c r="AB94" i="67"/>
  <c r="AC94" i="67"/>
  <c r="AD94" i="67"/>
  <c r="AE94" i="67"/>
  <c r="AF94" i="67"/>
  <c r="AG94" i="67"/>
  <c r="AH94" i="67"/>
  <c r="AI94" i="67"/>
  <c r="Z95" i="67"/>
  <c r="AA95" i="67"/>
  <c r="AB95" i="67"/>
  <c r="AC95" i="67"/>
  <c r="AD95" i="67"/>
  <c r="AE95" i="67"/>
  <c r="AF95" i="67"/>
  <c r="AG95" i="67"/>
  <c r="AH95" i="67"/>
  <c r="AI95" i="67"/>
  <c r="Z96" i="67"/>
  <c r="AA96" i="67"/>
  <c r="AB96" i="67"/>
  <c r="AC96" i="67"/>
  <c r="AD96" i="67"/>
  <c r="AE96" i="67"/>
  <c r="AF96" i="67"/>
  <c r="AG96" i="67"/>
  <c r="AH96" i="67"/>
  <c r="AI96" i="67"/>
  <c r="Z97" i="67"/>
  <c r="AA97" i="67"/>
  <c r="AB97" i="67"/>
  <c r="AC97" i="67"/>
  <c r="AD97" i="67"/>
  <c r="AE97" i="67"/>
  <c r="AF97" i="67"/>
  <c r="AG97" i="67"/>
  <c r="AH97" i="67"/>
  <c r="AI97" i="67"/>
  <c r="Z98" i="67"/>
  <c r="AA98" i="67"/>
  <c r="AB98" i="67"/>
  <c r="AC98" i="67"/>
  <c r="AD98" i="67"/>
  <c r="AE98" i="67"/>
  <c r="AF98" i="67"/>
  <c r="AG98" i="67"/>
  <c r="AH98" i="67"/>
  <c r="AI98" i="67"/>
  <c r="Z99" i="67"/>
  <c r="AA99" i="67"/>
  <c r="AB99" i="67"/>
  <c r="AC99" i="67"/>
  <c r="AD99" i="67"/>
  <c r="AE99" i="67"/>
  <c r="AF99" i="67"/>
  <c r="AG99" i="67"/>
  <c r="AH99" i="67"/>
  <c r="AI99" i="67"/>
  <c r="Z100" i="67"/>
  <c r="AA100" i="67"/>
  <c r="AB100" i="67"/>
  <c r="AC100" i="67"/>
  <c r="AD100" i="67"/>
  <c r="AE100" i="67"/>
  <c r="AF100" i="67"/>
  <c r="AG100" i="67"/>
  <c r="AH100" i="67"/>
  <c r="AI100" i="67"/>
  <c r="Z101" i="67"/>
  <c r="AA101" i="67"/>
  <c r="AB101" i="67"/>
  <c r="AC101" i="67"/>
  <c r="AD101" i="67"/>
  <c r="AE101" i="67"/>
  <c r="AF101" i="67"/>
  <c r="AG101" i="67"/>
  <c r="AH101" i="67"/>
  <c r="AI101" i="67"/>
  <c r="Z102" i="67"/>
  <c r="AA102" i="67"/>
  <c r="AB102" i="67"/>
  <c r="AC102" i="67"/>
  <c r="AD102" i="67"/>
  <c r="AE102" i="67"/>
  <c r="AF102" i="67"/>
  <c r="AG102" i="67"/>
  <c r="AH102" i="67"/>
  <c r="AI102" i="67"/>
  <c r="Z103" i="67"/>
  <c r="AA103" i="67"/>
  <c r="AB103" i="67"/>
  <c r="AC103" i="67"/>
  <c r="AD103" i="67"/>
  <c r="AE103" i="67"/>
  <c r="AF103" i="67"/>
  <c r="AG103" i="67"/>
  <c r="AH103" i="67"/>
  <c r="AI103" i="67"/>
  <c r="Z104" i="67"/>
  <c r="AA104" i="67"/>
  <c r="AB104" i="67"/>
  <c r="AC104" i="67"/>
  <c r="AD104" i="67"/>
  <c r="AE104" i="67"/>
  <c r="AF104" i="67"/>
  <c r="AG104" i="67"/>
  <c r="AH104" i="67"/>
  <c r="AI104" i="67"/>
  <c r="Z105" i="67"/>
  <c r="AA105" i="67"/>
  <c r="AB105" i="67"/>
  <c r="AC105" i="67"/>
  <c r="AD105" i="67"/>
  <c r="AE105" i="67"/>
  <c r="AF105" i="67"/>
  <c r="AG105" i="67"/>
  <c r="AH105" i="67"/>
  <c r="AI105" i="67"/>
  <c r="Z106" i="67"/>
  <c r="AA106" i="67"/>
  <c r="AB106" i="67"/>
  <c r="AC106" i="67"/>
  <c r="AD106" i="67"/>
  <c r="AE106" i="67"/>
  <c r="AF106" i="67"/>
  <c r="AG106" i="67"/>
  <c r="AH106" i="67"/>
  <c r="AI106" i="67"/>
  <c r="Z107" i="67"/>
  <c r="AA107" i="67"/>
  <c r="AB107" i="67"/>
  <c r="AC107" i="67"/>
  <c r="AD107" i="67"/>
  <c r="AE107" i="67"/>
  <c r="AF107" i="67"/>
  <c r="AG107" i="67"/>
  <c r="AH107" i="67"/>
  <c r="AI107" i="67"/>
  <c r="Z108" i="67"/>
  <c r="AA108" i="67"/>
  <c r="AB108" i="67"/>
  <c r="AC108" i="67"/>
  <c r="AD108" i="67"/>
  <c r="AE108" i="67"/>
  <c r="AF108" i="67"/>
  <c r="AG108" i="67"/>
  <c r="AH108" i="67"/>
  <c r="AI108" i="67"/>
  <c r="Z109" i="67"/>
  <c r="AA109" i="67"/>
  <c r="AB109" i="67"/>
  <c r="AC109" i="67"/>
  <c r="AD109" i="67"/>
  <c r="AE109" i="67"/>
  <c r="AF109" i="67"/>
  <c r="AG109" i="67"/>
  <c r="AH109" i="67"/>
  <c r="AI109" i="67"/>
  <c r="Z110" i="67"/>
  <c r="AA110" i="67"/>
  <c r="AB110" i="67"/>
  <c r="AC110" i="67"/>
  <c r="AD110" i="67"/>
  <c r="AE110" i="67"/>
  <c r="AF110" i="67"/>
  <c r="AG110" i="67"/>
  <c r="AH110" i="67"/>
  <c r="AI110" i="67"/>
  <c r="Z111" i="67"/>
  <c r="AA111" i="67"/>
  <c r="AB111" i="67"/>
  <c r="AC111" i="67"/>
  <c r="AD111" i="67"/>
  <c r="AE111" i="67"/>
  <c r="AF111" i="67"/>
  <c r="AG111" i="67"/>
  <c r="AH111" i="67"/>
  <c r="AI111" i="67"/>
  <c r="AH12" i="67"/>
  <c r="AA12" i="67"/>
  <c r="AB12" i="67"/>
  <c r="AC12" i="67"/>
  <c r="AD12" i="67"/>
  <c r="AE12" i="67"/>
  <c r="AF12" i="67"/>
  <c r="AG12" i="67"/>
  <c r="AI12" i="67"/>
  <c r="V12" i="67" a="1"/>
  <c r="V12" i="67" s="1"/>
  <c r="AE13" i="80"/>
  <c r="AF13" i="80"/>
  <c r="AG13" i="80"/>
  <c r="AH13" i="80"/>
  <c r="AI13" i="80"/>
  <c r="AE14" i="80"/>
  <c r="AF14" i="80"/>
  <c r="AG14" i="80"/>
  <c r="AH14" i="80"/>
  <c r="AI14" i="80"/>
  <c r="AE15" i="80"/>
  <c r="AF15" i="80"/>
  <c r="AG15" i="80"/>
  <c r="AH15" i="80"/>
  <c r="AI15" i="80"/>
  <c r="AE16" i="80"/>
  <c r="AF16" i="80"/>
  <c r="AG16" i="80"/>
  <c r="AH16" i="80"/>
  <c r="AI16" i="80"/>
  <c r="AE17" i="80"/>
  <c r="AF17" i="80"/>
  <c r="AG17" i="80"/>
  <c r="AH17" i="80"/>
  <c r="AI17" i="80"/>
  <c r="AE18" i="80"/>
  <c r="AF18" i="80"/>
  <c r="AG18" i="80"/>
  <c r="AH18" i="80"/>
  <c r="AI18" i="80"/>
  <c r="AE19" i="80"/>
  <c r="AF19" i="80"/>
  <c r="AG19" i="80"/>
  <c r="AH19" i="80"/>
  <c r="AI19" i="80"/>
  <c r="AE20" i="80"/>
  <c r="AF20" i="80"/>
  <c r="AG20" i="80"/>
  <c r="AH20" i="80"/>
  <c r="AI20" i="80"/>
  <c r="AE21" i="80"/>
  <c r="AF21" i="80"/>
  <c r="AG21" i="80"/>
  <c r="AH21" i="80"/>
  <c r="AI21" i="80"/>
  <c r="AE22" i="80"/>
  <c r="AF22" i="80"/>
  <c r="AG22" i="80"/>
  <c r="AH22" i="80"/>
  <c r="AI22" i="80"/>
  <c r="AE23" i="80"/>
  <c r="AF23" i="80"/>
  <c r="AG23" i="80"/>
  <c r="AH23" i="80"/>
  <c r="AI23" i="80"/>
  <c r="AE24" i="80"/>
  <c r="AF24" i="80"/>
  <c r="AG24" i="80"/>
  <c r="AH24" i="80"/>
  <c r="AI24" i="80"/>
  <c r="AE25" i="80"/>
  <c r="AF25" i="80"/>
  <c r="AG25" i="80"/>
  <c r="AH25" i="80"/>
  <c r="AI25" i="80"/>
  <c r="AE26" i="80"/>
  <c r="AF26" i="80"/>
  <c r="AG26" i="80"/>
  <c r="AH26" i="80"/>
  <c r="AI26" i="80"/>
  <c r="AE27" i="80"/>
  <c r="AF27" i="80"/>
  <c r="AG27" i="80"/>
  <c r="AH27" i="80"/>
  <c r="AI27" i="80"/>
  <c r="AE28" i="80"/>
  <c r="AF28" i="80"/>
  <c r="AG28" i="80"/>
  <c r="AH28" i="80"/>
  <c r="AI28" i="80"/>
  <c r="AE29" i="80"/>
  <c r="AF29" i="80"/>
  <c r="AG29" i="80"/>
  <c r="AH29" i="80"/>
  <c r="AI29" i="80"/>
  <c r="AE30" i="80"/>
  <c r="AF30" i="80"/>
  <c r="AG30" i="80"/>
  <c r="AH30" i="80"/>
  <c r="AI30" i="80"/>
  <c r="AE31" i="80"/>
  <c r="AF31" i="80"/>
  <c r="AG31" i="80"/>
  <c r="AH31" i="80"/>
  <c r="AI31" i="80"/>
  <c r="AE32" i="80"/>
  <c r="AF32" i="80"/>
  <c r="AG32" i="80"/>
  <c r="AH32" i="80"/>
  <c r="AI32" i="80"/>
  <c r="AE33" i="80"/>
  <c r="AF33" i="80"/>
  <c r="AG33" i="80"/>
  <c r="AH33" i="80"/>
  <c r="AI33" i="80"/>
  <c r="AE34" i="80"/>
  <c r="AF34" i="80"/>
  <c r="AG34" i="80"/>
  <c r="AH34" i="80"/>
  <c r="AI34" i="80"/>
  <c r="AE35" i="80"/>
  <c r="AF35" i="80"/>
  <c r="AG35" i="80"/>
  <c r="AH35" i="80"/>
  <c r="AI35" i="80"/>
  <c r="AE36" i="80"/>
  <c r="AF36" i="80"/>
  <c r="AG36" i="80"/>
  <c r="AH36" i="80"/>
  <c r="AI36" i="80"/>
  <c r="AE37" i="80"/>
  <c r="AF37" i="80"/>
  <c r="AG37" i="80"/>
  <c r="AH37" i="80"/>
  <c r="AI37" i="80"/>
  <c r="AE38" i="80"/>
  <c r="AF38" i="80"/>
  <c r="AG38" i="80"/>
  <c r="AH38" i="80"/>
  <c r="AI38" i="80"/>
  <c r="AE39" i="80"/>
  <c r="AF39" i="80"/>
  <c r="AG39" i="80"/>
  <c r="AH39" i="80"/>
  <c r="AI39" i="80"/>
  <c r="AE40" i="80"/>
  <c r="AF40" i="80"/>
  <c r="AG40" i="80"/>
  <c r="AH40" i="80"/>
  <c r="AI40" i="80"/>
  <c r="AE41" i="80"/>
  <c r="AF41" i="80"/>
  <c r="AG41" i="80"/>
  <c r="AH41" i="80"/>
  <c r="AI41" i="80"/>
  <c r="AE42" i="80"/>
  <c r="AF42" i="80"/>
  <c r="AG42" i="80"/>
  <c r="AH42" i="80"/>
  <c r="AI42" i="80"/>
  <c r="AE43" i="80"/>
  <c r="AF43" i="80"/>
  <c r="AG43" i="80"/>
  <c r="AH43" i="80"/>
  <c r="AI43" i="80"/>
  <c r="AE44" i="80"/>
  <c r="AF44" i="80"/>
  <c r="AG44" i="80"/>
  <c r="AH44" i="80"/>
  <c r="AI44" i="80"/>
  <c r="AE45" i="80"/>
  <c r="AF45" i="80"/>
  <c r="AG45" i="80"/>
  <c r="AH45" i="80"/>
  <c r="AI45" i="80"/>
  <c r="AE46" i="80"/>
  <c r="AF46" i="80"/>
  <c r="AG46" i="80"/>
  <c r="AH46" i="80"/>
  <c r="AI46" i="80"/>
  <c r="AE47" i="80"/>
  <c r="AF47" i="80"/>
  <c r="AG47" i="80"/>
  <c r="AH47" i="80"/>
  <c r="AI47" i="80"/>
  <c r="AE48" i="80"/>
  <c r="AF48" i="80"/>
  <c r="AG48" i="80"/>
  <c r="AH48" i="80"/>
  <c r="AI48" i="80"/>
  <c r="AE49" i="80"/>
  <c r="AF49" i="80"/>
  <c r="AG49" i="80"/>
  <c r="AH49" i="80"/>
  <c r="AI49" i="80"/>
  <c r="AE50" i="80"/>
  <c r="AF50" i="80"/>
  <c r="AG50" i="80"/>
  <c r="AH50" i="80"/>
  <c r="AI50" i="80"/>
  <c r="AE51" i="80"/>
  <c r="AF51" i="80"/>
  <c r="AG51" i="80"/>
  <c r="AH51" i="80"/>
  <c r="AI51" i="80"/>
  <c r="AE52" i="80"/>
  <c r="AF52" i="80"/>
  <c r="AG52" i="80"/>
  <c r="AH52" i="80"/>
  <c r="AI52" i="80"/>
  <c r="AE53" i="80"/>
  <c r="AF53" i="80"/>
  <c r="AG53" i="80"/>
  <c r="AH53" i="80"/>
  <c r="AI53" i="80"/>
  <c r="AE54" i="80"/>
  <c r="AF54" i="80"/>
  <c r="AG54" i="80"/>
  <c r="AH54" i="80"/>
  <c r="AI54" i="80"/>
  <c r="AE55" i="80"/>
  <c r="AF55" i="80"/>
  <c r="AG55" i="80"/>
  <c r="AH55" i="80"/>
  <c r="AI55" i="80"/>
  <c r="AE56" i="80"/>
  <c r="AF56" i="80"/>
  <c r="AG56" i="80"/>
  <c r="AH56" i="80"/>
  <c r="AI56" i="80"/>
  <c r="AE57" i="80"/>
  <c r="AF57" i="80"/>
  <c r="AG57" i="80"/>
  <c r="AH57" i="80"/>
  <c r="AI57" i="80"/>
  <c r="AE58" i="80"/>
  <c r="AF58" i="80"/>
  <c r="AG58" i="80"/>
  <c r="AH58" i="80"/>
  <c r="AI58" i="80"/>
  <c r="AE59" i="80"/>
  <c r="AF59" i="80"/>
  <c r="AG59" i="80"/>
  <c r="AH59" i="80"/>
  <c r="AI59" i="80"/>
  <c r="AE60" i="80"/>
  <c r="AF60" i="80"/>
  <c r="AG60" i="80"/>
  <c r="AH60" i="80"/>
  <c r="AI60" i="80"/>
  <c r="AE61" i="80"/>
  <c r="AF61" i="80"/>
  <c r="AG61" i="80"/>
  <c r="AH61" i="80"/>
  <c r="AI61" i="80"/>
  <c r="AE62" i="80"/>
  <c r="AF62" i="80"/>
  <c r="AG62" i="80"/>
  <c r="AH62" i="80"/>
  <c r="AI62" i="80"/>
  <c r="AE63" i="80"/>
  <c r="AF63" i="80"/>
  <c r="AG63" i="80"/>
  <c r="AH63" i="80"/>
  <c r="AI63" i="80"/>
  <c r="AE64" i="80"/>
  <c r="AF64" i="80"/>
  <c r="AG64" i="80"/>
  <c r="AH64" i="80"/>
  <c r="AI64" i="80"/>
  <c r="AE65" i="80"/>
  <c r="AF65" i="80"/>
  <c r="AG65" i="80"/>
  <c r="AH65" i="80"/>
  <c r="AI65" i="80"/>
  <c r="AE66" i="80"/>
  <c r="AF66" i="80"/>
  <c r="AG66" i="80"/>
  <c r="AH66" i="80"/>
  <c r="AI66" i="80"/>
  <c r="AE67" i="80"/>
  <c r="AF67" i="80"/>
  <c r="AG67" i="80"/>
  <c r="AH67" i="80"/>
  <c r="AI67" i="80"/>
  <c r="AE68" i="80"/>
  <c r="AF68" i="80"/>
  <c r="AG68" i="80"/>
  <c r="AH68" i="80"/>
  <c r="AI68" i="80"/>
  <c r="AE69" i="80"/>
  <c r="AF69" i="80"/>
  <c r="AG69" i="80"/>
  <c r="AH69" i="80"/>
  <c r="AI69" i="80"/>
  <c r="AE70" i="80"/>
  <c r="AF70" i="80"/>
  <c r="AG70" i="80"/>
  <c r="AH70" i="80"/>
  <c r="AI70" i="80"/>
  <c r="AE71" i="80"/>
  <c r="AF71" i="80"/>
  <c r="AG71" i="80"/>
  <c r="AH71" i="80"/>
  <c r="AI71" i="80"/>
  <c r="AE72" i="80"/>
  <c r="AF72" i="80"/>
  <c r="AG72" i="80"/>
  <c r="AH72" i="80"/>
  <c r="AI72" i="80"/>
  <c r="AE73" i="80"/>
  <c r="AF73" i="80"/>
  <c r="AG73" i="80"/>
  <c r="AH73" i="80"/>
  <c r="AI73" i="80"/>
  <c r="AE74" i="80"/>
  <c r="AF74" i="80"/>
  <c r="AG74" i="80"/>
  <c r="AH74" i="80"/>
  <c r="AI74" i="80"/>
  <c r="AE75" i="80"/>
  <c r="AF75" i="80"/>
  <c r="AG75" i="80"/>
  <c r="AH75" i="80"/>
  <c r="AI75" i="80"/>
  <c r="AE76" i="80"/>
  <c r="AF76" i="80"/>
  <c r="AG76" i="80"/>
  <c r="AH76" i="80"/>
  <c r="AI76" i="80"/>
  <c r="AE77" i="80"/>
  <c r="AF77" i="80"/>
  <c r="AG77" i="80"/>
  <c r="AH77" i="80"/>
  <c r="AI77" i="80"/>
  <c r="AE78" i="80"/>
  <c r="AF78" i="80"/>
  <c r="AG78" i="80"/>
  <c r="AH78" i="80"/>
  <c r="AI78" i="80"/>
  <c r="AE79" i="80"/>
  <c r="AF79" i="80"/>
  <c r="AG79" i="80"/>
  <c r="AH79" i="80"/>
  <c r="AI79" i="80"/>
  <c r="AE80" i="80"/>
  <c r="AF80" i="80"/>
  <c r="AG80" i="80"/>
  <c r="AH80" i="80"/>
  <c r="AI80" i="80"/>
  <c r="AE81" i="80"/>
  <c r="AF81" i="80"/>
  <c r="AG81" i="80"/>
  <c r="AH81" i="80"/>
  <c r="AI81" i="80"/>
  <c r="AE82" i="80"/>
  <c r="AF82" i="80"/>
  <c r="AG82" i="80"/>
  <c r="AH82" i="80"/>
  <c r="AI82" i="80"/>
  <c r="AE83" i="80"/>
  <c r="AF83" i="80"/>
  <c r="AG83" i="80"/>
  <c r="AH83" i="80"/>
  <c r="AI83" i="80"/>
  <c r="AE84" i="80"/>
  <c r="AF84" i="80"/>
  <c r="AG84" i="80"/>
  <c r="AH84" i="80"/>
  <c r="AI84" i="80"/>
  <c r="AE85" i="80"/>
  <c r="AF85" i="80"/>
  <c r="AG85" i="80"/>
  <c r="AH85" i="80"/>
  <c r="AI85" i="80"/>
  <c r="AE86" i="80"/>
  <c r="AF86" i="80"/>
  <c r="AG86" i="80"/>
  <c r="AH86" i="80"/>
  <c r="AI86" i="80"/>
  <c r="AE87" i="80"/>
  <c r="AF87" i="80"/>
  <c r="AG87" i="80"/>
  <c r="AH87" i="80"/>
  <c r="AI87" i="80"/>
  <c r="AE88" i="80"/>
  <c r="AF88" i="80"/>
  <c r="AG88" i="80"/>
  <c r="AH88" i="80"/>
  <c r="AI88" i="80"/>
  <c r="AE89" i="80"/>
  <c r="AF89" i="80"/>
  <c r="AG89" i="80"/>
  <c r="AH89" i="80"/>
  <c r="AI89" i="80"/>
  <c r="AE90" i="80"/>
  <c r="AF90" i="80"/>
  <c r="AG90" i="80"/>
  <c r="AH90" i="80"/>
  <c r="AI90" i="80"/>
  <c r="AE91" i="80"/>
  <c r="AF91" i="80"/>
  <c r="AG91" i="80"/>
  <c r="AH91" i="80"/>
  <c r="AI91" i="80"/>
  <c r="AE92" i="80"/>
  <c r="AF92" i="80"/>
  <c r="AG92" i="80"/>
  <c r="AH92" i="80"/>
  <c r="AI92" i="80"/>
  <c r="AE93" i="80"/>
  <c r="AF93" i="80"/>
  <c r="AG93" i="80"/>
  <c r="AH93" i="80"/>
  <c r="AI93" i="80"/>
  <c r="AE94" i="80"/>
  <c r="AF94" i="80"/>
  <c r="AG94" i="80"/>
  <c r="AH94" i="80"/>
  <c r="AI94" i="80"/>
  <c r="AE95" i="80"/>
  <c r="AF95" i="80"/>
  <c r="AG95" i="80"/>
  <c r="AH95" i="80"/>
  <c r="AI95" i="80"/>
  <c r="AE96" i="80"/>
  <c r="AF96" i="80"/>
  <c r="AG96" i="80"/>
  <c r="AH96" i="80"/>
  <c r="AI96" i="80"/>
  <c r="AE97" i="80"/>
  <c r="AF97" i="80"/>
  <c r="AG97" i="80"/>
  <c r="AH97" i="80"/>
  <c r="AI97" i="80"/>
  <c r="AE98" i="80"/>
  <c r="AF98" i="80"/>
  <c r="AG98" i="80"/>
  <c r="AH98" i="80"/>
  <c r="AI98" i="80"/>
  <c r="AE99" i="80"/>
  <c r="AF99" i="80"/>
  <c r="AG99" i="80"/>
  <c r="AH99" i="80"/>
  <c r="AI99" i="80"/>
  <c r="AE100" i="80"/>
  <c r="AF100" i="80"/>
  <c r="AG100" i="80"/>
  <c r="AH100" i="80"/>
  <c r="AI100" i="80"/>
  <c r="AE101" i="80"/>
  <c r="AF101" i="80"/>
  <c r="AG101" i="80"/>
  <c r="AH101" i="80"/>
  <c r="AI101" i="80"/>
  <c r="AE102" i="80"/>
  <c r="AF102" i="80"/>
  <c r="AG102" i="80"/>
  <c r="AH102" i="80"/>
  <c r="AI102" i="80"/>
  <c r="AE103" i="80"/>
  <c r="AF103" i="80"/>
  <c r="AG103" i="80"/>
  <c r="AH103" i="80"/>
  <c r="AI103" i="80"/>
  <c r="AE104" i="80"/>
  <c r="AF104" i="80"/>
  <c r="AG104" i="80"/>
  <c r="AH104" i="80"/>
  <c r="AI104" i="80"/>
  <c r="AE105" i="80"/>
  <c r="AF105" i="80"/>
  <c r="AG105" i="80"/>
  <c r="AH105" i="80"/>
  <c r="AI105" i="80"/>
  <c r="AE106" i="80"/>
  <c r="AF106" i="80"/>
  <c r="AG106" i="80"/>
  <c r="AH106" i="80"/>
  <c r="AI106" i="80"/>
  <c r="AE107" i="80"/>
  <c r="AF107" i="80"/>
  <c r="AG107" i="80"/>
  <c r="AH107" i="80"/>
  <c r="AI107" i="80"/>
  <c r="AE108" i="80"/>
  <c r="AF108" i="80"/>
  <c r="AG108" i="80"/>
  <c r="AH108" i="80"/>
  <c r="AI108" i="80"/>
  <c r="AE109" i="80"/>
  <c r="AF109" i="80"/>
  <c r="AG109" i="80"/>
  <c r="AH109" i="80"/>
  <c r="AI109" i="80"/>
  <c r="AE110" i="80"/>
  <c r="AF110" i="80"/>
  <c r="AG110" i="80"/>
  <c r="AH110" i="80"/>
  <c r="AI110" i="80"/>
  <c r="AE111" i="80"/>
  <c r="AF111" i="80"/>
  <c r="AG111" i="80"/>
  <c r="AH111" i="80"/>
  <c r="AI111" i="80"/>
  <c r="AE12" i="80"/>
  <c r="AF12" i="80"/>
  <c r="AG12" i="80"/>
  <c r="AH12" i="80"/>
  <c r="AI12" i="80"/>
  <c r="E63" i="77" l="1"/>
  <c r="E62" i="77"/>
  <c r="E57" i="77"/>
  <c r="E58" i="77"/>
  <c r="E59" i="77"/>
  <c r="E60" i="77"/>
  <c r="E56" i="77"/>
  <c r="E51" i="77"/>
  <c r="E52" i="77"/>
  <c r="E53" i="77"/>
  <c r="E54" i="77"/>
  <c r="E50" i="77"/>
  <c r="D17" i="51"/>
  <c r="D18" i="51"/>
  <c r="D19" i="51"/>
  <c r="D20" i="51"/>
  <c r="D21" i="51"/>
  <c r="D22" i="51"/>
  <c r="D23" i="51"/>
  <c r="D24" i="51"/>
  <c r="D25" i="51"/>
  <c r="D26" i="51"/>
  <c r="D27" i="51"/>
  <c r="D28" i="51"/>
  <c r="D29" i="51"/>
  <c r="D30" i="51"/>
  <c r="D31" i="51"/>
  <c r="D32" i="51"/>
  <c r="D33" i="51"/>
  <c r="D34" i="51"/>
  <c r="D35" i="51"/>
  <c r="D36" i="51"/>
  <c r="D37" i="51"/>
  <c r="D38" i="51"/>
  <c r="D39" i="51"/>
  <c r="D40" i="51"/>
  <c r="D41" i="51"/>
  <c r="D42" i="51"/>
  <c r="D43" i="51"/>
  <c r="D44" i="51"/>
  <c r="D45" i="51"/>
  <c r="D46" i="51"/>
  <c r="D47" i="51"/>
  <c r="D48" i="51"/>
  <c r="D49" i="51"/>
  <c r="D50" i="51"/>
  <c r="D51" i="51"/>
  <c r="D52" i="51"/>
  <c r="D53" i="51"/>
  <c r="D54" i="51"/>
  <c r="D55" i="51"/>
  <c r="D56" i="51"/>
  <c r="D57" i="51"/>
  <c r="D58" i="51"/>
  <c r="D59" i="51"/>
  <c r="D60" i="51"/>
  <c r="D61" i="51"/>
  <c r="D62" i="51"/>
  <c r="D63" i="51"/>
  <c r="D64" i="51"/>
  <c r="D65" i="51"/>
  <c r="D66" i="51"/>
  <c r="D67" i="51"/>
  <c r="D68" i="51"/>
  <c r="D69" i="51"/>
  <c r="D70" i="51"/>
  <c r="D71" i="51"/>
  <c r="D72" i="51"/>
  <c r="D73" i="51"/>
  <c r="D74" i="51"/>
  <c r="D75" i="51"/>
  <c r="D76" i="51"/>
  <c r="D77" i="51"/>
  <c r="D78" i="51"/>
  <c r="D79" i="51"/>
  <c r="D80" i="51"/>
  <c r="D81" i="51"/>
  <c r="D82" i="51"/>
  <c r="D83" i="51"/>
  <c r="D84" i="51"/>
  <c r="D85" i="51"/>
  <c r="D86" i="51"/>
  <c r="D87" i="51"/>
  <c r="D88" i="51"/>
  <c r="D89" i="51"/>
  <c r="D90" i="51"/>
  <c r="D91" i="51"/>
  <c r="D92" i="51"/>
  <c r="D93" i="51"/>
  <c r="D94" i="51"/>
  <c r="D95" i="51"/>
  <c r="D96" i="51"/>
  <c r="D97" i="51"/>
  <c r="D98" i="51"/>
  <c r="D99" i="51"/>
  <c r="D100" i="51"/>
  <c r="D101" i="51"/>
  <c r="D102" i="51"/>
  <c r="D103" i="51"/>
  <c r="H10" i="88" l="1"/>
  <c r="R12" i="87"/>
  <c r="G56" i="77" s="1"/>
  <c r="S12" i="87"/>
  <c r="H56" i="77" s="1"/>
  <c r="T12" i="87"/>
  <c r="U12" i="87"/>
  <c r="V12" i="87"/>
  <c r="AB12" i="87"/>
  <c r="O17" i="87"/>
  <c r="AB13" i="87"/>
  <c r="AC13" i="87"/>
  <c r="AD13" i="87"/>
  <c r="AB14" i="87"/>
  <c r="AC14" i="87"/>
  <c r="AD14" i="87"/>
  <c r="AB15" i="87"/>
  <c r="AC15" i="87"/>
  <c r="AD15" i="87"/>
  <c r="AB16" i="87"/>
  <c r="AC16" i="87"/>
  <c r="AD16" i="87"/>
  <c r="AB17" i="87"/>
  <c r="AC17" i="87"/>
  <c r="AD17" i="87"/>
  <c r="AB18" i="87"/>
  <c r="AC18" i="87"/>
  <c r="AD18" i="87"/>
  <c r="AB19" i="87"/>
  <c r="AC19" i="87"/>
  <c r="AD19" i="87"/>
  <c r="AB20" i="87"/>
  <c r="AC20" i="87"/>
  <c r="AD20" i="87"/>
  <c r="AB21" i="87"/>
  <c r="AC21" i="87"/>
  <c r="AD21" i="87"/>
  <c r="AB22" i="87"/>
  <c r="AC22" i="87"/>
  <c r="AD22" i="87"/>
  <c r="AB23" i="87"/>
  <c r="AC23" i="87"/>
  <c r="AD23" i="87"/>
  <c r="AB24" i="87"/>
  <c r="AC24" i="87"/>
  <c r="AD24" i="87"/>
  <c r="AB25" i="87"/>
  <c r="AC25" i="87"/>
  <c r="AD25" i="87"/>
  <c r="AB26" i="87"/>
  <c r="AC26" i="87"/>
  <c r="AD26" i="87"/>
  <c r="AB27" i="87"/>
  <c r="AC27" i="87"/>
  <c r="AD27" i="87"/>
  <c r="AB28" i="87"/>
  <c r="AC28" i="87"/>
  <c r="AD28" i="87"/>
  <c r="AB29" i="87"/>
  <c r="AC29" i="87"/>
  <c r="AD29" i="87"/>
  <c r="AB30" i="87"/>
  <c r="AC30" i="87"/>
  <c r="AD30" i="87"/>
  <c r="AB31" i="87"/>
  <c r="AC31" i="87"/>
  <c r="AD31" i="87"/>
  <c r="AB32" i="87"/>
  <c r="AC32" i="87"/>
  <c r="AD32" i="87"/>
  <c r="AB33" i="87"/>
  <c r="AC33" i="87"/>
  <c r="AD33" i="87"/>
  <c r="AB34" i="87"/>
  <c r="AC34" i="87"/>
  <c r="AD34" i="87"/>
  <c r="AB35" i="87"/>
  <c r="AC35" i="87"/>
  <c r="AD35" i="87"/>
  <c r="AB36" i="87"/>
  <c r="AC36" i="87"/>
  <c r="AD36" i="87"/>
  <c r="AB37" i="87"/>
  <c r="AC37" i="87"/>
  <c r="AD37" i="87"/>
  <c r="AB38" i="87"/>
  <c r="AC38" i="87"/>
  <c r="AD38" i="87"/>
  <c r="AB39" i="87"/>
  <c r="AC39" i="87"/>
  <c r="AD39" i="87"/>
  <c r="AB40" i="87"/>
  <c r="AC40" i="87"/>
  <c r="AD40" i="87"/>
  <c r="AB41" i="87"/>
  <c r="AC41" i="87"/>
  <c r="AD41" i="87"/>
  <c r="AB42" i="87"/>
  <c r="AC42" i="87"/>
  <c r="AD42" i="87"/>
  <c r="AB43" i="87"/>
  <c r="AC43" i="87"/>
  <c r="AD43" i="87"/>
  <c r="AB44" i="87"/>
  <c r="AC44" i="87"/>
  <c r="AD44" i="87"/>
  <c r="AB45" i="87"/>
  <c r="AC45" i="87"/>
  <c r="AD45" i="87"/>
  <c r="AB46" i="87"/>
  <c r="AC46" i="87"/>
  <c r="AD46" i="87"/>
  <c r="AB47" i="87"/>
  <c r="AC47" i="87"/>
  <c r="AD47" i="87"/>
  <c r="AB48" i="87"/>
  <c r="AC48" i="87"/>
  <c r="AD48" i="87"/>
  <c r="AB49" i="87"/>
  <c r="AC49" i="87"/>
  <c r="AD49" i="87"/>
  <c r="AB50" i="87"/>
  <c r="AC50" i="87"/>
  <c r="AD50" i="87"/>
  <c r="AB51" i="87"/>
  <c r="AC51" i="87"/>
  <c r="AD51" i="87"/>
  <c r="AB52" i="87"/>
  <c r="AC52" i="87"/>
  <c r="AD52" i="87"/>
  <c r="AB53" i="87"/>
  <c r="AC53" i="87"/>
  <c r="AD53" i="87"/>
  <c r="AB54" i="87"/>
  <c r="AC54" i="87"/>
  <c r="AD54" i="87"/>
  <c r="AB55" i="87"/>
  <c r="AC55" i="87"/>
  <c r="AD55" i="87"/>
  <c r="AB56" i="87"/>
  <c r="AC56" i="87"/>
  <c r="AD56" i="87"/>
  <c r="AB57" i="87"/>
  <c r="AC57" i="87"/>
  <c r="AD57" i="87"/>
  <c r="AB58" i="87"/>
  <c r="AC58" i="87"/>
  <c r="AD58" i="87"/>
  <c r="AB59" i="87"/>
  <c r="AC59" i="87"/>
  <c r="AD59" i="87"/>
  <c r="AB60" i="87"/>
  <c r="AC60" i="87"/>
  <c r="AD60" i="87"/>
  <c r="AB61" i="87"/>
  <c r="AC61" i="87"/>
  <c r="AD61" i="87"/>
  <c r="AB62" i="87"/>
  <c r="AC62" i="87"/>
  <c r="AD62" i="87"/>
  <c r="AB63" i="87"/>
  <c r="AC63" i="87"/>
  <c r="AD63" i="87"/>
  <c r="AB64" i="87"/>
  <c r="AC64" i="87"/>
  <c r="AD64" i="87"/>
  <c r="AB65" i="87"/>
  <c r="AC65" i="87"/>
  <c r="AD65" i="87"/>
  <c r="AB66" i="87"/>
  <c r="AC66" i="87"/>
  <c r="AD66" i="87"/>
  <c r="AB67" i="87"/>
  <c r="AC67" i="87"/>
  <c r="AD67" i="87"/>
  <c r="AB68" i="87"/>
  <c r="AC68" i="87"/>
  <c r="AD68" i="87"/>
  <c r="AB69" i="87"/>
  <c r="AC69" i="87"/>
  <c r="AD69" i="87"/>
  <c r="AB70" i="87"/>
  <c r="AC70" i="87"/>
  <c r="AD70" i="87"/>
  <c r="AB71" i="87"/>
  <c r="AC71" i="87"/>
  <c r="AD71" i="87"/>
  <c r="AB72" i="87"/>
  <c r="AC72" i="87"/>
  <c r="AD72" i="87"/>
  <c r="AB73" i="87"/>
  <c r="AC73" i="87"/>
  <c r="AD73" i="87"/>
  <c r="AB74" i="87"/>
  <c r="AC74" i="87"/>
  <c r="AD74" i="87"/>
  <c r="AB75" i="87"/>
  <c r="AC75" i="87"/>
  <c r="AD75" i="87"/>
  <c r="AB76" i="87"/>
  <c r="AC76" i="87"/>
  <c r="AD76" i="87"/>
  <c r="AB77" i="87"/>
  <c r="AC77" i="87"/>
  <c r="AD77" i="87"/>
  <c r="AB78" i="87"/>
  <c r="AC78" i="87"/>
  <c r="AD78" i="87"/>
  <c r="AB79" i="87"/>
  <c r="AC79" i="87"/>
  <c r="AD79" i="87"/>
  <c r="AB80" i="87"/>
  <c r="AC80" i="87"/>
  <c r="AD80" i="87"/>
  <c r="AB81" i="87"/>
  <c r="AC81" i="87"/>
  <c r="AD81" i="87"/>
  <c r="AB82" i="87"/>
  <c r="AC82" i="87"/>
  <c r="AD82" i="87"/>
  <c r="AB83" i="87"/>
  <c r="AC83" i="87"/>
  <c r="AD83" i="87"/>
  <c r="AB84" i="87"/>
  <c r="AC84" i="87"/>
  <c r="AD84" i="87"/>
  <c r="AB85" i="87"/>
  <c r="AC85" i="87"/>
  <c r="AD85" i="87"/>
  <c r="AB86" i="87"/>
  <c r="AC86" i="87"/>
  <c r="AD86" i="87"/>
  <c r="AB87" i="87"/>
  <c r="AC87" i="87"/>
  <c r="AD87" i="87"/>
  <c r="AB88" i="87"/>
  <c r="AC88" i="87"/>
  <c r="AD88" i="87"/>
  <c r="AB89" i="87"/>
  <c r="AC89" i="87"/>
  <c r="AD89" i="87"/>
  <c r="AB90" i="87"/>
  <c r="AC90" i="87"/>
  <c r="AD90" i="87"/>
  <c r="AB91" i="87"/>
  <c r="AC91" i="87"/>
  <c r="AD91" i="87"/>
  <c r="AB92" i="87"/>
  <c r="AC92" i="87"/>
  <c r="AD92" i="87"/>
  <c r="AB93" i="87"/>
  <c r="AC93" i="87"/>
  <c r="AD93" i="87"/>
  <c r="AB94" i="87"/>
  <c r="AC94" i="87"/>
  <c r="AD94" i="87"/>
  <c r="AB95" i="87"/>
  <c r="AC95" i="87"/>
  <c r="AD95" i="87"/>
  <c r="AB96" i="87"/>
  <c r="AC96" i="87"/>
  <c r="AD96" i="87"/>
  <c r="AB97" i="87"/>
  <c r="AC97" i="87"/>
  <c r="AD97" i="87"/>
  <c r="AB98" i="87"/>
  <c r="AC98" i="87"/>
  <c r="AD98" i="87"/>
  <c r="AB99" i="87"/>
  <c r="AC99" i="87"/>
  <c r="AD99" i="87"/>
  <c r="AB100" i="87"/>
  <c r="AC100" i="87"/>
  <c r="AD100" i="87"/>
  <c r="AB101" i="87"/>
  <c r="AC101" i="87"/>
  <c r="AD101" i="87"/>
  <c r="AB102" i="87"/>
  <c r="AC102" i="87"/>
  <c r="AD102" i="87"/>
  <c r="AB103" i="87"/>
  <c r="AC103" i="87"/>
  <c r="AD103" i="87"/>
  <c r="AB104" i="87"/>
  <c r="AC104" i="87"/>
  <c r="AD104" i="87"/>
  <c r="AB105" i="87"/>
  <c r="AC105" i="87"/>
  <c r="AD105" i="87"/>
  <c r="AB106" i="87"/>
  <c r="AC106" i="87"/>
  <c r="AD106" i="87"/>
  <c r="AB107" i="87"/>
  <c r="AC107" i="87"/>
  <c r="AD107" i="87"/>
  <c r="AB108" i="87"/>
  <c r="AC108" i="87"/>
  <c r="AD108" i="87"/>
  <c r="AB109" i="87"/>
  <c r="AC109" i="87"/>
  <c r="AD109" i="87"/>
  <c r="AB110" i="87"/>
  <c r="AC110" i="87"/>
  <c r="AD110" i="87"/>
  <c r="AB111" i="87"/>
  <c r="AC111" i="87"/>
  <c r="AD111" i="87"/>
  <c r="AC12" i="87"/>
  <c r="AD12" i="87"/>
  <c r="F56" i="77"/>
  <c r="W12" i="87"/>
  <c r="X12" i="87"/>
  <c r="Y12" i="87"/>
  <c r="F57" i="77"/>
  <c r="R13" i="87"/>
  <c r="G57" i="77" s="1"/>
  <c r="S13" i="87"/>
  <c r="H57" i="77" s="1"/>
  <c r="T13" i="87"/>
  <c r="U13" i="87"/>
  <c r="V13" i="87"/>
  <c r="W13" i="87"/>
  <c r="X13" i="87"/>
  <c r="Y13" i="87"/>
  <c r="AF13" i="87" s="1"/>
  <c r="J57" i="77" s="1"/>
  <c r="F58" i="77"/>
  <c r="R14" i="87"/>
  <c r="G58" i="77" s="1"/>
  <c r="S14" i="87"/>
  <c r="H58" i="77" s="1"/>
  <c r="T14" i="87"/>
  <c r="U14" i="87"/>
  <c r="V14" i="87"/>
  <c r="W14" i="87"/>
  <c r="X14" i="87"/>
  <c r="Y14" i="87"/>
  <c r="AF14" i="87" s="1"/>
  <c r="J58" i="77" s="1"/>
  <c r="F59" i="77"/>
  <c r="R15" i="87"/>
  <c r="G59" i="77" s="1"/>
  <c r="S15" i="87"/>
  <c r="H59" i="77" s="1"/>
  <c r="T15" i="87"/>
  <c r="U15" i="87"/>
  <c r="V15" i="87"/>
  <c r="W15" i="87"/>
  <c r="X15" i="87"/>
  <c r="Y15" i="87"/>
  <c r="AF15" i="87" s="1"/>
  <c r="J59" i="77" s="1"/>
  <c r="F60" i="77"/>
  <c r="R16" i="87"/>
  <c r="G60" i="77" s="1"/>
  <c r="S16" i="87"/>
  <c r="H60" i="77" s="1"/>
  <c r="T16" i="87"/>
  <c r="U16" i="87"/>
  <c r="V16" i="87"/>
  <c r="W16" i="87"/>
  <c r="X16" i="87"/>
  <c r="Y16" i="87"/>
  <c r="AF16" i="87" s="1"/>
  <c r="J60" i="77" s="1"/>
  <c r="R17" i="87"/>
  <c r="S17" i="87"/>
  <c r="T17" i="87"/>
  <c r="U17" i="87"/>
  <c r="V17" i="87"/>
  <c r="W17" i="87"/>
  <c r="X17" i="87"/>
  <c r="Y17" i="87"/>
  <c r="AF17" i="87" s="1"/>
  <c r="R18" i="87"/>
  <c r="S18" i="87"/>
  <c r="T18" i="87"/>
  <c r="U18" i="87"/>
  <c r="V18" i="87"/>
  <c r="W18" i="87"/>
  <c r="X18" i="87"/>
  <c r="Y18" i="87"/>
  <c r="AF18" i="87" s="1"/>
  <c r="R19" i="87"/>
  <c r="S19" i="87"/>
  <c r="T19" i="87"/>
  <c r="U19" i="87"/>
  <c r="V19" i="87"/>
  <c r="W19" i="87"/>
  <c r="X19" i="87"/>
  <c r="Y19" i="87"/>
  <c r="AF19" i="87" s="1"/>
  <c r="R20" i="87"/>
  <c r="S20" i="87"/>
  <c r="T20" i="87"/>
  <c r="U20" i="87"/>
  <c r="V20" i="87"/>
  <c r="W20" i="87"/>
  <c r="X20" i="87"/>
  <c r="Y20" i="87"/>
  <c r="AF20" i="87" s="1"/>
  <c r="R21" i="87"/>
  <c r="S21" i="87"/>
  <c r="T21" i="87"/>
  <c r="U21" i="87"/>
  <c r="V21" i="87"/>
  <c r="W21" i="87"/>
  <c r="X21" i="87"/>
  <c r="Y21" i="87"/>
  <c r="AF21" i="87" s="1"/>
  <c r="R22" i="87"/>
  <c r="S22" i="87"/>
  <c r="T22" i="87"/>
  <c r="U22" i="87"/>
  <c r="V22" i="87"/>
  <c r="W22" i="87"/>
  <c r="X22" i="87"/>
  <c r="Y22" i="87"/>
  <c r="AF22" i="87" s="1"/>
  <c r="R23" i="87"/>
  <c r="S23" i="87"/>
  <c r="T23" i="87"/>
  <c r="U23" i="87"/>
  <c r="V23" i="87"/>
  <c r="W23" i="87"/>
  <c r="X23" i="87"/>
  <c r="Y23" i="87"/>
  <c r="AF23" i="87" s="1"/>
  <c r="R24" i="87"/>
  <c r="S24" i="87"/>
  <c r="T24" i="87"/>
  <c r="U24" i="87"/>
  <c r="V24" i="87"/>
  <c r="W24" i="87"/>
  <c r="X24" i="87"/>
  <c r="Y24" i="87"/>
  <c r="AF24" i="87" s="1"/>
  <c r="R25" i="87"/>
  <c r="S25" i="87"/>
  <c r="T25" i="87"/>
  <c r="U25" i="87"/>
  <c r="V25" i="87"/>
  <c r="W25" i="87"/>
  <c r="X25" i="87"/>
  <c r="Y25" i="87"/>
  <c r="AF25" i="87" s="1"/>
  <c r="R26" i="87"/>
  <c r="S26" i="87"/>
  <c r="T26" i="87"/>
  <c r="U26" i="87"/>
  <c r="V26" i="87"/>
  <c r="W26" i="87"/>
  <c r="X26" i="87"/>
  <c r="Y26" i="87"/>
  <c r="AF26" i="87" s="1"/>
  <c r="R27" i="87"/>
  <c r="S27" i="87"/>
  <c r="T27" i="87"/>
  <c r="U27" i="87"/>
  <c r="V27" i="87"/>
  <c r="W27" i="87"/>
  <c r="X27" i="87"/>
  <c r="Y27" i="87"/>
  <c r="AF27" i="87" s="1"/>
  <c r="R28" i="87"/>
  <c r="S28" i="87"/>
  <c r="T28" i="87"/>
  <c r="U28" i="87"/>
  <c r="V28" i="87"/>
  <c r="W28" i="87"/>
  <c r="X28" i="87"/>
  <c r="Y28" i="87"/>
  <c r="AF28" i="87" s="1"/>
  <c r="R29" i="87"/>
  <c r="S29" i="87"/>
  <c r="T29" i="87"/>
  <c r="U29" i="87"/>
  <c r="V29" i="87"/>
  <c r="W29" i="87"/>
  <c r="X29" i="87"/>
  <c r="Y29" i="87"/>
  <c r="AF29" i="87" s="1"/>
  <c r="R30" i="87"/>
  <c r="S30" i="87"/>
  <c r="T30" i="87"/>
  <c r="U30" i="87"/>
  <c r="V30" i="87"/>
  <c r="W30" i="87"/>
  <c r="X30" i="87"/>
  <c r="Y30" i="87"/>
  <c r="AF30" i="87" s="1"/>
  <c r="R31" i="87"/>
  <c r="S31" i="87"/>
  <c r="T31" i="87"/>
  <c r="U31" i="87"/>
  <c r="V31" i="87"/>
  <c r="W31" i="87"/>
  <c r="X31" i="87"/>
  <c r="Y31" i="87"/>
  <c r="AF31" i="87" s="1"/>
  <c r="R32" i="87"/>
  <c r="S32" i="87"/>
  <c r="T32" i="87"/>
  <c r="U32" i="87"/>
  <c r="V32" i="87"/>
  <c r="W32" i="87"/>
  <c r="X32" i="87"/>
  <c r="Y32" i="87"/>
  <c r="AF32" i="87" s="1"/>
  <c r="R33" i="87"/>
  <c r="S33" i="87"/>
  <c r="T33" i="87"/>
  <c r="U33" i="87"/>
  <c r="V33" i="87"/>
  <c r="W33" i="87"/>
  <c r="X33" i="87"/>
  <c r="Y33" i="87"/>
  <c r="AF33" i="87" s="1"/>
  <c r="R34" i="87"/>
  <c r="S34" i="87"/>
  <c r="T34" i="87"/>
  <c r="U34" i="87"/>
  <c r="V34" i="87"/>
  <c r="W34" i="87"/>
  <c r="X34" i="87"/>
  <c r="Y34" i="87"/>
  <c r="AF34" i="87" s="1"/>
  <c r="R35" i="87"/>
  <c r="S35" i="87"/>
  <c r="T35" i="87"/>
  <c r="U35" i="87"/>
  <c r="V35" i="87"/>
  <c r="W35" i="87"/>
  <c r="X35" i="87"/>
  <c r="Y35" i="87"/>
  <c r="AF35" i="87" s="1"/>
  <c r="R36" i="87"/>
  <c r="S36" i="87"/>
  <c r="T36" i="87"/>
  <c r="U36" i="87"/>
  <c r="V36" i="87"/>
  <c r="W36" i="87"/>
  <c r="X36" i="87"/>
  <c r="Y36" i="87"/>
  <c r="AF36" i="87" s="1"/>
  <c r="R37" i="87"/>
  <c r="S37" i="87"/>
  <c r="T37" i="87"/>
  <c r="U37" i="87"/>
  <c r="V37" i="87"/>
  <c r="W37" i="87"/>
  <c r="X37" i="87"/>
  <c r="Y37" i="87"/>
  <c r="AF37" i="87" s="1"/>
  <c r="R38" i="87"/>
  <c r="S38" i="87"/>
  <c r="T38" i="87"/>
  <c r="U38" i="87"/>
  <c r="V38" i="87"/>
  <c r="W38" i="87"/>
  <c r="X38" i="87"/>
  <c r="Y38" i="87"/>
  <c r="AF38" i="87" s="1"/>
  <c r="R39" i="87"/>
  <c r="S39" i="87"/>
  <c r="T39" i="87"/>
  <c r="U39" i="87"/>
  <c r="V39" i="87"/>
  <c r="W39" i="87"/>
  <c r="X39" i="87"/>
  <c r="Y39" i="87"/>
  <c r="AF39" i="87" s="1"/>
  <c r="R40" i="87"/>
  <c r="S40" i="87"/>
  <c r="T40" i="87"/>
  <c r="U40" i="87"/>
  <c r="V40" i="87"/>
  <c r="W40" i="87"/>
  <c r="X40" i="87"/>
  <c r="Y40" i="87"/>
  <c r="AF40" i="87" s="1"/>
  <c r="R41" i="87"/>
  <c r="S41" i="87"/>
  <c r="T41" i="87"/>
  <c r="U41" i="87"/>
  <c r="V41" i="87"/>
  <c r="W41" i="87"/>
  <c r="X41" i="87"/>
  <c r="Y41" i="87"/>
  <c r="AF41" i="87" s="1"/>
  <c r="R42" i="87"/>
  <c r="S42" i="87"/>
  <c r="T42" i="87"/>
  <c r="U42" i="87"/>
  <c r="V42" i="87"/>
  <c r="W42" i="87"/>
  <c r="X42" i="87"/>
  <c r="Y42" i="87"/>
  <c r="AF42" i="87" s="1"/>
  <c r="R43" i="87"/>
  <c r="S43" i="87"/>
  <c r="T43" i="87"/>
  <c r="U43" i="87"/>
  <c r="V43" i="87"/>
  <c r="W43" i="87"/>
  <c r="X43" i="87"/>
  <c r="Y43" i="87"/>
  <c r="AF43" i="87" s="1"/>
  <c r="R44" i="87"/>
  <c r="S44" i="87"/>
  <c r="T44" i="87"/>
  <c r="U44" i="87"/>
  <c r="V44" i="87"/>
  <c r="W44" i="87"/>
  <c r="X44" i="87"/>
  <c r="Y44" i="87"/>
  <c r="AF44" i="87" s="1"/>
  <c r="R45" i="87"/>
  <c r="S45" i="87"/>
  <c r="T45" i="87"/>
  <c r="U45" i="87"/>
  <c r="V45" i="87"/>
  <c r="W45" i="87"/>
  <c r="X45" i="87"/>
  <c r="Y45" i="87"/>
  <c r="AF45" i="87" s="1"/>
  <c r="R46" i="87"/>
  <c r="S46" i="87"/>
  <c r="T46" i="87"/>
  <c r="U46" i="87"/>
  <c r="V46" i="87"/>
  <c r="W46" i="87"/>
  <c r="X46" i="87"/>
  <c r="Y46" i="87"/>
  <c r="AF46" i="87" s="1"/>
  <c r="R47" i="87"/>
  <c r="S47" i="87"/>
  <c r="T47" i="87"/>
  <c r="U47" i="87"/>
  <c r="V47" i="87"/>
  <c r="W47" i="87"/>
  <c r="X47" i="87"/>
  <c r="Y47" i="87"/>
  <c r="AF47" i="87" s="1"/>
  <c r="R48" i="87"/>
  <c r="S48" i="87"/>
  <c r="T48" i="87"/>
  <c r="U48" i="87"/>
  <c r="V48" i="87"/>
  <c r="W48" i="87"/>
  <c r="X48" i="87"/>
  <c r="Y48" i="87"/>
  <c r="AF48" i="87" s="1"/>
  <c r="R49" i="87"/>
  <c r="S49" i="87"/>
  <c r="T49" i="87"/>
  <c r="U49" i="87"/>
  <c r="V49" i="87"/>
  <c r="W49" i="87"/>
  <c r="X49" i="87"/>
  <c r="Y49" i="87"/>
  <c r="AF49" i="87" s="1"/>
  <c r="R50" i="87"/>
  <c r="S50" i="87"/>
  <c r="T50" i="87"/>
  <c r="U50" i="87"/>
  <c r="V50" i="87"/>
  <c r="W50" i="87"/>
  <c r="X50" i="87"/>
  <c r="Y50" i="87"/>
  <c r="AF50" i="87" s="1"/>
  <c r="R51" i="87"/>
  <c r="S51" i="87"/>
  <c r="T51" i="87"/>
  <c r="U51" i="87"/>
  <c r="V51" i="87"/>
  <c r="W51" i="87"/>
  <c r="X51" i="87"/>
  <c r="Y51" i="87"/>
  <c r="AF51" i="87" s="1"/>
  <c r="R52" i="87"/>
  <c r="S52" i="87"/>
  <c r="T52" i="87"/>
  <c r="U52" i="87"/>
  <c r="V52" i="87"/>
  <c r="W52" i="87"/>
  <c r="X52" i="87"/>
  <c r="Y52" i="87"/>
  <c r="AF52" i="87" s="1"/>
  <c r="R53" i="87"/>
  <c r="S53" i="87"/>
  <c r="T53" i="87"/>
  <c r="U53" i="87"/>
  <c r="V53" i="87"/>
  <c r="W53" i="87"/>
  <c r="X53" i="87"/>
  <c r="Y53" i="87"/>
  <c r="AF53" i="87" s="1"/>
  <c r="R54" i="87"/>
  <c r="S54" i="87"/>
  <c r="T54" i="87"/>
  <c r="U54" i="87"/>
  <c r="V54" i="87"/>
  <c r="W54" i="87"/>
  <c r="X54" i="87"/>
  <c r="Y54" i="87"/>
  <c r="AF54" i="87" s="1"/>
  <c r="R55" i="87"/>
  <c r="S55" i="87"/>
  <c r="T55" i="87"/>
  <c r="U55" i="87"/>
  <c r="V55" i="87"/>
  <c r="W55" i="87"/>
  <c r="X55" i="87"/>
  <c r="Y55" i="87"/>
  <c r="AF55" i="87" s="1"/>
  <c r="R56" i="87"/>
  <c r="S56" i="87"/>
  <c r="T56" i="87"/>
  <c r="U56" i="87"/>
  <c r="V56" i="87"/>
  <c r="W56" i="87"/>
  <c r="X56" i="87"/>
  <c r="Y56" i="87"/>
  <c r="AF56" i="87" s="1"/>
  <c r="R57" i="87"/>
  <c r="S57" i="87"/>
  <c r="T57" i="87"/>
  <c r="U57" i="87"/>
  <c r="V57" i="87"/>
  <c r="W57" i="87"/>
  <c r="X57" i="87"/>
  <c r="Y57" i="87"/>
  <c r="AF57" i="87" s="1"/>
  <c r="R58" i="87"/>
  <c r="S58" i="87"/>
  <c r="T58" i="87"/>
  <c r="U58" i="87"/>
  <c r="V58" i="87"/>
  <c r="W58" i="87"/>
  <c r="X58" i="87"/>
  <c r="Y58" i="87"/>
  <c r="AF58" i="87" s="1"/>
  <c r="R59" i="87"/>
  <c r="S59" i="87"/>
  <c r="T59" i="87"/>
  <c r="U59" i="87"/>
  <c r="V59" i="87"/>
  <c r="W59" i="87"/>
  <c r="X59" i="87"/>
  <c r="Y59" i="87"/>
  <c r="AF59" i="87" s="1"/>
  <c r="R60" i="87"/>
  <c r="S60" i="87"/>
  <c r="T60" i="87"/>
  <c r="U60" i="87"/>
  <c r="V60" i="87"/>
  <c r="W60" i="87"/>
  <c r="X60" i="87"/>
  <c r="Y60" i="87"/>
  <c r="AF60" i="87" s="1"/>
  <c r="R61" i="87"/>
  <c r="S61" i="87"/>
  <c r="T61" i="87"/>
  <c r="U61" i="87"/>
  <c r="V61" i="87"/>
  <c r="W61" i="87"/>
  <c r="X61" i="87"/>
  <c r="Y61" i="87"/>
  <c r="AF61" i="87" s="1"/>
  <c r="R62" i="87"/>
  <c r="S62" i="87"/>
  <c r="T62" i="87"/>
  <c r="U62" i="87"/>
  <c r="V62" i="87"/>
  <c r="W62" i="87"/>
  <c r="X62" i="87"/>
  <c r="Y62" i="87"/>
  <c r="AF62" i="87" s="1"/>
  <c r="R63" i="87"/>
  <c r="S63" i="87"/>
  <c r="T63" i="87"/>
  <c r="U63" i="87"/>
  <c r="V63" i="87"/>
  <c r="W63" i="87"/>
  <c r="X63" i="87"/>
  <c r="Y63" i="87"/>
  <c r="AF63" i="87" s="1"/>
  <c r="R64" i="87"/>
  <c r="S64" i="87"/>
  <c r="T64" i="87"/>
  <c r="U64" i="87"/>
  <c r="V64" i="87"/>
  <c r="W64" i="87"/>
  <c r="X64" i="87"/>
  <c r="Y64" i="87"/>
  <c r="AF64" i="87" s="1"/>
  <c r="R65" i="87"/>
  <c r="S65" i="87"/>
  <c r="T65" i="87"/>
  <c r="U65" i="87"/>
  <c r="V65" i="87"/>
  <c r="W65" i="87"/>
  <c r="X65" i="87"/>
  <c r="Y65" i="87"/>
  <c r="AF65" i="87" s="1"/>
  <c r="R66" i="87"/>
  <c r="S66" i="87"/>
  <c r="T66" i="87"/>
  <c r="U66" i="87"/>
  <c r="V66" i="87"/>
  <c r="W66" i="87"/>
  <c r="X66" i="87"/>
  <c r="Y66" i="87"/>
  <c r="AF66" i="87" s="1"/>
  <c r="R67" i="87"/>
  <c r="S67" i="87"/>
  <c r="T67" i="87"/>
  <c r="U67" i="87"/>
  <c r="V67" i="87"/>
  <c r="W67" i="87"/>
  <c r="X67" i="87"/>
  <c r="Y67" i="87"/>
  <c r="AF67" i="87" s="1"/>
  <c r="R68" i="87"/>
  <c r="S68" i="87"/>
  <c r="T68" i="87"/>
  <c r="U68" i="87"/>
  <c r="V68" i="87"/>
  <c r="W68" i="87"/>
  <c r="X68" i="87"/>
  <c r="Y68" i="87"/>
  <c r="AF68" i="87" s="1"/>
  <c r="R69" i="87"/>
  <c r="S69" i="87"/>
  <c r="T69" i="87"/>
  <c r="U69" i="87"/>
  <c r="V69" i="87"/>
  <c r="W69" i="87"/>
  <c r="X69" i="87"/>
  <c r="Y69" i="87"/>
  <c r="AF69" i="87" s="1"/>
  <c r="R70" i="87"/>
  <c r="S70" i="87"/>
  <c r="T70" i="87"/>
  <c r="U70" i="87"/>
  <c r="V70" i="87"/>
  <c r="W70" i="87"/>
  <c r="X70" i="87"/>
  <c r="Y70" i="87"/>
  <c r="AF70" i="87" s="1"/>
  <c r="R71" i="87"/>
  <c r="S71" i="87"/>
  <c r="T71" i="87"/>
  <c r="U71" i="87"/>
  <c r="V71" i="87"/>
  <c r="W71" i="87"/>
  <c r="X71" i="87"/>
  <c r="Y71" i="87"/>
  <c r="AF71" i="87" s="1"/>
  <c r="R72" i="87"/>
  <c r="S72" i="87"/>
  <c r="T72" i="87"/>
  <c r="U72" i="87"/>
  <c r="V72" i="87"/>
  <c r="W72" i="87"/>
  <c r="X72" i="87"/>
  <c r="Y72" i="87"/>
  <c r="AF72" i="87" s="1"/>
  <c r="R73" i="87"/>
  <c r="S73" i="87"/>
  <c r="T73" i="87"/>
  <c r="U73" i="87"/>
  <c r="V73" i="87"/>
  <c r="W73" i="87"/>
  <c r="X73" i="87"/>
  <c r="Y73" i="87"/>
  <c r="AF73" i="87" s="1"/>
  <c r="R74" i="87"/>
  <c r="S74" i="87"/>
  <c r="T74" i="87"/>
  <c r="U74" i="87"/>
  <c r="V74" i="87"/>
  <c r="W74" i="87"/>
  <c r="X74" i="87"/>
  <c r="Y74" i="87"/>
  <c r="AF74" i="87" s="1"/>
  <c r="R75" i="87"/>
  <c r="S75" i="87"/>
  <c r="T75" i="87"/>
  <c r="U75" i="87"/>
  <c r="V75" i="87"/>
  <c r="W75" i="87"/>
  <c r="X75" i="87"/>
  <c r="Y75" i="87"/>
  <c r="AF75" i="87" s="1"/>
  <c r="R76" i="87"/>
  <c r="S76" i="87"/>
  <c r="T76" i="87"/>
  <c r="U76" i="87"/>
  <c r="V76" i="87"/>
  <c r="W76" i="87"/>
  <c r="X76" i="87"/>
  <c r="Y76" i="87"/>
  <c r="AF76" i="87" s="1"/>
  <c r="R77" i="87"/>
  <c r="S77" i="87"/>
  <c r="T77" i="87"/>
  <c r="U77" i="87"/>
  <c r="V77" i="87"/>
  <c r="W77" i="87"/>
  <c r="X77" i="87"/>
  <c r="Y77" i="87"/>
  <c r="AF77" i="87" s="1"/>
  <c r="R78" i="87"/>
  <c r="S78" i="87"/>
  <c r="T78" i="87"/>
  <c r="U78" i="87"/>
  <c r="V78" i="87"/>
  <c r="W78" i="87"/>
  <c r="X78" i="87"/>
  <c r="Y78" i="87"/>
  <c r="AF78" i="87" s="1"/>
  <c r="R79" i="87"/>
  <c r="S79" i="87"/>
  <c r="T79" i="87"/>
  <c r="U79" i="87"/>
  <c r="V79" i="87"/>
  <c r="W79" i="87"/>
  <c r="X79" i="87"/>
  <c r="Y79" i="87"/>
  <c r="AF79" i="87" s="1"/>
  <c r="R80" i="87"/>
  <c r="S80" i="87"/>
  <c r="T80" i="87"/>
  <c r="U80" i="87"/>
  <c r="V80" i="87"/>
  <c r="W80" i="87"/>
  <c r="X80" i="87"/>
  <c r="Y80" i="87"/>
  <c r="AF80" i="87" s="1"/>
  <c r="R81" i="87"/>
  <c r="S81" i="87"/>
  <c r="T81" i="87"/>
  <c r="U81" i="87"/>
  <c r="V81" i="87"/>
  <c r="W81" i="87"/>
  <c r="X81" i="87"/>
  <c r="Y81" i="87"/>
  <c r="AF81" i="87" s="1"/>
  <c r="R82" i="87"/>
  <c r="S82" i="87"/>
  <c r="T82" i="87"/>
  <c r="U82" i="87"/>
  <c r="V82" i="87"/>
  <c r="W82" i="87"/>
  <c r="X82" i="87"/>
  <c r="Y82" i="87"/>
  <c r="AF82" i="87" s="1"/>
  <c r="R83" i="87"/>
  <c r="S83" i="87"/>
  <c r="T83" i="87"/>
  <c r="U83" i="87"/>
  <c r="V83" i="87"/>
  <c r="W83" i="87"/>
  <c r="X83" i="87"/>
  <c r="Y83" i="87"/>
  <c r="AF83" i="87" s="1"/>
  <c r="R84" i="87"/>
  <c r="S84" i="87"/>
  <c r="T84" i="87"/>
  <c r="U84" i="87"/>
  <c r="V84" i="87"/>
  <c r="W84" i="87"/>
  <c r="X84" i="87"/>
  <c r="Y84" i="87"/>
  <c r="AF84" i="87" s="1"/>
  <c r="R85" i="87"/>
  <c r="S85" i="87"/>
  <c r="T85" i="87"/>
  <c r="U85" i="87"/>
  <c r="V85" i="87"/>
  <c r="W85" i="87"/>
  <c r="X85" i="87"/>
  <c r="Y85" i="87"/>
  <c r="AF85" i="87" s="1"/>
  <c r="R86" i="87"/>
  <c r="S86" i="87"/>
  <c r="T86" i="87"/>
  <c r="U86" i="87"/>
  <c r="V86" i="87"/>
  <c r="W86" i="87"/>
  <c r="X86" i="87"/>
  <c r="Y86" i="87"/>
  <c r="AF86" i="87" s="1"/>
  <c r="R87" i="87"/>
  <c r="S87" i="87"/>
  <c r="T87" i="87"/>
  <c r="U87" i="87"/>
  <c r="V87" i="87"/>
  <c r="W87" i="87"/>
  <c r="X87" i="87"/>
  <c r="Y87" i="87"/>
  <c r="AF87" i="87" s="1"/>
  <c r="R88" i="87"/>
  <c r="S88" i="87"/>
  <c r="T88" i="87"/>
  <c r="U88" i="87"/>
  <c r="V88" i="87"/>
  <c r="W88" i="87"/>
  <c r="X88" i="87"/>
  <c r="Y88" i="87"/>
  <c r="AF88" i="87" s="1"/>
  <c r="R89" i="87"/>
  <c r="S89" i="87"/>
  <c r="T89" i="87"/>
  <c r="U89" i="87"/>
  <c r="V89" i="87"/>
  <c r="W89" i="87"/>
  <c r="X89" i="87"/>
  <c r="Y89" i="87"/>
  <c r="AF89" i="87" s="1"/>
  <c r="R90" i="87"/>
  <c r="S90" i="87"/>
  <c r="T90" i="87"/>
  <c r="U90" i="87"/>
  <c r="V90" i="87"/>
  <c r="W90" i="87"/>
  <c r="X90" i="87"/>
  <c r="Y90" i="87"/>
  <c r="AF90" i="87" s="1"/>
  <c r="R91" i="87"/>
  <c r="S91" i="87"/>
  <c r="T91" i="87"/>
  <c r="U91" i="87"/>
  <c r="V91" i="87"/>
  <c r="W91" i="87"/>
  <c r="X91" i="87"/>
  <c r="Y91" i="87"/>
  <c r="AF91" i="87" s="1"/>
  <c r="R92" i="87"/>
  <c r="S92" i="87"/>
  <c r="T92" i="87"/>
  <c r="U92" i="87"/>
  <c r="V92" i="87"/>
  <c r="W92" i="87"/>
  <c r="X92" i="87"/>
  <c r="Y92" i="87"/>
  <c r="AF92" i="87" s="1"/>
  <c r="R93" i="87"/>
  <c r="S93" i="87"/>
  <c r="T93" i="87"/>
  <c r="U93" i="87"/>
  <c r="V93" i="87"/>
  <c r="W93" i="87"/>
  <c r="X93" i="87"/>
  <c r="Y93" i="87"/>
  <c r="AF93" i="87" s="1"/>
  <c r="R94" i="87"/>
  <c r="S94" i="87"/>
  <c r="T94" i="87"/>
  <c r="U94" i="87"/>
  <c r="V94" i="87"/>
  <c r="W94" i="87"/>
  <c r="X94" i="87"/>
  <c r="Y94" i="87"/>
  <c r="AF94" i="87" s="1"/>
  <c r="R95" i="87"/>
  <c r="S95" i="87"/>
  <c r="T95" i="87"/>
  <c r="U95" i="87"/>
  <c r="V95" i="87"/>
  <c r="W95" i="87"/>
  <c r="X95" i="87"/>
  <c r="Y95" i="87"/>
  <c r="AF95" i="87" s="1"/>
  <c r="R96" i="87"/>
  <c r="S96" i="87"/>
  <c r="T96" i="87"/>
  <c r="U96" i="87"/>
  <c r="V96" i="87"/>
  <c r="W96" i="87"/>
  <c r="X96" i="87"/>
  <c r="Y96" i="87"/>
  <c r="AF96" i="87" s="1"/>
  <c r="R97" i="87"/>
  <c r="S97" i="87"/>
  <c r="T97" i="87"/>
  <c r="U97" i="87"/>
  <c r="V97" i="87"/>
  <c r="W97" i="87"/>
  <c r="X97" i="87"/>
  <c r="Y97" i="87"/>
  <c r="AF97" i="87" s="1"/>
  <c r="R98" i="87"/>
  <c r="S98" i="87"/>
  <c r="T98" i="87"/>
  <c r="U98" i="87"/>
  <c r="V98" i="87"/>
  <c r="W98" i="87"/>
  <c r="X98" i="87"/>
  <c r="Y98" i="87"/>
  <c r="AF98" i="87" s="1"/>
  <c r="R99" i="87"/>
  <c r="S99" i="87"/>
  <c r="T99" i="87"/>
  <c r="U99" i="87"/>
  <c r="V99" i="87"/>
  <c r="W99" i="87"/>
  <c r="X99" i="87"/>
  <c r="Y99" i="87"/>
  <c r="AF99" i="87" s="1"/>
  <c r="R100" i="87"/>
  <c r="S100" i="87"/>
  <c r="T100" i="87"/>
  <c r="U100" i="87"/>
  <c r="V100" i="87"/>
  <c r="W100" i="87"/>
  <c r="X100" i="87"/>
  <c r="Y100" i="87"/>
  <c r="AF100" i="87" s="1"/>
  <c r="R101" i="87"/>
  <c r="S101" i="87"/>
  <c r="T101" i="87"/>
  <c r="U101" i="87"/>
  <c r="V101" i="87"/>
  <c r="W101" i="87"/>
  <c r="X101" i="87"/>
  <c r="Y101" i="87"/>
  <c r="AF101" i="87" s="1"/>
  <c r="R102" i="87"/>
  <c r="S102" i="87"/>
  <c r="T102" i="87"/>
  <c r="U102" i="87"/>
  <c r="V102" i="87"/>
  <c r="W102" i="87"/>
  <c r="X102" i="87"/>
  <c r="Y102" i="87"/>
  <c r="AF102" i="87" s="1"/>
  <c r="R103" i="87"/>
  <c r="S103" i="87"/>
  <c r="T103" i="87"/>
  <c r="U103" i="87"/>
  <c r="V103" i="87"/>
  <c r="W103" i="87"/>
  <c r="X103" i="87"/>
  <c r="Y103" i="87"/>
  <c r="AF103" i="87" s="1"/>
  <c r="R104" i="87"/>
  <c r="S104" i="87"/>
  <c r="T104" i="87"/>
  <c r="U104" i="87"/>
  <c r="V104" i="87"/>
  <c r="W104" i="87"/>
  <c r="X104" i="87"/>
  <c r="Y104" i="87"/>
  <c r="AF104" i="87" s="1"/>
  <c r="R105" i="87"/>
  <c r="S105" i="87"/>
  <c r="T105" i="87"/>
  <c r="U105" i="87"/>
  <c r="V105" i="87"/>
  <c r="W105" i="87"/>
  <c r="X105" i="87"/>
  <c r="Y105" i="87"/>
  <c r="AF105" i="87" s="1"/>
  <c r="R106" i="87"/>
  <c r="S106" i="87"/>
  <c r="T106" i="87"/>
  <c r="U106" i="87"/>
  <c r="V106" i="87"/>
  <c r="W106" i="87"/>
  <c r="X106" i="87"/>
  <c r="Y106" i="87"/>
  <c r="AF106" i="87" s="1"/>
  <c r="R107" i="87"/>
  <c r="S107" i="87"/>
  <c r="T107" i="87"/>
  <c r="U107" i="87"/>
  <c r="V107" i="87"/>
  <c r="W107" i="87"/>
  <c r="X107" i="87"/>
  <c r="Y107" i="87"/>
  <c r="AF107" i="87" s="1"/>
  <c r="R108" i="87"/>
  <c r="S108" i="87"/>
  <c r="T108" i="87"/>
  <c r="U108" i="87"/>
  <c r="V108" i="87"/>
  <c r="W108" i="87"/>
  <c r="X108" i="87"/>
  <c r="Y108" i="87"/>
  <c r="AF108" i="87" s="1"/>
  <c r="R109" i="87"/>
  <c r="S109" i="87"/>
  <c r="T109" i="87"/>
  <c r="U109" i="87"/>
  <c r="V109" i="87"/>
  <c r="W109" i="87"/>
  <c r="X109" i="87"/>
  <c r="Y109" i="87"/>
  <c r="AF109" i="87" s="1"/>
  <c r="R110" i="87"/>
  <c r="S110" i="87"/>
  <c r="T110" i="87"/>
  <c r="U110" i="87"/>
  <c r="V110" i="87"/>
  <c r="W110" i="87"/>
  <c r="X110" i="87"/>
  <c r="Y110" i="87"/>
  <c r="AF110" i="87" s="1"/>
  <c r="R111" i="87"/>
  <c r="S111" i="87"/>
  <c r="T111" i="87"/>
  <c r="U111" i="87"/>
  <c r="V111" i="87"/>
  <c r="W111" i="87"/>
  <c r="X111" i="87"/>
  <c r="Y111" i="87"/>
  <c r="AF111" i="87" s="1"/>
  <c r="O14" i="87"/>
  <c r="I12" i="86"/>
  <c r="AF12" i="87" l="1"/>
  <c r="J56" i="77" s="1"/>
  <c r="L12" i="86" l="1"/>
  <c r="M12" i="86"/>
  <c r="N12" i="86"/>
  <c r="O12" i="86"/>
  <c r="P12" i="86"/>
  <c r="Q12" i="86"/>
  <c r="AF11" i="80"/>
  <c r="P32" i="85" l="1"/>
  <c r="P31" i="85"/>
  <c r="P33" i="85" s="1"/>
  <c r="J31" i="77" s="1"/>
  <c r="H50" i="77"/>
  <c r="S12" i="86"/>
  <c r="G50" i="77"/>
  <c r="AH11" i="67"/>
  <c r="AD11" i="67"/>
  <c r="AE11" i="67"/>
  <c r="J50" i="77" l="1"/>
  <c r="AJ12" i="80"/>
  <c r="AK12" i="80"/>
  <c r="AJ13" i="80"/>
  <c r="AK13" i="80"/>
  <c r="AJ14" i="80"/>
  <c r="AK14" i="80"/>
  <c r="AJ15" i="80"/>
  <c r="AK15" i="80"/>
  <c r="AJ16" i="80"/>
  <c r="AK16" i="80"/>
  <c r="AJ17" i="80"/>
  <c r="AK17" i="80"/>
  <c r="AJ18" i="80"/>
  <c r="AK18" i="80"/>
  <c r="AJ19" i="80"/>
  <c r="AK19" i="80"/>
  <c r="AJ20" i="80"/>
  <c r="AK20" i="80"/>
  <c r="AJ21" i="80"/>
  <c r="AK21" i="80"/>
  <c r="AJ22" i="80"/>
  <c r="AK22" i="80"/>
  <c r="AJ23" i="80"/>
  <c r="AK23" i="80"/>
  <c r="AJ24" i="80"/>
  <c r="AK24" i="80"/>
  <c r="AJ25" i="80"/>
  <c r="AK25" i="80"/>
  <c r="AJ26" i="80"/>
  <c r="AK26" i="80"/>
  <c r="AJ27" i="80"/>
  <c r="AK27" i="80"/>
  <c r="AJ28" i="80"/>
  <c r="AK28" i="80"/>
  <c r="AJ29" i="80"/>
  <c r="AK29" i="80"/>
  <c r="AJ30" i="80"/>
  <c r="AK30" i="80"/>
  <c r="AJ31" i="80"/>
  <c r="AK31" i="80"/>
  <c r="AJ32" i="80"/>
  <c r="AK32" i="80"/>
  <c r="AJ33" i="80"/>
  <c r="AK33" i="80"/>
  <c r="AJ34" i="80"/>
  <c r="AK34" i="80"/>
  <c r="AJ35" i="80"/>
  <c r="AK35" i="80"/>
  <c r="AJ36" i="80"/>
  <c r="AK36" i="80"/>
  <c r="AJ37" i="80"/>
  <c r="AK37" i="80"/>
  <c r="AJ38" i="80"/>
  <c r="AK38" i="80"/>
  <c r="AJ39" i="80"/>
  <c r="AK39" i="80"/>
  <c r="AJ40" i="80"/>
  <c r="AK40" i="80"/>
  <c r="AJ41" i="80"/>
  <c r="AK41" i="80"/>
  <c r="AJ42" i="80"/>
  <c r="AK42" i="80"/>
  <c r="AJ43" i="80"/>
  <c r="AK43" i="80"/>
  <c r="AJ44" i="80"/>
  <c r="AK44" i="80"/>
  <c r="AJ45" i="80"/>
  <c r="AK45" i="80"/>
  <c r="AJ46" i="80"/>
  <c r="AK46" i="80"/>
  <c r="AJ47" i="80"/>
  <c r="AK47" i="80"/>
  <c r="AJ48" i="80"/>
  <c r="AK48" i="80"/>
  <c r="AJ49" i="80"/>
  <c r="AK49" i="80"/>
  <c r="AJ50" i="80"/>
  <c r="AK50" i="80"/>
  <c r="AJ51" i="80"/>
  <c r="AK51" i="80"/>
  <c r="AJ52" i="80"/>
  <c r="AK52" i="80"/>
  <c r="AJ53" i="80"/>
  <c r="AK53" i="80"/>
  <c r="AJ54" i="80"/>
  <c r="AK54" i="80"/>
  <c r="AJ55" i="80"/>
  <c r="AK55" i="80"/>
  <c r="AJ56" i="80"/>
  <c r="AK56" i="80"/>
  <c r="AJ57" i="80"/>
  <c r="AK57" i="80"/>
  <c r="AJ58" i="80"/>
  <c r="AK58" i="80"/>
  <c r="AJ59" i="80"/>
  <c r="AK59" i="80"/>
  <c r="AJ60" i="80"/>
  <c r="AK60" i="80"/>
  <c r="AJ61" i="80"/>
  <c r="AK61" i="80"/>
  <c r="AJ62" i="80"/>
  <c r="AK62" i="80"/>
  <c r="AJ63" i="80"/>
  <c r="AK63" i="80"/>
  <c r="AJ64" i="80"/>
  <c r="AK64" i="80"/>
  <c r="AJ65" i="80"/>
  <c r="AK65" i="80"/>
  <c r="AJ66" i="80"/>
  <c r="AK66" i="80"/>
  <c r="AJ67" i="80"/>
  <c r="AK67" i="80"/>
  <c r="AJ68" i="80"/>
  <c r="AK68" i="80"/>
  <c r="AJ69" i="80"/>
  <c r="AK69" i="80"/>
  <c r="AJ70" i="80"/>
  <c r="AK70" i="80"/>
  <c r="AJ71" i="80"/>
  <c r="AK71" i="80"/>
  <c r="AJ72" i="80"/>
  <c r="AK72" i="80"/>
  <c r="AJ73" i="80"/>
  <c r="AK73" i="80"/>
  <c r="AJ74" i="80"/>
  <c r="AK74" i="80"/>
  <c r="AJ75" i="80"/>
  <c r="AK75" i="80"/>
  <c r="AJ76" i="80"/>
  <c r="AK76" i="80"/>
  <c r="AJ77" i="80"/>
  <c r="AK77" i="80"/>
  <c r="AJ78" i="80"/>
  <c r="AK78" i="80"/>
  <c r="AJ79" i="80"/>
  <c r="AK79" i="80"/>
  <c r="AJ80" i="80"/>
  <c r="AK80" i="80"/>
  <c r="AJ81" i="80"/>
  <c r="AK81" i="80"/>
  <c r="AJ82" i="80"/>
  <c r="AK82" i="80"/>
  <c r="AJ83" i="80"/>
  <c r="AK83" i="80"/>
  <c r="AJ84" i="80"/>
  <c r="AK84" i="80"/>
  <c r="AJ85" i="80"/>
  <c r="AK85" i="80"/>
  <c r="AJ86" i="80"/>
  <c r="AK86" i="80"/>
  <c r="AJ87" i="80"/>
  <c r="AK87" i="80"/>
  <c r="AJ88" i="80"/>
  <c r="AK88" i="80"/>
  <c r="AJ89" i="80"/>
  <c r="AK89" i="80"/>
  <c r="AJ90" i="80"/>
  <c r="AK90" i="80"/>
  <c r="AJ91" i="80"/>
  <c r="AK91" i="80"/>
  <c r="AJ92" i="80"/>
  <c r="AK92" i="80"/>
  <c r="AJ93" i="80"/>
  <c r="AK93" i="80"/>
  <c r="AJ94" i="80"/>
  <c r="AK94" i="80"/>
  <c r="AJ95" i="80"/>
  <c r="AK95" i="80"/>
  <c r="AJ96" i="80"/>
  <c r="AK96" i="80"/>
  <c r="AJ97" i="80"/>
  <c r="AK97" i="80"/>
  <c r="AJ98" i="80"/>
  <c r="AK98" i="80"/>
  <c r="AJ99" i="80"/>
  <c r="AK99" i="80"/>
  <c r="AJ100" i="80"/>
  <c r="AK100" i="80"/>
  <c r="AJ101" i="80"/>
  <c r="AK101" i="80"/>
  <c r="AJ102" i="80"/>
  <c r="AK102" i="80"/>
  <c r="AJ103" i="80"/>
  <c r="AK103" i="80"/>
  <c r="AJ104" i="80"/>
  <c r="AK104" i="80"/>
  <c r="AJ105" i="80"/>
  <c r="AK105" i="80"/>
  <c r="AJ106" i="80"/>
  <c r="AK106" i="80"/>
  <c r="AJ107" i="80"/>
  <c r="AK107" i="80"/>
  <c r="AJ108" i="80"/>
  <c r="AK108" i="80"/>
  <c r="AJ109" i="80"/>
  <c r="AK109" i="80"/>
  <c r="AJ110" i="80"/>
  <c r="AK110" i="80"/>
  <c r="AJ111" i="80"/>
  <c r="AK111" i="80"/>
  <c r="Z13" i="80"/>
  <c r="AA13" i="80"/>
  <c r="AB13" i="80"/>
  <c r="AC13" i="80"/>
  <c r="Z14" i="80"/>
  <c r="AA14" i="80"/>
  <c r="AB14" i="80"/>
  <c r="AC14" i="80"/>
  <c r="Z15" i="80"/>
  <c r="AA15" i="80"/>
  <c r="AB15" i="80"/>
  <c r="AC15" i="80"/>
  <c r="Z16" i="80"/>
  <c r="AA16" i="80"/>
  <c r="AB16" i="80"/>
  <c r="AC16" i="80"/>
  <c r="Z17" i="80"/>
  <c r="AA17" i="80"/>
  <c r="AB17" i="80"/>
  <c r="AC17" i="80"/>
  <c r="Z18" i="80"/>
  <c r="AA18" i="80"/>
  <c r="AB18" i="80"/>
  <c r="AC18" i="80"/>
  <c r="Z19" i="80"/>
  <c r="AA19" i="80"/>
  <c r="AB19" i="80"/>
  <c r="AC19" i="80"/>
  <c r="Z20" i="80"/>
  <c r="AA20" i="80"/>
  <c r="AB20" i="80"/>
  <c r="AC20" i="80"/>
  <c r="Z21" i="80"/>
  <c r="AA21" i="80"/>
  <c r="AB21" i="80"/>
  <c r="AC21" i="80"/>
  <c r="Z22" i="80"/>
  <c r="AA22" i="80"/>
  <c r="AB22" i="80"/>
  <c r="AC22" i="80"/>
  <c r="Z23" i="80"/>
  <c r="AA23" i="80"/>
  <c r="AB23" i="80"/>
  <c r="AC23" i="80"/>
  <c r="Z24" i="80"/>
  <c r="AA24" i="80"/>
  <c r="AB24" i="80"/>
  <c r="AC24" i="80"/>
  <c r="Z25" i="80"/>
  <c r="AA25" i="80"/>
  <c r="AB25" i="80"/>
  <c r="AC25" i="80"/>
  <c r="Z26" i="80"/>
  <c r="AA26" i="80"/>
  <c r="AB26" i="80"/>
  <c r="AC26" i="80"/>
  <c r="Z27" i="80"/>
  <c r="AA27" i="80"/>
  <c r="AB27" i="80"/>
  <c r="AC27" i="80"/>
  <c r="Z28" i="80"/>
  <c r="AA28" i="80"/>
  <c r="AB28" i="80"/>
  <c r="AC28" i="80"/>
  <c r="Z29" i="80"/>
  <c r="AA29" i="80"/>
  <c r="AB29" i="80"/>
  <c r="AC29" i="80"/>
  <c r="Z30" i="80"/>
  <c r="AA30" i="80"/>
  <c r="AB30" i="80"/>
  <c r="AC30" i="80"/>
  <c r="Z31" i="80"/>
  <c r="AA31" i="80"/>
  <c r="AB31" i="80"/>
  <c r="AC31" i="80"/>
  <c r="Z32" i="80"/>
  <c r="AA32" i="80"/>
  <c r="AB32" i="80"/>
  <c r="AC32" i="80"/>
  <c r="Z33" i="80"/>
  <c r="AA33" i="80"/>
  <c r="AB33" i="80"/>
  <c r="AC33" i="80"/>
  <c r="Z34" i="80"/>
  <c r="AA34" i="80"/>
  <c r="AB34" i="80"/>
  <c r="AC34" i="80"/>
  <c r="Z35" i="80"/>
  <c r="AA35" i="80"/>
  <c r="AB35" i="80"/>
  <c r="AC35" i="80"/>
  <c r="Z36" i="80"/>
  <c r="AA36" i="80"/>
  <c r="AB36" i="80"/>
  <c r="AC36" i="80"/>
  <c r="Z37" i="80"/>
  <c r="AA37" i="80"/>
  <c r="AB37" i="80"/>
  <c r="AC37" i="80"/>
  <c r="Z38" i="80"/>
  <c r="AA38" i="80"/>
  <c r="AB38" i="80"/>
  <c r="AC38" i="80"/>
  <c r="Z39" i="80"/>
  <c r="AA39" i="80"/>
  <c r="AB39" i="80"/>
  <c r="AC39" i="80"/>
  <c r="Z40" i="80"/>
  <c r="AA40" i="80"/>
  <c r="AB40" i="80"/>
  <c r="AC40" i="80"/>
  <c r="Z41" i="80"/>
  <c r="AA41" i="80"/>
  <c r="AB41" i="80"/>
  <c r="AC41" i="80"/>
  <c r="Z42" i="80"/>
  <c r="AA42" i="80"/>
  <c r="AB42" i="80"/>
  <c r="AC42" i="80"/>
  <c r="Z43" i="80"/>
  <c r="AA43" i="80"/>
  <c r="AB43" i="80"/>
  <c r="AC43" i="80"/>
  <c r="Z44" i="80"/>
  <c r="AA44" i="80"/>
  <c r="AB44" i="80"/>
  <c r="AC44" i="80"/>
  <c r="Z45" i="80"/>
  <c r="AA45" i="80"/>
  <c r="AB45" i="80"/>
  <c r="AC45" i="80"/>
  <c r="Z46" i="80"/>
  <c r="AA46" i="80"/>
  <c r="AB46" i="80"/>
  <c r="AC46" i="80"/>
  <c r="Z47" i="80"/>
  <c r="AA47" i="80"/>
  <c r="AB47" i="80"/>
  <c r="AC47" i="80"/>
  <c r="Z48" i="80"/>
  <c r="AA48" i="80"/>
  <c r="AB48" i="80"/>
  <c r="AC48" i="80"/>
  <c r="Z49" i="80"/>
  <c r="AA49" i="80"/>
  <c r="AB49" i="80"/>
  <c r="AC49" i="80"/>
  <c r="Z50" i="80"/>
  <c r="AA50" i="80"/>
  <c r="AB50" i="80"/>
  <c r="AC50" i="80"/>
  <c r="Z51" i="80"/>
  <c r="AA51" i="80"/>
  <c r="AB51" i="80"/>
  <c r="AC51" i="80"/>
  <c r="Z52" i="80"/>
  <c r="AA52" i="80"/>
  <c r="AB52" i="80"/>
  <c r="AC52" i="80"/>
  <c r="Z53" i="80"/>
  <c r="AA53" i="80"/>
  <c r="AB53" i="80"/>
  <c r="AC53" i="80"/>
  <c r="Z54" i="80"/>
  <c r="AA54" i="80"/>
  <c r="AB54" i="80"/>
  <c r="AC54" i="80"/>
  <c r="Z55" i="80"/>
  <c r="AA55" i="80"/>
  <c r="AB55" i="80"/>
  <c r="AC55" i="80"/>
  <c r="Z56" i="80"/>
  <c r="AA56" i="80"/>
  <c r="AB56" i="80"/>
  <c r="AC56" i="80"/>
  <c r="Z57" i="80"/>
  <c r="AA57" i="80"/>
  <c r="AB57" i="80"/>
  <c r="AC57" i="80"/>
  <c r="Z58" i="80"/>
  <c r="AA58" i="80"/>
  <c r="AB58" i="80"/>
  <c r="AC58" i="80"/>
  <c r="Z59" i="80"/>
  <c r="AA59" i="80"/>
  <c r="AB59" i="80"/>
  <c r="AC59" i="80"/>
  <c r="Z60" i="80"/>
  <c r="AA60" i="80"/>
  <c r="AB60" i="80"/>
  <c r="AC60" i="80"/>
  <c r="Z61" i="80"/>
  <c r="AA61" i="80"/>
  <c r="AB61" i="80"/>
  <c r="AC61" i="80"/>
  <c r="Z62" i="80"/>
  <c r="AA62" i="80"/>
  <c r="AB62" i="80"/>
  <c r="AC62" i="80"/>
  <c r="Z63" i="80"/>
  <c r="AA63" i="80"/>
  <c r="AB63" i="80"/>
  <c r="AC63" i="80"/>
  <c r="Z64" i="80"/>
  <c r="AA64" i="80"/>
  <c r="AB64" i="80"/>
  <c r="AC64" i="80"/>
  <c r="Z65" i="80"/>
  <c r="AA65" i="80"/>
  <c r="AB65" i="80"/>
  <c r="AC65" i="80"/>
  <c r="Z66" i="80"/>
  <c r="AA66" i="80"/>
  <c r="AB66" i="80"/>
  <c r="AC66" i="80"/>
  <c r="Z67" i="80"/>
  <c r="AA67" i="80"/>
  <c r="AB67" i="80"/>
  <c r="AC67" i="80"/>
  <c r="Z68" i="80"/>
  <c r="AA68" i="80"/>
  <c r="AB68" i="80"/>
  <c r="AC68" i="80"/>
  <c r="Z69" i="80"/>
  <c r="AA69" i="80"/>
  <c r="AB69" i="80"/>
  <c r="AC69" i="80"/>
  <c r="Z70" i="80"/>
  <c r="AA70" i="80"/>
  <c r="AB70" i="80"/>
  <c r="AC70" i="80"/>
  <c r="Z71" i="80"/>
  <c r="AA71" i="80"/>
  <c r="AB71" i="80"/>
  <c r="AC71" i="80"/>
  <c r="Z72" i="80"/>
  <c r="AA72" i="80"/>
  <c r="AB72" i="80"/>
  <c r="AC72" i="80"/>
  <c r="Z73" i="80"/>
  <c r="AA73" i="80"/>
  <c r="AB73" i="80"/>
  <c r="AC73" i="80"/>
  <c r="Z74" i="80"/>
  <c r="AA74" i="80"/>
  <c r="AB74" i="80"/>
  <c r="AC74" i="80"/>
  <c r="Z75" i="80"/>
  <c r="AA75" i="80"/>
  <c r="AB75" i="80"/>
  <c r="AC75" i="80"/>
  <c r="Z76" i="80"/>
  <c r="AA76" i="80"/>
  <c r="AB76" i="80"/>
  <c r="AC76" i="80"/>
  <c r="Z77" i="80"/>
  <c r="AA77" i="80"/>
  <c r="AB77" i="80"/>
  <c r="AC77" i="80"/>
  <c r="Z78" i="80"/>
  <c r="AA78" i="80"/>
  <c r="AB78" i="80"/>
  <c r="AC78" i="80"/>
  <c r="Z79" i="80"/>
  <c r="AA79" i="80"/>
  <c r="AB79" i="80"/>
  <c r="AC79" i="80"/>
  <c r="Z80" i="80"/>
  <c r="AA80" i="80"/>
  <c r="AB80" i="80"/>
  <c r="AC80" i="80"/>
  <c r="Z81" i="80"/>
  <c r="AA81" i="80"/>
  <c r="AB81" i="80"/>
  <c r="AC81" i="80"/>
  <c r="Z82" i="80"/>
  <c r="AA82" i="80"/>
  <c r="AB82" i="80"/>
  <c r="AC82" i="80"/>
  <c r="Z83" i="80"/>
  <c r="AA83" i="80"/>
  <c r="AB83" i="80"/>
  <c r="AC83" i="80"/>
  <c r="Z84" i="80"/>
  <c r="AA84" i="80"/>
  <c r="AB84" i="80"/>
  <c r="AC84" i="80"/>
  <c r="Z85" i="80"/>
  <c r="AA85" i="80"/>
  <c r="AB85" i="80"/>
  <c r="AC85" i="80"/>
  <c r="Z86" i="80"/>
  <c r="AA86" i="80"/>
  <c r="AB86" i="80"/>
  <c r="AC86" i="80"/>
  <c r="Z87" i="80"/>
  <c r="AA87" i="80"/>
  <c r="AB87" i="80"/>
  <c r="AC87" i="80"/>
  <c r="Z88" i="80"/>
  <c r="AA88" i="80"/>
  <c r="AB88" i="80"/>
  <c r="AC88" i="80"/>
  <c r="Z89" i="80"/>
  <c r="AA89" i="80"/>
  <c r="AB89" i="80"/>
  <c r="AC89" i="80"/>
  <c r="Z90" i="80"/>
  <c r="AA90" i="80"/>
  <c r="AB90" i="80"/>
  <c r="AC90" i="80"/>
  <c r="Z91" i="80"/>
  <c r="AA91" i="80"/>
  <c r="AB91" i="80"/>
  <c r="AC91" i="80"/>
  <c r="Z92" i="80"/>
  <c r="AA92" i="80"/>
  <c r="AB92" i="80"/>
  <c r="AC92" i="80"/>
  <c r="Z93" i="80"/>
  <c r="AA93" i="80"/>
  <c r="AB93" i="80"/>
  <c r="AC93" i="80"/>
  <c r="Z94" i="80"/>
  <c r="AA94" i="80"/>
  <c r="AB94" i="80"/>
  <c r="AC94" i="80"/>
  <c r="Z95" i="80"/>
  <c r="AA95" i="80"/>
  <c r="AB95" i="80"/>
  <c r="AC95" i="80"/>
  <c r="Z96" i="80"/>
  <c r="AA96" i="80"/>
  <c r="AB96" i="80"/>
  <c r="AC96" i="80"/>
  <c r="Z97" i="80"/>
  <c r="AA97" i="80"/>
  <c r="AB97" i="80"/>
  <c r="AC97" i="80"/>
  <c r="Z98" i="80"/>
  <c r="AA98" i="80"/>
  <c r="AB98" i="80"/>
  <c r="AC98" i="80"/>
  <c r="Z99" i="80"/>
  <c r="AA99" i="80"/>
  <c r="AB99" i="80"/>
  <c r="AC99" i="80"/>
  <c r="Z100" i="80"/>
  <c r="AA100" i="80"/>
  <c r="AB100" i="80"/>
  <c r="AC100" i="80"/>
  <c r="Z101" i="80"/>
  <c r="AA101" i="80"/>
  <c r="AB101" i="80"/>
  <c r="AC101" i="80"/>
  <c r="Z102" i="80"/>
  <c r="AA102" i="80"/>
  <c r="AB102" i="80"/>
  <c r="AC102" i="80"/>
  <c r="Z103" i="80"/>
  <c r="AA103" i="80"/>
  <c r="AB103" i="80"/>
  <c r="AC103" i="80"/>
  <c r="Z104" i="80"/>
  <c r="AA104" i="80"/>
  <c r="AB104" i="80"/>
  <c r="AC104" i="80"/>
  <c r="Z105" i="80"/>
  <c r="AA105" i="80"/>
  <c r="AB105" i="80"/>
  <c r="AC105" i="80"/>
  <c r="Z106" i="80"/>
  <c r="AA106" i="80"/>
  <c r="AB106" i="80"/>
  <c r="AC106" i="80"/>
  <c r="Z107" i="80"/>
  <c r="AA107" i="80"/>
  <c r="AB107" i="80"/>
  <c r="AC107" i="80"/>
  <c r="Z108" i="80"/>
  <c r="AA108" i="80"/>
  <c r="AB108" i="80"/>
  <c r="AC108" i="80"/>
  <c r="Z109" i="80"/>
  <c r="AA109" i="80"/>
  <c r="AB109" i="80"/>
  <c r="AC109" i="80"/>
  <c r="Z110" i="80"/>
  <c r="AA110" i="80"/>
  <c r="AB110" i="80"/>
  <c r="AC110" i="80"/>
  <c r="Z111" i="80"/>
  <c r="AA111" i="80"/>
  <c r="AB111" i="80"/>
  <c r="AC111" i="80"/>
  <c r="AA12" i="80"/>
  <c r="AB12" i="80"/>
  <c r="AC12" i="80"/>
  <c r="AD12" i="80"/>
  <c r="H9" i="88"/>
  <c r="K8" i="88"/>
  <c r="H8" i="88"/>
  <c r="N7" i="88" a="1"/>
  <c r="N7" i="88" s="1"/>
  <c r="K7" i="88"/>
  <c r="J7" i="88"/>
  <c r="O7" i="88" s="1"/>
  <c r="I7" i="88"/>
  <c r="H7" i="88"/>
  <c r="F7" i="88"/>
  <c r="L7" i="88" s="1"/>
  <c r="K6" i="88"/>
  <c r="G62" i="77" l="1"/>
  <c r="G63" i="77"/>
  <c r="O111" i="87" l="1"/>
  <c r="O110" i="87"/>
  <c r="O109" i="87"/>
  <c r="O108" i="87"/>
  <c r="O107" i="87"/>
  <c r="O106" i="87"/>
  <c r="O105" i="87"/>
  <c r="O104" i="87"/>
  <c r="O103" i="87"/>
  <c r="O102" i="87"/>
  <c r="O101" i="87"/>
  <c r="O100" i="87"/>
  <c r="O99" i="87"/>
  <c r="O98" i="87"/>
  <c r="O97" i="87"/>
  <c r="O96" i="87"/>
  <c r="O95" i="87"/>
  <c r="O94" i="87"/>
  <c r="O93" i="87"/>
  <c r="O92" i="87"/>
  <c r="O91" i="87"/>
  <c r="O90" i="87"/>
  <c r="O89" i="87"/>
  <c r="O88" i="87"/>
  <c r="O87" i="87"/>
  <c r="O86" i="87"/>
  <c r="O85" i="87"/>
  <c r="O84" i="87"/>
  <c r="O83" i="87"/>
  <c r="O82" i="87"/>
  <c r="O81" i="87"/>
  <c r="O80" i="87"/>
  <c r="O79" i="87"/>
  <c r="O78" i="87"/>
  <c r="O77" i="87"/>
  <c r="O76" i="87"/>
  <c r="O75" i="87"/>
  <c r="O74" i="87"/>
  <c r="O73" i="87"/>
  <c r="O72" i="87"/>
  <c r="O71" i="87"/>
  <c r="O70" i="87"/>
  <c r="O69" i="87"/>
  <c r="O68" i="87"/>
  <c r="O67" i="87"/>
  <c r="O66" i="87"/>
  <c r="O65" i="87"/>
  <c r="O64" i="87"/>
  <c r="O63" i="87"/>
  <c r="O62" i="87"/>
  <c r="O61" i="87"/>
  <c r="O60" i="87"/>
  <c r="O59" i="87"/>
  <c r="O58" i="87"/>
  <c r="O57" i="87"/>
  <c r="O56" i="87"/>
  <c r="O55" i="87"/>
  <c r="O54" i="87"/>
  <c r="O53" i="87"/>
  <c r="O52" i="87"/>
  <c r="O51" i="87"/>
  <c r="O50" i="87"/>
  <c r="O49" i="87"/>
  <c r="O48" i="87"/>
  <c r="O47" i="87"/>
  <c r="O46" i="87"/>
  <c r="O45" i="87"/>
  <c r="O44" i="87"/>
  <c r="O43" i="87"/>
  <c r="O42" i="87"/>
  <c r="O41" i="87"/>
  <c r="O40" i="87"/>
  <c r="O39" i="87"/>
  <c r="O38" i="87"/>
  <c r="O37" i="87"/>
  <c r="O36" i="87"/>
  <c r="O35" i="87"/>
  <c r="O34" i="87"/>
  <c r="O33" i="87"/>
  <c r="O32" i="87"/>
  <c r="O31" i="87"/>
  <c r="O30" i="87"/>
  <c r="O29" i="87"/>
  <c r="O28" i="87"/>
  <c r="O27" i="87"/>
  <c r="O26" i="87"/>
  <c r="O25" i="87"/>
  <c r="O24" i="87"/>
  <c r="O23" i="87"/>
  <c r="O22" i="87"/>
  <c r="O21" i="87"/>
  <c r="O20" i="87"/>
  <c r="O19" i="87"/>
  <c r="O18" i="87"/>
  <c r="O16" i="87"/>
  <c r="O15" i="87"/>
  <c r="AH14" i="87" a="1"/>
  <c r="AH14" i="87" s="1"/>
  <c r="O13" i="87"/>
  <c r="AI12" i="87"/>
  <c r="O11" i="87"/>
  <c r="Q111" i="86"/>
  <c r="O111" i="86"/>
  <c r="P111" i="86"/>
  <c r="N111" i="86"/>
  <c r="S111" i="86" s="1"/>
  <c r="M111" i="86"/>
  <c r="L111" i="86"/>
  <c r="K111" i="86"/>
  <c r="I111" i="86"/>
  <c r="Q110" i="86"/>
  <c r="O110" i="86"/>
  <c r="P110" i="86"/>
  <c r="N110" i="86"/>
  <c r="S110" i="86" s="1"/>
  <c r="M110" i="86"/>
  <c r="L110" i="86"/>
  <c r="K110" i="86"/>
  <c r="I110" i="86"/>
  <c r="Q109" i="86"/>
  <c r="O109" i="86"/>
  <c r="P109" i="86"/>
  <c r="N109" i="86"/>
  <c r="S109" i="86" s="1"/>
  <c r="M109" i="86"/>
  <c r="L109" i="86"/>
  <c r="K109" i="86"/>
  <c r="I109" i="86"/>
  <c r="Q108" i="86"/>
  <c r="O108" i="86"/>
  <c r="P108" i="86"/>
  <c r="N108" i="86"/>
  <c r="S108" i="86" s="1"/>
  <c r="M108" i="86"/>
  <c r="L108" i="86"/>
  <c r="K108" i="86"/>
  <c r="I108" i="86"/>
  <c r="Q107" i="86"/>
  <c r="O107" i="86"/>
  <c r="P107" i="86"/>
  <c r="N107" i="86"/>
  <c r="S107" i="86" s="1"/>
  <c r="M107" i="86"/>
  <c r="L107" i="86"/>
  <c r="K107" i="86"/>
  <c r="I107" i="86"/>
  <c r="Q106" i="86"/>
  <c r="O106" i="86"/>
  <c r="P106" i="86"/>
  <c r="N106" i="86"/>
  <c r="S106" i="86" s="1"/>
  <c r="M106" i="86"/>
  <c r="L106" i="86"/>
  <c r="K106" i="86"/>
  <c r="I106" i="86"/>
  <c r="Q105" i="86"/>
  <c r="O105" i="86"/>
  <c r="P105" i="86"/>
  <c r="N105" i="86"/>
  <c r="S105" i="86" s="1"/>
  <c r="M105" i="86"/>
  <c r="L105" i="86"/>
  <c r="K105" i="86"/>
  <c r="I105" i="86"/>
  <c r="Q104" i="86"/>
  <c r="O104" i="86"/>
  <c r="P104" i="86"/>
  <c r="N104" i="86"/>
  <c r="S104" i="86" s="1"/>
  <c r="M104" i="86"/>
  <c r="L104" i="86"/>
  <c r="K104" i="86"/>
  <c r="I104" i="86"/>
  <c r="Q103" i="86"/>
  <c r="O103" i="86"/>
  <c r="P103" i="86"/>
  <c r="N103" i="86"/>
  <c r="S103" i="86" s="1"/>
  <c r="M103" i="86"/>
  <c r="L103" i="86"/>
  <c r="K103" i="86"/>
  <c r="I103" i="86"/>
  <c r="Q102" i="86"/>
  <c r="O102" i="86"/>
  <c r="P102" i="86"/>
  <c r="N102" i="86"/>
  <c r="S102" i="86" s="1"/>
  <c r="M102" i="86"/>
  <c r="L102" i="86"/>
  <c r="K102" i="86"/>
  <c r="I102" i="86"/>
  <c r="Q101" i="86"/>
  <c r="O101" i="86"/>
  <c r="P101" i="86"/>
  <c r="N101" i="86"/>
  <c r="S101" i="86" s="1"/>
  <c r="M101" i="86"/>
  <c r="L101" i="86"/>
  <c r="K101" i="86"/>
  <c r="I101" i="86"/>
  <c r="Q100" i="86"/>
  <c r="O100" i="86"/>
  <c r="P100" i="86"/>
  <c r="N100" i="86"/>
  <c r="S100" i="86" s="1"/>
  <c r="M100" i="86"/>
  <c r="L100" i="86"/>
  <c r="K100" i="86"/>
  <c r="I100" i="86"/>
  <c r="Q99" i="86"/>
  <c r="O99" i="86"/>
  <c r="P99" i="86"/>
  <c r="N99" i="86"/>
  <c r="S99" i="86" s="1"/>
  <c r="M99" i="86"/>
  <c r="L99" i="86"/>
  <c r="K99" i="86"/>
  <c r="I99" i="86"/>
  <c r="Q98" i="86"/>
  <c r="O98" i="86"/>
  <c r="P98" i="86"/>
  <c r="N98" i="86"/>
  <c r="S98" i="86" s="1"/>
  <c r="M98" i="86"/>
  <c r="L98" i="86"/>
  <c r="K98" i="86"/>
  <c r="I98" i="86"/>
  <c r="Q97" i="86"/>
  <c r="O97" i="86"/>
  <c r="P97" i="86"/>
  <c r="N97" i="86"/>
  <c r="S97" i="86" s="1"/>
  <c r="M97" i="86"/>
  <c r="L97" i="86"/>
  <c r="K97" i="86"/>
  <c r="I97" i="86"/>
  <c r="Q96" i="86"/>
  <c r="O96" i="86"/>
  <c r="P96" i="86"/>
  <c r="N96" i="86"/>
  <c r="S96" i="86" s="1"/>
  <c r="M96" i="86"/>
  <c r="L96" i="86"/>
  <c r="K96" i="86"/>
  <c r="I96" i="86"/>
  <c r="Q95" i="86"/>
  <c r="O95" i="86"/>
  <c r="P95" i="86"/>
  <c r="N95" i="86"/>
  <c r="S95" i="86" s="1"/>
  <c r="M95" i="86"/>
  <c r="L95" i="86"/>
  <c r="K95" i="86"/>
  <c r="I95" i="86"/>
  <c r="Q94" i="86"/>
  <c r="O94" i="86"/>
  <c r="P94" i="86"/>
  <c r="N94" i="86"/>
  <c r="S94" i="86" s="1"/>
  <c r="M94" i="86"/>
  <c r="L94" i="86"/>
  <c r="K94" i="86"/>
  <c r="I94" i="86"/>
  <c r="Q93" i="86"/>
  <c r="O93" i="86"/>
  <c r="P93" i="86"/>
  <c r="N93" i="86"/>
  <c r="S93" i="86" s="1"/>
  <c r="M93" i="86"/>
  <c r="L93" i="86"/>
  <c r="K93" i="86"/>
  <c r="I93" i="86"/>
  <c r="Q92" i="86"/>
  <c r="O92" i="86"/>
  <c r="P92" i="86"/>
  <c r="N92" i="86"/>
  <c r="S92" i="86" s="1"/>
  <c r="M92" i="86"/>
  <c r="L92" i="86"/>
  <c r="K92" i="86"/>
  <c r="I92" i="86"/>
  <c r="Q91" i="86"/>
  <c r="O91" i="86"/>
  <c r="P91" i="86"/>
  <c r="N91" i="86"/>
  <c r="S91" i="86" s="1"/>
  <c r="M91" i="86"/>
  <c r="L91" i="86"/>
  <c r="K91" i="86"/>
  <c r="I91" i="86"/>
  <c r="Q90" i="86"/>
  <c r="O90" i="86"/>
  <c r="P90" i="86"/>
  <c r="N90" i="86"/>
  <c r="S90" i="86" s="1"/>
  <c r="M90" i="86"/>
  <c r="L90" i="86"/>
  <c r="K90" i="86"/>
  <c r="I90" i="86"/>
  <c r="Q89" i="86"/>
  <c r="O89" i="86"/>
  <c r="P89" i="86"/>
  <c r="N89" i="86"/>
  <c r="S89" i="86" s="1"/>
  <c r="M89" i="86"/>
  <c r="L89" i="86"/>
  <c r="K89" i="86"/>
  <c r="I89" i="86"/>
  <c r="Q88" i="86"/>
  <c r="O88" i="86"/>
  <c r="P88" i="86"/>
  <c r="N88" i="86"/>
  <c r="S88" i="86" s="1"/>
  <c r="M88" i="86"/>
  <c r="L88" i="86"/>
  <c r="K88" i="86"/>
  <c r="I88" i="86"/>
  <c r="Q87" i="86"/>
  <c r="O87" i="86"/>
  <c r="P87" i="86"/>
  <c r="N87" i="86"/>
  <c r="S87" i="86" s="1"/>
  <c r="M87" i="86"/>
  <c r="L87" i="86"/>
  <c r="K87" i="86"/>
  <c r="I87" i="86"/>
  <c r="Q86" i="86"/>
  <c r="O86" i="86"/>
  <c r="P86" i="86"/>
  <c r="N86" i="86"/>
  <c r="S86" i="86" s="1"/>
  <c r="M86" i="86"/>
  <c r="L86" i="86"/>
  <c r="K86" i="86"/>
  <c r="I86" i="86"/>
  <c r="Q85" i="86"/>
  <c r="O85" i="86"/>
  <c r="P85" i="86"/>
  <c r="N85" i="86"/>
  <c r="S85" i="86" s="1"/>
  <c r="M85" i="86"/>
  <c r="L85" i="86"/>
  <c r="K85" i="86"/>
  <c r="I85" i="86"/>
  <c r="Q84" i="86"/>
  <c r="O84" i="86"/>
  <c r="P84" i="86"/>
  <c r="N84" i="86"/>
  <c r="S84" i="86" s="1"/>
  <c r="M84" i="86"/>
  <c r="L84" i="86"/>
  <c r="K84" i="86"/>
  <c r="I84" i="86"/>
  <c r="Q83" i="86"/>
  <c r="O83" i="86"/>
  <c r="P83" i="86"/>
  <c r="N83" i="86"/>
  <c r="S83" i="86" s="1"/>
  <c r="M83" i="86"/>
  <c r="L83" i="86"/>
  <c r="K83" i="86"/>
  <c r="I83" i="86"/>
  <c r="Q82" i="86"/>
  <c r="O82" i="86"/>
  <c r="P82" i="86"/>
  <c r="N82" i="86"/>
  <c r="S82" i="86" s="1"/>
  <c r="M82" i="86"/>
  <c r="L82" i="86"/>
  <c r="K82" i="86"/>
  <c r="I82" i="86"/>
  <c r="Q81" i="86"/>
  <c r="O81" i="86"/>
  <c r="P81" i="86"/>
  <c r="N81" i="86"/>
  <c r="S81" i="86" s="1"/>
  <c r="M81" i="86"/>
  <c r="L81" i="86"/>
  <c r="K81" i="86"/>
  <c r="I81" i="86"/>
  <c r="Q80" i="86"/>
  <c r="O80" i="86"/>
  <c r="P80" i="86"/>
  <c r="N80" i="86"/>
  <c r="S80" i="86" s="1"/>
  <c r="M80" i="86"/>
  <c r="L80" i="86"/>
  <c r="K80" i="86"/>
  <c r="I80" i="86"/>
  <c r="Q79" i="86"/>
  <c r="O79" i="86"/>
  <c r="P79" i="86"/>
  <c r="N79" i="86"/>
  <c r="S79" i="86" s="1"/>
  <c r="M79" i="86"/>
  <c r="L79" i="86"/>
  <c r="K79" i="86"/>
  <c r="I79" i="86"/>
  <c r="Q78" i="86"/>
  <c r="O78" i="86"/>
  <c r="P78" i="86"/>
  <c r="N78" i="86"/>
  <c r="S78" i="86" s="1"/>
  <c r="M78" i="86"/>
  <c r="L78" i="86"/>
  <c r="K78" i="86"/>
  <c r="I78" i="86"/>
  <c r="Q77" i="86"/>
  <c r="O77" i="86"/>
  <c r="P77" i="86"/>
  <c r="N77" i="86"/>
  <c r="S77" i="86" s="1"/>
  <c r="M77" i="86"/>
  <c r="L77" i="86"/>
  <c r="K77" i="86"/>
  <c r="I77" i="86"/>
  <c r="Q76" i="86"/>
  <c r="O76" i="86"/>
  <c r="P76" i="86"/>
  <c r="N76" i="86"/>
  <c r="S76" i="86" s="1"/>
  <c r="M76" i="86"/>
  <c r="L76" i="86"/>
  <c r="K76" i="86"/>
  <c r="I76" i="86"/>
  <c r="Q75" i="86"/>
  <c r="O75" i="86"/>
  <c r="P75" i="86"/>
  <c r="N75" i="86"/>
  <c r="S75" i="86" s="1"/>
  <c r="M75" i="86"/>
  <c r="L75" i="86"/>
  <c r="K75" i="86"/>
  <c r="I75" i="86"/>
  <c r="Q74" i="86"/>
  <c r="O74" i="86"/>
  <c r="P74" i="86"/>
  <c r="N74" i="86"/>
  <c r="S74" i="86" s="1"/>
  <c r="M74" i="86"/>
  <c r="L74" i="86"/>
  <c r="K74" i="86"/>
  <c r="I74" i="86"/>
  <c r="Q73" i="86"/>
  <c r="O73" i="86"/>
  <c r="P73" i="86"/>
  <c r="N73" i="86"/>
  <c r="S73" i="86" s="1"/>
  <c r="M73" i="86"/>
  <c r="L73" i="86"/>
  <c r="K73" i="86"/>
  <c r="I73" i="86"/>
  <c r="Q72" i="86"/>
  <c r="O72" i="86"/>
  <c r="P72" i="86"/>
  <c r="N72" i="86"/>
  <c r="S72" i="86" s="1"/>
  <c r="M72" i="86"/>
  <c r="L72" i="86"/>
  <c r="K72" i="86"/>
  <c r="I72" i="86"/>
  <c r="Q71" i="86"/>
  <c r="O71" i="86"/>
  <c r="P71" i="86"/>
  <c r="N71" i="86"/>
  <c r="S71" i="86" s="1"/>
  <c r="M71" i="86"/>
  <c r="L71" i="86"/>
  <c r="K71" i="86"/>
  <c r="I71" i="86"/>
  <c r="Q70" i="86"/>
  <c r="O70" i="86"/>
  <c r="P70" i="86"/>
  <c r="N70" i="86"/>
  <c r="S70" i="86" s="1"/>
  <c r="M70" i="86"/>
  <c r="L70" i="86"/>
  <c r="K70" i="86"/>
  <c r="I70" i="86"/>
  <c r="Q69" i="86"/>
  <c r="O69" i="86"/>
  <c r="P69" i="86"/>
  <c r="N69" i="86"/>
  <c r="S69" i="86" s="1"/>
  <c r="M69" i="86"/>
  <c r="L69" i="86"/>
  <c r="K69" i="86"/>
  <c r="I69" i="86"/>
  <c r="Q68" i="86"/>
  <c r="O68" i="86"/>
  <c r="P68" i="86"/>
  <c r="N68" i="86"/>
  <c r="S68" i="86" s="1"/>
  <c r="M68" i="86"/>
  <c r="L68" i="86"/>
  <c r="K68" i="86"/>
  <c r="I68" i="86"/>
  <c r="Q67" i="86"/>
  <c r="O67" i="86"/>
  <c r="P67" i="86"/>
  <c r="N67" i="86"/>
  <c r="S67" i="86" s="1"/>
  <c r="M67" i="86"/>
  <c r="L67" i="86"/>
  <c r="K67" i="86"/>
  <c r="I67" i="86"/>
  <c r="Q66" i="86"/>
  <c r="O66" i="86"/>
  <c r="P66" i="86"/>
  <c r="N66" i="86"/>
  <c r="S66" i="86" s="1"/>
  <c r="M66" i="86"/>
  <c r="L66" i="86"/>
  <c r="K66" i="86"/>
  <c r="I66" i="86"/>
  <c r="Q65" i="86"/>
  <c r="O65" i="86"/>
  <c r="P65" i="86"/>
  <c r="N65" i="86"/>
  <c r="S65" i="86" s="1"/>
  <c r="M65" i="86"/>
  <c r="L65" i="86"/>
  <c r="K65" i="86"/>
  <c r="I65" i="86"/>
  <c r="Q64" i="86"/>
  <c r="O64" i="86"/>
  <c r="P64" i="86"/>
  <c r="N64" i="86"/>
  <c r="S64" i="86" s="1"/>
  <c r="M64" i="86"/>
  <c r="L64" i="86"/>
  <c r="K64" i="86"/>
  <c r="I64" i="86"/>
  <c r="Q63" i="86"/>
  <c r="O63" i="86"/>
  <c r="P63" i="86"/>
  <c r="N63" i="86"/>
  <c r="S63" i="86" s="1"/>
  <c r="M63" i="86"/>
  <c r="L63" i="86"/>
  <c r="K63" i="86"/>
  <c r="I63" i="86"/>
  <c r="Q62" i="86"/>
  <c r="O62" i="86"/>
  <c r="P62" i="86"/>
  <c r="N62" i="86"/>
  <c r="S62" i="86" s="1"/>
  <c r="M62" i="86"/>
  <c r="L62" i="86"/>
  <c r="K62" i="86"/>
  <c r="I62" i="86"/>
  <c r="Q61" i="86"/>
  <c r="O61" i="86"/>
  <c r="P61" i="86"/>
  <c r="N61" i="86"/>
  <c r="S61" i="86" s="1"/>
  <c r="M61" i="86"/>
  <c r="L61" i="86"/>
  <c r="K61" i="86"/>
  <c r="I61" i="86"/>
  <c r="Q60" i="86"/>
  <c r="O60" i="86"/>
  <c r="P60" i="86"/>
  <c r="N60" i="86"/>
  <c r="S60" i="86" s="1"/>
  <c r="M60" i="86"/>
  <c r="L60" i="86"/>
  <c r="K60" i="86"/>
  <c r="I60" i="86"/>
  <c r="Q59" i="86"/>
  <c r="O59" i="86"/>
  <c r="P59" i="86"/>
  <c r="N59" i="86"/>
  <c r="S59" i="86" s="1"/>
  <c r="M59" i="86"/>
  <c r="L59" i="86"/>
  <c r="K59" i="86"/>
  <c r="I59" i="86"/>
  <c r="Q58" i="86"/>
  <c r="O58" i="86"/>
  <c r="P58" i="86"/>
  <c r="N58" i="86"/>
  <c r="S58" i="86" s="1"/>
  <c r="M58" i="86"/>
  <c r="L58" i="86"/>
  <c r="K58" i="86"/>
  <c r="I58" i="86"/>
  <c r="Q57" i="86"/>
  <c r="O57" i="86"/>
  <c r="P57" i="86"/>
  <c r="N57" i="86"/>
  <c r="S57" i="86" s="1"/>
  <c r="M57" i="86"/>
  <c r="L57" i="86"/>
  <c r="K57" i="86"/>
  <c r="I57" i="86"/>
  <c r="Q56" i="86"/>
  <c r="O56" i="86"/>
  <c r="P56" i="86"/>
  <c r="N56" i="86"/>
  <c r="S56" i="86" s="1"/>
  <c r="M56" i="86"/>
  <c r="L56" i="86"/>
  <c r="K56" i="86"/>
  <c r="I56" i="86"/>
  <c r="Q55" i="86"/>
  <c r="O55" i="86"/>
  <c r="P55" i="86"/>
  <c r="N55" i="86"/>
  <c r="S55" i="86" s="1"/>
  <c r="M55" i="86"/>
  <c r="L55" i="86"/>
  <c r="K55" i="86"/>
  <c r="I55" i="86"/>
  <c r="Q54" i="86"/>
  <c r="O54" i="86"/>
  <c r="P54" i="86"/>
  <c r="N54" i="86"/>
  <c r="S54" i="86" s="1"/>
  <c r="M54" i="86"/>
  <c r="L54" i="86"/>
  <c r="K54" i="86"/>
  <c r="I54" i="86"/>
  <c r="Q53" i="86"/>
  <c r="O53" i="86"/>
  <c r="P53" i="86"/>
  <c r="N53" i="86"/>
  <c r="S53" i="86" s="1"/>
  <c r="M53" i="86"/>
  <c r="L53" i="86"/>
  <c r="K53" i="86"/>
  <c r="I53" i="86"/>
  <c r="Q52" i="86"/>
  <c r="O52" i="86"/>
  <c r="P52" i="86"/>
  <c r="N52" i="86"/>
  <c r="S52" i="86" s="1"/>
  <c r="M52" i="86"/>
  <c r="L52" i="86"/>
  <c r="K52" i="86"/>
  <c r="I52" i="86"/>
  <c r="Q51" i="86"/>
  <c r="O51" i="86"/>
  <c r="P51" i="86"/>
  <c r="N51" i="86"/>
  <c r="S51" i="86" s="1"/>
  <c r="M51" i="86"/>
  <c r="L51" i="86"/>
  <c r="K51" i="86"/>
  <c r="I51" i="86"/>
  <c r="Q50" i="86"/>
  <c r="O50" i="86"/>
  <c r="P50" i="86"/>
  <c r="N50" i="86"/>
  <c r="S50" i="86" s="1"/>
  <c r="M50" i="86"/>
  <c r="L50" i="86"/>
  <c r="K50" i="86"/>
  <c r="I50" i="86"/>
  <c r="Q49" i="86"/>
  <c r="O49" i="86"/>
  <c r="P49" i="86"/>
  <c r="N49" i="86"/>
  <c r="S49" i="86" s="1"/>
  <c r="M49" i="86"/>
  <c r="L49" i="86"/>
  <c r="K49" i="86"/>
  <c r="I49" i="86"/>
  <c r="Q48" i="86"/>
  <c r="O48" i="86"/>
  <c r="P48" i="86"/>
  <c r="N48" i="86"/>
  <c r="S48" i="86" s="1"/>
  <c r="M48" i="86"/>
  <c r="L48" i="86"/>
  <c r="K48" i="86"/>
  <c r="I48" i="86"/>
  <c r="Q47" i="86"/>
  <c r="O47" i="86"/>
  <c r="P47" i="86"/>
  <c r="N47" i="86"/>
  <c r="S47" i="86" s="1"/>
  <c r="M47" i="86"/>
  <c r="L47" i="86"/>
  <c r="K47" i="86"/>
  <c r="I47" i="86"/>
  <c r="Q46" i="86"/>
  <c r="O46" i="86"/>
  <c r="P46" i="86"/>
  <c r="N46" i="86"/>
  <c r="S46" i="86" s="1"/>
  <c r="M46" i="86"/>
  <c r="L46" i="86"/>
  <c r="K46" i="86"/>
  <c r="I46" i="86"/>
  <c r="Q45" i="86"/>
  <c r="O45" i="86"/>
  <c r="P45" i="86"/>
  <c r="N45" i="86"/>
  <c r="S45" i="86" s="1"/>
  <c r="M45" i="86"/>
  <c r="L45" i="86"/>
  <c r="K45" i="86"/>
  <c r="I45" i="86"/>
  <c r="Q44" i="86"/>
  <c r="O44" i="86"/>
  <c r="P44" i="86"/>
  <c r="N44" i="86"/>
  <c r="S44" i="86" s="1"/>
  <c r="M44" i="86"/>
  <c r="L44" i="86"/>
  <c r="K44" i="86"/>
  <c r="I44" i="86"/>
  <c r="Q43" i="86"/>
  <c r="O43" i="86"/>
  <c r="P43" i="86"/>
  <c r="N43" i="86"/>
  <c r="S43" i="86" s="1"/>
  <c r="M43" i="86"/>
  <c r="L43" i="86"/>
  <c r="K43" i="86"/>
  <c r="I43" i="86"/>
  <c r="Q42" i="86"/>
  <c r="O42" i="86"/>
  <c r="P42" i="86"/>
  <c r="N42" i="86"/>
  <c r="S42" i="86" s="1"/>
  <c r="M42" i="86"/>
  <c r="L42" i="86"/>
  <c r="K42" i="86"/>
  <c r="I42" i="86"/>
  <c r="Q41" i="86"/>
  <c r="O41" i="86"/>
  <c r="P41" i="86"/>
  <c r="N41" i="86"/>
  <c r="S41" i="86" s="1"/>
  <c r="M41" i="86"/>
  <c r="L41" i="86"/>
  <c r="K41" i="86"/>
  <c r="I41" i="86"/>
  <c r="Q40" i="86"/>
  <c r="O40" i="86"/>
  <c r="P40" i="86"/>
  <c r="N40" i="86"/>
  <c r="S40" i="86" s="1"/>
  <c r="M40" i="86"/>
  <c r="L40" i="86"/>
  <c r="K40" i="86"/>
  <c r="I40" i="86"/>
  <c r="Q39" i="86"/>
  <c r="O39" i="86"/>
  <c r="P39" i="86"/>
  <c r="N39" i="86"/>
  <c r="S39" i="86" s="1"/>
  <c r="M39" i="86"/>
  <c r="L39" i="86"/>
  <c r="K39" i="86"/>
  <c r="I39" i="86"/>
  <c r="Q38" i="86"/>
  <c r="O38" i="86"/>
  <c r="P38" i="86"/>
  <c r="N38" i="86"/>
  <c r="S38" i="86" s="1"/>
  <c r="M38" i="86"/>
  <c r="L38" i="86"/>
  <c r="K38" i="86"/>
  <c r="I38" i="86"/>
  <c r="Q37" i="86"/>
  <c r="O37" i="86"/>
  <c r="P37" i="86"/>
  <c r="N37" i="86"/>
  <c r="S37" i="86" s="1"/>
  <c r="M37" i="86"/>
  <c r="L37" i="86"/>
  <c r="K37" i="86"/>
  <c r="I37" i="86"/>
  <c r="Q36" i="86"/>
  <c r="O36" i="86"/>
  <c r="P36" i="86"/>
  <c r="N36" i="86"/>
  <c r="S36" i="86" s="1"/>
  <c r="M36" i="86"/>
  <c r="L36" i="86"/>
  <c r="K36" i="86"/>
  <c r="I36" i="86"/>
  <c r="Q35" i="86"/>
  <c r="O35" i="86"/>
  <c r="P35" i="86"/>
  <c r="N35" i="86"/>
  <c r="S35" i="86" s="1"/>
  <c r="M35" i="86"/>
  <c r="L35" i="86"/>
  <c r="K35" i="86"/>
  <c r="I35" i="86"/>
  <c r="Q34" i="86"/>
  <c r="O34" i="86"/>
  <c r="P34" i="86"/>
  <c r="N34" i="86"/>
  <c r="S34" i="86" s="1"/>
  <c r="M34" i="86"/>
  <c r="L34" i="86"/>
  <c r="K34" i="86"/>
  <c r="I34" i="86"/>
  <c r="Q33" i="86"/>
  <c r="O33" i="86"/>
  <c r="P33" i="86"/>
  <c r="N33" i="86"/>
  <c r="S33" i="86" s="1"/>
  <c r="M33" i="86"/>
  <c r="L33" i="86"/>
  <c r="K33" i="86"/>
  <c r="I33" i="86"/>
  <c r="Q32" i="86"/>
  <c r="O32" i="86"/>
  <c r="P32" i="86"/>
  <c r="N32" i="86"/>
  <c r="S32" i="86" s="1"/>
  <c r="M32" i="86"/>
  <c r="L32" i="86"/>
  <c r="K32" i="86"/>
  <c r="I32" i="86"/>
  <c r="Q31" i="86"/>
  <c r="O31" i="86"/>
  <c r="P31" i="86"/>
  <c r="N31" i="86"/>
  <c r="S31" i="86" s="1"/>
  <c r="M31" i="86"/>
  <c r="L31" i="86"/>
  <c r="K31" i="86"/>
  <c r="I31" i="86"/>
  <c r="Q30" i="86"/>
  <c r="O30" i="86"/>
  <c r="P30" i="86"/>
  <c r="N30" i="86"/>
  <c r="S30" i="86" s="1"/>
  <c r="M30" i="86"/>
  <c r="L30" i="86"/>
  <c r="K30" i="86"/>
  <c r="I30" i="86"/>
  <c r="Q29" i="86"/>
  <c r="O29" i="86"/>
  <c r="P29" i="86"/>
  <c r="N29" i="86"/>
  <c r="S29" i="86" s="1"/>
  <c r="M29" i="86"/>
  <c r="L29" i="86"/>
  <c r="K29" i="86"/>
  <c r="I29" i="86"/>
  <c r="Q28" i="86"/>
  <c r="O28" i="86"/>
  <c r="P28" i="86"/>
  <c r="N28" i="86"/>
  <c r="S28" i="86" s="1"/>
  <c r="M28" i="86"/>
  <c r="L28" i="86"/>
  <c r="K28" i="86"/>
  <c r="I28" i="86"/>
  <c r="Q27" i="86"/>
  <c r="O27" i="86"/>
  <c r="P27" i="86"/>
  <c r="N27" i="86"/>
  <c r="S27" i="86" s="1"/>
  <c r="M27" i="86"/>
  <c r="L27" i="86"/>
  <c r="K27" i="86"/>
  <c r="I27" i="86"/>
  <c r="Q26" i="86"/>
  <c r="O26" i="86"/>
  <c r="P26" i="86"/>
  <c r="N26" i="86"/>
  <c r="S26" i="86" s="1"/>
  <c r="M26" i="86"/>
  <c r="L26" i="86"/>
  <c r="K26" i="86"/>
  <c r="I26" i="86"/>
  <c r="Q25" i="86"/>
  <c r="O25" i="86"/>
  <c r="P25" i="86"/>
  <c r="N25" i="86"/>
  <c r="S25" i="86" s="1"/>
  <c r="M25" i="86"/>
  <c r="L25" i="86"/>
  <c r="K25" i="86"/>
  <c r="I25" i="86"/>
  <c r="Q24" i="86"/>
  <c r="O24" i="86"/>
  <c r="P24" i="86"/>
  <c r="N24" i="86"/>
  <c r="S24" i="86" s="1"/>
  <c r="M24" i="86"/>
  <c r="L24" i="86"/>
  <c r="K24" i="86"/>
  <c r="I24" i="86"/>
  <c r="Q23" i="86"/>
  <c r="O23" i="86"/>
  <c r="P23" i="86"/>
  <c r="N23" i="86"/>
  <c r="S23" i="86" s="1"/>
  <c r="M23" i="86"/>
  <c r="L23" i="86"/>
  <c r="K23" i="86"/>
  <c r="I23" i="86"/>
  <c r="Q22" i="86"/>
  <c r="O22" i="86"/>
  <c r="P22" i="86"/>
  <c r="N22" i="86"/>
  <c r="S22" i="86" s="1"/>
  <c r="M22" i="86"/>
  <c r="L22" i="86"/>
  <c r="K22" i="86"/>
  <c r="I22" i="86"/>
  <c r="Q21" i="86"/>
  <c r="O21" i="86"/>
  <c r="P21" i="86"/>
  <c r="N21" i="86"/>
  <c r="S21" i="86" s="1"/>
  <c r="M21" i="86"/>
  <c r="L21" i="86"/>
  <c r="K21" i="86"/>
  <c r="I21" i="86"/>
  <c r="Q20" i="86"/>
  <c r="O20" i="86"/>
  <c r="P20" i="86"/>
  <c r="N20" i="86"/>
  <c r="S20" i="86" s="1"/>
  <c r="M20" i="86"/>
  <c r="L20" i="86"/>
  <c r="K20" i="86"/>
  <c r="I20" i="86"/>
  <c r="Q19" i="86"/>
  <c r="O19" i="86"/>
  <c r="P19" i="86"/>
  <c r="N19" i="86"/>
  <c r="S19" i="86" s="1"/>
  <c r="M19" i="86"/>
  <c r="L19" i="86"/>
  <c r="K19" i="86"/>
  <c r="I19" i="86"/>
  <c r="Q18" i="86"/>
  <c r="O18" i="86"/>
  <c r="P18" i="86"/>
  <c r="N18" i="86"/>
  <c r="S18" i="86" s="1"/>
  <c r="M18" i="86"/>
  <c r="L18" i="86"/>
  <c r="K18" i="86"/>
  <c r="I18" i="86"/>
  <c r="Q17" i="86"/>
  <c r="O17" i="86"/>
  <c r="P17" i="86"/>
  <c r="N17" i="86"/>
  <c r="S17" i="86" s="1"/>
  <c r="M17" i="86"/>
  <c r="L17" i="86"/>
  <c r="K17" i="86"/>
  <c r="I17" i="86"/>
  <c r="Q16" i="86"/>
  <c r="O16" i="86"/>
  <c r="P16" i="86"/>
  <c r="J54" i="77" s="1"/>
  <c r="N16" i="86"/>
  <c r="M16" i="86"/>
  <c r="L16" i="86"/>
  <c r="K16" i="86"/>
  <c r="F54" i="77" s="1"/>
  <c r="I16" i="86"/>
  <c r="Q15" i="86"/>
  <c r="O15" i="86"/>
  <c r="P15" i="86"/>
  <c r="J53" i="77" s="1"/>
  <c r="N15" i="86"/>
  <c r="M15" i="86"/>
  <c r="L15" i="86"/>
  <c r="K15" i="86"/>
  <c r="F53" i="77" s="1"/>
  <c r="I15" i="86"/>
  <c r="Q14" i="86"/>
  <c r="O14" i="86"/>
  <c r="P14" i="86"/>
  <c r="J52" i="77" s="1"/>
  <c r="N14" i="86"/>
  <c r="M14" i="86"/>
  <c r="L14" i="86"/>
  <c r="K14" i="86"/>
  <c r="F52" i="77" s="1"/>
  <c r="I14" i="86"/>
  <c r="Q13" i="86"/>
  <c r="O13" i="86"/>
  <c r="P13" i="86"/>
  <c r="J51" i="77" s="1"/>
  <c r="N13" i="86"/>
  <c r="M13" i="86"/>
  <c r="L13" i="86"/>
  <c r="K13" i="86"/>
  <c r="F51" i="77" s="1"/>
  <c r="I13" i="86"/>
  <c r="K12" i="86"/>
  <c r="F50" i="77" s="1"/>
  <c r="V12" i="86"/>
  <c r="Q11" i="86"/>
  <c r="O11" i="86"/>
  <c r="P11" i="86"/>
  <c r="N11" i="86"/>
  <c r="M11" i="86"/>
  <c r="L11" i="86"/>
  <c r="K11" i="86"/>
  <c r="I11" i="86"/>
  <c r="S11" i="86" s="1"/>
  <c r="I112" i="86" l="1"/>
  <c r="F8" i="84" s="1"/>
  <c r="S15" i="86"/>
  <c r="H53" i="77"/>
  <c r="S13" i="86"/>
  <c r="H51" i="77"/>
  <c r="V20" i="86"/>
  <c r="S16" i="86"/>
  <c r="U16" i="86" s="1" a="1"/>
  <c r="U16" i="86" s="1"/>
  <c r="H54" i="77"/>
  <c r="S14" i="86"/>
  <c r="H52" i="77"/>
  <c r="AH81" i="87" a="1"/>
  <c r="AH81" i="87" s="1"/>
  <c r="AH19" i="87" a="1"/>
  <c r="AH19" i="87" s="1"/>
  <c r="AH35" i="87" a="1"/>
  <c r="AH35" i="87" s="1"/>
  <c r="AH51" i="87" a="1"/>
  <c r="AH51" i="87" s="1"/>
  <c r="AH20" i="87" a="1"/>
  <c r="AH20" i="87" s="1"/>
  <c r="AH36" i="87" a="1"/>
  <c r="AH36" i="87" s="1"/>
  <c r="AH52" i="87" a="1"/>
  <c r="AH52" i="87" s="1"/>
  <c r="AH68" i="87" a="1"/>
  <c r="AH68" i="87" s="1"/>
  <c r="AH84" i="87" a="1"/>
  <c r="AH84" i="87" s="1"/>
  <c r="AH100" i="87" a="1"/>
  <c r="AH100" i="87" s="1"/>
  <c r="AH17" i="87" a="1"/>
  <c r="AH17" i="87" s="1"/>
  <c r="AH22" i="87" a="1"/>
  <c r="AH22" i="87" s="1"/>
  <c r="AH54" i="87" a="1"/>
  <c r="AH54" i="87" s="1"/>
  <c r="AH70" i="87" a="1"/>
  <c r="AH70" i="87" s="1"/>
  <c r="AH86" i="87" a="1"/>
  <c r="AH86" i="87" s="1"/>
  <c r="AH102" i="87" a="1"/>
  <c r="AH102" i="87" s="1"/>
  <c r="AH23" i="87" a="1"/>
  <c r="AH23" i="87" s="1"/>
  <c r="AH39" i="87" a="1"/>
  <c r="AH39" i="87" s="1"/>
  <c r="AH55" i="87" a="1"/>
  <c r="AH55" i="87" s="1"/>
  <c r="AH56" i="87" a="1"/>
  <c r="AH56" i="87" s="1"/>
  <c r="AH72" i="87" a="1"/>
  <c r="AH72" i="87" s="1"/>
  <c r="AH88" i="87" a="1"/>
  <c r="AH88" i="87" s="1"/>
  <c r="AH104" i="87" a="1"/>
  <c r="AH104" i="87" s="1"/>
  <c r="AH49" i="87" a="1"/>
  <c r="AH49" i="87" s="1"/>
  <c r="AH25" i="87" a="1"/>
  <c r="AH25" i="87" s="1"/>
  <c r="AH41" i="87" a="1"/>
  <c r="AH41" i="87" s="1"/>
  <c r="AH57" i="87" a="1"/>
  <c r="AH57" i="87" s="1"/>
  <c r="AH73" i="87" a="1"/>
  <c r="AH73" i="87" s="1"/>
  <c r="AH89" i="87" a="1"/>
  <c r="AH89" i="87" s="1"/>
  <c r="AH105" i="87" a="1"/>
  <c r="AH105" i="87" s="1"/>
  <c r="AH65" i="87" a="1"/>
  <c r="AH65" i="87" s="1"/>
  <c r="AH33" i="87" a="1"/>
  <c r="AH33" i="87" s="1"/>
  <c r="AH27" i="87" a="1"/>
  <c r="AH27" i="87" s="1"/>
  <c r="AH43" i="87" a="1"/>
  <c r="AH43" i="87" s="1"/>
  <c r="AH60" i="87" a="1"/>
  <c r="AH60" i="87" s="1"/>
  <c r="AH76" i="87" a="1"/>
  <c r="AH76" i="87" s="1"/>
  <c r="AH92" i="87" a="1"/>
  <c r="AH92" i="87" s="1"/>
  <c r="AH108" i="87" a="1"/>
  <c r="AH108" i="87" s="1"/>
  <c r="AH30" i="87" a="1"/>
  <c r="AH30" i="87" s="1"/>
  <c r="AH62" i="87" a="1"/>
  <c r="AH62" i="87" s="1"/>
  <c r="AH78" i="87" a="1"/>
  <c r="AH78" i="87" s="1"/>
  <c r="AH94" i="87" a="1"/>
  <c r="AH94" i="87" s="1"/>
  <c r="AH15" i="87" a="1"/>
  <c r="AH15" i="87" s="1"/>
  <c r="AH31" i="87" a="1"/>
  <c r="AH31" i="87" s="1"/>
  <c r="AH47" i="87" a="1"/>
  <c r="AH47" i="87" s="1"/>
  <c r="AH110" i="87" a="1"/>
  <c r="AH110" i="87" s="1"/>
  <c r="AH97" i="87" a="1"/>
  <c r="AH97" i="87" s="1"/>
  <c r="AH48" i="87" a="1"/>
  <c r="AH48" i="87" s="1"/>
  <c r="AH64" i="87" a="1"/>
  <c r="AH64" i="87" s="1"/>
  <c r="AH80" i="87" a="1"/>
  <c r="AH80" i="87" s="1"/>
  <c r="AH96" i="87" a="1"/>
  <c r="AH96" i="87" s="1"/>
  <c r="AI97" i="87"/>
  <c r="AI68" i="87"/>
  <c r="AI60" i="87"/>
  <c r="AI84" i="87"/>
  <c r="AI100" i="87"/>
  <c r="AI65" i="87"/>
  <c r="AI73" i="87"/>
  <c r="AI20" i="87"/>
  <c r="AI36" i="87"/>
  <c r="AI52" i="87"/>
  <c r="AI17" i="87"/>
  <c r="AI33" i="87"/>
  <c r="AI49" i="87"/>
  <c r="AI64" i="87"/>
  <c r="AI88" i="87"/>
  <c r="AH28" i="87" a="1"/>
  <c r="AH28" i="87" s="1"/>
  <c r="AH44" i="87" a="1"/>
  <c r="AH44" i="87" s="1"/>
  <c r="AI62" i="87"/>
  <c r="AI86" i="87"/>
  <c r="AI105" i="87"/>
  <c r="AI25" i="87"/>
  <c r="AI41" i="87"/>
  <c r="AI57" i="87"/>
  <c r="AI81" i="87"/>
  <c r="AI102" i="87"/>
  <c r="V30" i="86"/>
  <c r="U31" i="86" a="1"/>
  <c r="U31" i="86" s="1"/>
  <c r="U33" i="86" a="1"/>
  <c r="U33" i="86" s="1"/>
  <c r="V36" i="86"/>
  <c r="V50" i="86"/>
  <c r="U51" i="86" a="1"/>
  <c r="U51" i="86" s="1"/>
  <c r="V53" i="86"/>
  <c r="U54" i="86" a="1"/>
  <c r="U54" i="86" s="1"/>
  <c r="U57" i="86" a="1"/>
  <c r="U57" i="86" s="1"/>
  <c r="U58" i="86" a="1"/>
  <c r="U58" i="86" s="1"/>
  <c r="V62" i="86"/>
  <c r="V65" i="86"/>
  <c r="U69" i="86" a="1"/>
  <c r="U69" i="86" s="1"/>
  <c r="U78" i="86" a="1"/>
  <c r="U78" i="86" s="1"/>
  <c r="U79" i="86" a="1"/>
  <c r="U79" i="86" s="1"/>
  <c r="V80" i="86"/>
  <c r="U84" i="86" a="1"/>
  <c r="U84" i="86" s="1"/>
  <c r="U85" i="86" a="1"/>
  <c r="U85" i="86" s="1"/>
  <c r="V86" i="86"/>
  <c r="V88" i="86"/>
  <c r="U89" i="86" a="1"/>
  <c r="U89" i="86" s="1"/>
  <c r="U91" i="86" a="1"/>
  <c r="U91" i="86" s="1"/>
  <c r="U95" i="86" a="1"/>
  <c r="U95" i="86" s="1"/>
  <c r="V96" i="86"/>
  <c r="U103" i="86" a="1"/>
  <c r="U103" i="86" s="1"/>
  <c r="U104" i="86" a="1"/>
  <c r="U104" i="86" s="1"/>
  <c r="V105" i="86"/>
  <c r="U107" i="86" a="1"/>
  <c r="U107" i="86" s="1"/>
  <c r="U111" i="86" a="1"/>
  <c r="U111" i="86" s="1"/>
  <c r="U26" i="86" a="1"/>
  <c r="U26" i="86" s="1"/>
  <c r="U29" i="86" a="1"/>
  <c r="U29" i="86" s="1"/>
  <c r="U22" i="86" a="1"/>
  <c r="U22" i="86" s="1"/>
  <c r="U77" i="86" a="1"/>
  <c r="U77" i="86" s="1"/>
  <c r="U27" i="86" a="1"/>
  <c r="U27" i="86" s="1"/>
  <c r="U87" i="86" a="1"/>
  <c r="U87" i="86" s="1"/>
  <c r="V37" i="86"/>
  <c r="U55" i="86" a="1"/>
  <c r="U55" i="86" s="1"/>
  <c r="U56" i="86" a="1"/>
  <c r="U56" i="86" s="1"/>
  <c r="U70" i="86" a="1"/>
  <c r="U70" i="86" s="1"/>
  <c r="V73" i="86"/>
  <c r="U74" i="86" a="1"/>
  <c r="U74" i="86" s="1"/>
  <c r="U75" i="86" a="1"/>
  <c r="U75" i="86" s="1"/>
  <c r="U76" i="86" a="1"/>
  <c r="U76" i="86" s="1"/>
  <c r="V15" i="86"/>
  <c r="V17" i="86"/>
  <c r="U18" i="86" a="1"/>
  <c r="U18" i="86" s="1"/>
  <c r="U21" i="86" a="1"/>
  <c r="U21" i="86" s="1"/>
  <c r="V59" i="86"/>
  <c r="U98" i="86" a="1"/>
  <c r="U98" i="86" s="1"/>
  <c r="U101" i="86" a="1"/>
  <c r="U101" i="86" s="1"/>
  <c r="U39" i="86" a="1"/>
  <c r="U39" i="86" s="1"/>
  <c r="U40" i="86" a="1"/>
  <c r="U40" i="86" s="1"/>
  <c r="U42" i="86" a="1"/>
  <c r="U42" i="86" s="1"/>
  <c r="U47" i="86" a="1"/>
  <c r="U47" i="86" s="1"/>
  <c r="U48" i="86" a="1"/>
  <c r="U48" i="86" s="1"/>
  <c r="U28" i="86" a="1"/>
  <c r="U28" i="86" s="1"/>
  <c r="U37" i="86" a="1"/>
  <c r="U37" i="86" s="1"/>
  <c r="U90" i="86" a="1"/>
  <c r="U90" i="86" s="1"/>
  <c r="U93" i="86" a="1"/>
  <c r="U93" i="86" s="1"/>
  <c r="U97" i="86" a="1"/>
  <c r="U97" i="86" s="1"/>
  <c r="V99" i="86"/>
  <c r="U100" i="86" a="1"/>
  <c r="U100" i="86" s="1"/>
  <c r="V102" i="86"/>
  <c r="V54" i="86"/>
  <c r="U71" i="86" a="1"/>
  <c r="U71" i="86" s="1"/>
  <c r="U72" i="86" a="1"/>
  <c r="U72" i="86" s="1"/>
  <c r="V29" i="86"/>
  <c r="V57" i="86"/>
  <c r="U82" i="86" a="1"/>
  <c r="U82" i="86" s="1"/>
  <c r="U24" i="86" a="1"/>
  <c r="U24" i="86" s="1"/>
  <c r="V26" i="86"/>
  <c r="U32" i="86" a="1"/>
  <c r="U32" i="86" s="1"/>
  <c r="U34" i="86" a="1"/>
  <c r="U34" i="86" s="1"/>
  <c r="V38" i="86"/>
  <c r="V41" i="86"/>
  <c r="U43" i="86" a="1"/>
  <c r="U43" i="86" s="1"/>
  <c r="V44" i="86"/>
  <c r="U63" i="86" a="1"/>
  <c r="U63" i="86" s="1"/>
  <c r="U64" i="86" a="1"/>
  <c r="U64" i="86" s="1"/>
  <c r="U66" i="86" a="1"/>
  <c r="U66" i="86" s="1"/>
  <c r="U67" i="86" a="1"/>
  <c r="U67" i="86" s="1"/>
  <c r="U68" i="86" a="1"/>
  <c r="U68" i="86" s="1"/>
  <c r="U106" i="86" a="1"/>
  <c r="U106" i="86" s="1"/>
  <c r="U109" i="86" a="1"/>
  <c r="U109" i="86" s="1"/>
  <c r="U49" i="86" a="1"/>
  <c r="U49" i="86" s="1"/>
  <c r="U19" i="86" a="1"/>
  <c r="U19" i="86" s="1"/>
  <c r="U23" i="86" a="1"/>
  <c r="U23" i="86" s="1"/>
  <c r="V31" i="86"/>
  <c r="U45" i="86" a="1"/>
  <c r="U45" i="86" s="1"/>
  <c r="V46" i="86"/>
  <c r="V104" i="86"/>
  <c r="AI16" i="87"/>
  <c r="AH16" i="87" a="1"/>
  <c r="AH16" i="87" s="1"/>
  <c r="AI32" i="87"/>
  <c r="AH32" i="87" a="1"/>
  <c r="AH32" i="87" s="1"/>
  <c r="AI40" i="87"/>
  <c r="AH40" i="87" a="1"/>
  <c r="AH40" i="87" s="1"/>
  <c r="AI24" i="87"/>
  <c r="AH24" i="87" a="1"/>
  <c r="AH24" i="87" s="1"/>
  <c r="AH59" i="87" a="1"/>
  <c r="AH59" i="87" s="1"/>
  <c r="AI59" i="87"/>
  <c r="AH63" i="87" a="1"/>
  <c r="AH63" i="87" s="1"/>
  <c r="AH74" i="87" a="1"/>
  <c r="AH74" i="87" s="1"/>
  <c r="AH83" i="87" a="1"/>
  <c r="AH83" i="87" s="1"/>
  <c r="AI83" i="87"/>
  <c r="AH87" i="87" a="1"/>
  <c r="AH87" i="87" s="1"/>
  <c r="AH98" i="87" a="1"/>
  <c r="AH98" i="87" s="1"/>
  <c r="AH107" i="87" a="1"/>
  <c r="AH107" i="87" s="1"/>
  <c r="AI107" i="87"/>
  <c r="AH111" i="87" a="1"/>
  <c r="AH111" i="87" s="1"/>
  <c r="AI111" i="87"/>
  <c r="AH38" i="87" a="1"/>
  <c r="AH38" i="87" s="1"/>
  <c r="AI38" i="87"/>
  <c r="AI31" i="87"/>
  <c r="AH34" i="87" a="1"/>
  <c r="AH34" i="87" s="1"/>
  <c r="AI19" i="87"/>
  <c r="AH21" i="87" a="1"/>
  <c r="AH21" i="87" s="1"/>
  <c r="AI22" i="87"/>
  <c r="AI27" i="87"/>
  <c r="AH29" i="87" a="1"/>
  <c r="AH29" i="87" s="1"/>
  <c r="AI30" i="87"/>
  <c r="AI35" i="87"/>
  <c r="AH37" i="87" a="1"/>
  <c r="AH37" i="87" s="1"/>
  <c r="AI43" i="87"/>
  <c r="AH45" i="87" a="1"/>
  <c r="AH45" i="87" s="1"/>
  <c r="AI48" i="87"/>
  <c r="AI51" i="87"/>
  <c r="AH53" i="87" a="1"/>
  <c r="AH53" i="87" s="1"/>
  <c r="AI54" i="87"/>
  <c r="AI56" i="87"/>
  <c r="AH67" i="87" a="1"/>
  <c r="AH67" i="87" s="1"/>
  <c r="AI67" i="87"/>
  <c r="AH71" i="87" a="1"/>
  <c r="AH71" i="87" s="1"/>
  <c r="AI71" i="87"/>
  <c r="AI72" i="87"/>
  <c r="AI108" i="87"/>
  <c r="AI110" i="87"/>
  <c r="AI15" i="87"/>
  <c r="AH50" i="87" a="1"/>
  <c r="AH50" i="87" s="1"/>
  <c r="AH82" i="87" a="1"/>
  <c r="AH82" i="87" s="1"/>
  <c r="AH91" i="87" a="1"/>
  <c r="AH91" i="87" s="1"/>
  <c r="AI91" i="87"/>
  <c r="AH95" i="87" a="1"/>
  <c r="AH95" i="87" s="1"/>
  <c r="AI96" i="87"/>
  <c r="AH18" i="87" a="1"/>
  <c r="AH18" i="87" s="1"/>
  <c r="AH58" i="87" a="1"/>
  <c r="AH58" i="87" s="1"/>
  <c r="AI14" i="87"/>
  <c r="AI92" i="87"/>
  <c r="AI94" i="87"/>
  <c r="AH106" i="87" a="1"/>
  <c r="AH106" i="87" s="1"/>
  <c r="O112" i="87"/>
  <c r="AI23" i="87"/>
  <c r="AI39" i="87"/>
  <c r="AH42" i="87" a="1"/>
  <c r="AH42" i="87" s="1"/>
  <c r="AH61" i="87" a="1"/>
  <c r="AH61" i="87" s="1"/>
  <c r="AH13" i="87" a="1"/>
  <c r="AH13" i="87" s="1"/>
  <c r="AI70" i="87"/>
  <c r="AH66" i="87" a="1"/>
  <c r="AH66" i="87" s="1"/>
  <c r="AH75" i="87" a="1"/>
  <c r="AH75" i="87" s="1"/>
  <c r="AI75" i="87"/>
  <c r="AH79" i="87" a="1"/>
  <c r="AH79" i="87" s="1"/>
  <c r="AI80" i="87"/>
  <c r="AI89" i="87"/>
  <c r="AH46" i="87" a="1"/>
  <c r="AH46" i="87" s="1"/>
  <c r="AI46" i="87"/>
  <c r="AH26" i="87" a="1"/>
  <c r="AH26" i="87" s="1"/>
  <c r="AI47" i="87"/>
  <c r="AI55" i="87"/>
  <c r="AH12" i="87" a="1"/>
  <c r="AH12" i="87" s="1"/>
  <c r="AI76" i="87"/>
  <c r="AI78" i="87"/>
  <c r="AH90" i="87" a="1"/>
  <c r="AH90" i="87" s="1"/>
  <c r="AH99" i="87" a="1"/>
  <c r="AH99" i="87" s="1"/>
  <c r="AI99" i="87"/>
  <c r="AH103" i="87" a="1"/>
  <c r="AH103" i="87" s="1"/>
  <c r="AI104" i="87"/>
  <c r="AH69" i="87" a="1"/>
  <c r="AH69" i="87" s="1"/>
  <c r="AH77" i="87" a="1"/>
  <c r="AH77" i="87" s="1"/>
  <c r="AH85" i="87" a="1"/>
  <c r="AH85" i="87" s="1"/>
  <c r="AH93" i="87" a="1"/>
  <c r="AH93" i="87" s="1"/>
  <c r="AH101" i="87" a="1"/>
  <c r="AH101" i="87" s="1"/>
  <c r="AH109" i="87" a="1"/>
  <c r="AH109" i="87" s="1"/>
  <c r="U61" i="86" a="1"/>
  <c r="U61" i="86" s="1"/>
  <c r="V61" i="86"/>
  <c r="U25" i="86" a="1"/>
  <c r="U25" i="86" s="1"/>
  <c r="V25" i="86"/>
  <c r="V51" i="86"/>
  <c r="V49" i="86"/>
  <c r="U41" i="86" a="1"/>
  <c r="U41" i="86" s="1"/>
  <c r="V58" i="86"/>
  <c r="U83" i="86" a="1"/>
  <c r="U83" i="86" s="1"/>
  <c r="V83" i="86"/>
  <c r="V35" i="86"/>
  <c r="U35" i="86" a="1"/>
  <c r="U35" i="86" s="1"/>
  <c r="V81" i="86"/>
  <c r="U81" i="86" a="1"/>
  <c r="U81" i="86" s="1"/>
  <c r="V89" i="86"/>
  <c r="V92" i="86"/>
  <c r="U92" i="86" a="1"/>
  <c r="U92" i="86" s="1"/>
  <c r="V94" i="86"/>
  <c r="U94" i="86" a="1"/>
  <c r="U94" i="86" s="1"/>
  <c r="V111" i="86"/>
  <c r="V79" i="86"/>
  <c r="U59" i="86" a="1"/>
  <c r="U59" i="86" s="1"/>
  <c r="U105" i="86" a="1"/>
  <c r="U105" i="86" s="1"/>
  <c r="V108" i="86"/>
  <c r="U108" i="86" a="1"/>
  <c r="U108" i="86" s="1"/>
  <c r="V110" i="86"/>
  <c r="U110" i="86" a="1"/>
  <c r="U110" i="86" s="1"/>
  <c r="V95" i="86"/>
  <c r="V11" i="86"/>
  <c r="U12" i="86" a="1"/>
  <c r="U12" i="86" s="1"/>
  <c r="S112" i="86" l="1"/>
  <c r="K25" i="85" s="1"/>
  <c r="F23" i="77" s="1"/>
  <c r="G8" i="84"/>
  <c r="AI95" i="87"/>
  <c r="AI109" i="87"/>
  <c r="AI63" i="87"/>
  <c r="AI21" i="87"/>
  <c r="AI79" i="87"/>
  <c r="AI90" i="87"/>
  <c r="AI61" i="87"/>
  <c r="AI26" i="87"/>
  <c r="AI82" i="87"/>
  <c r="AI101" i="87"/>
  <c r="AI44" i="87"/>
  <c r="AI93" i="87"/>
  <c r="AI103" i="87"/>
  <c r="AI87" i="87"/>
  <c r="AI28" i="87"/>
  <c r="V84" i="86"/>
  <c r="U50" i="86" a="1"/>
  <c r="U50" i="86" s="1"/>
  <c r="V103" i="86"/>
  <c r="U62" i="86" a="1"/>
  <c r="U62" i="86" s="1"/>
  <c r="U86" i="86" a="1"/>
  <c r="U86" i="86" s="1"/>
  <c r="U53" i="86" a="1"/>
  <c r="U53" i="86" s="1"/>
  <c r="V69" i="86"/>
  <c r="U88" i="86" a="1"/>
  <c r="U88" i="86" s="1"/>
  <c r="V78" i="86"/>
  <c r="U30" i="86" a="1"/>
  <c r="U30" i="86" s="1"/>
  <c r="U65" i="86" a="1"/>
  <c r="U65" i="86" s="1"/>
  <c r="U96" i="86" a="1"/>
  <c r="U96" i="86" s="1"/>
  <c r="U38" i="86" a="1"/>
  <c r="U38" i="86" s="1"/>
  <c r="U80" i="86" a="1"/>
  <c r="U80" i="86" s="1"/>
  <c r="U36" i="86" a="1"/>
  <c r="U36" i="86" s="1"/>
  <c r="V91" i="86"/>
  <c r="U14" i="86" a="1"/>
  <c r="U14" i="86" s="1"/>
  <c r="U15" i="86" a="1"/>
  <c r="U15" i="86" s="1"/>
  <c r="V33" i="86"/>
  <c r="V107" i="86"/>
  <c r="V40" i="86"/>
  <c r="V85" i="86"/>
  <c r="U13" i="86" a="1"/>
  <c r="U13" i="86" s="1"/>
  <c r="V71" i="86"/>
  <c r="V14" i="86"/>
  <c r="V77" i="86"/>
  <c r="V66" i="86"/>
  <c r="V47" i="86"/>
  <c r="V42" i="86"/>
  <c r="V39" i="86"/>
  <c r="U102" i="86" a="1"/>
  <c r="U102" i="86" s="1"/>
  <c r="U17" i="86" a="1"/>
  <c r="U17" i="86" s="1"/>
  <c r="V22" i="86"/>
  <c r="V18" i="86"/>
  <c r="V48" i="86"/>
  <c r="V55" i="86"/>
  <c r="V100" i="86"/>
  <c r="V56" i="86"/>
  <c r="V82" i="86"/>
  <c r="V97" i="86"/>
  <c r="U99" i="86" a="1"/>
  <c r="U99" i="86" s="1"/>
  <c r="V21" i="86"/>
  <c r="V32" i="86"/>
  <c r="V98" i="86"/>
  <c r="V19" i="86"/>
  <c r="V27" i="86"/>
  <c r="V76" i="86"/>
  <c r="V87" i="86"/>
  <c r="V75" i="86"/>
  <c r="V72" i="86"/>
  <c r="V106" i="86"/>
  <c r="V63" i="86"/>
  <c r="V93" i="86"/>
  <c r="U44" i="86" a="1"/>
  <c r="U44" i="86" s="1"/>
  <c r="U46" i="86" a="1"/>
  <c r="U46" i="86" s="1"/>
  <c r="V74" i="86"/>
  <c r="V90" i="86"/>
  <c r="V43" i="86"/>
  <c r="V28" i="86"/>
  <c r="U73" i="86" a="1"/>
  <c r="U73" i="86" s="1"/>
  <c r="V101" i="86"/>
  <c r="V70" i="86"/>
  <c r="V24" i="86"/>
  <c r="V64" i="86"/>
  <c r="V45" i="86"/>
  <c r="V67" i="86"/>
  <c r="V109" i="86"/>
  <c r="V34" i="86"/>
  <c r="V23" i="86"/>
  <c r="V16" i="86"/>
  <c r="V68" i="86"/>
  <c r="AI42" i="87"/>
  <c r="AI50" i="87"/>
  <c r="AI77" i="87"/>
  <c r="AI66" i="87"/>
  <c r="AI106" i="87"/>
  <c r="AI18" i="87"/>
  <c r="AI53" i="87"/>
  <c r="AI69" i="87"/>
  <c r="AI98" i="87"/>
  <c r="AF112" i="87"/>
  <c r="L25" i="85" s="1"/>
  <c r="F24" i="77" s="1"/>
  <c r="AI45" i="87"/>
  <c r="AI13" i="87"/>
  <c r="AI58" i="87"/>
  <c r="AI34" i="87"/>
  <c r="AI74" i="87"/>
  <c r="AI29" i="87"/>
  <c r="AI85" i="87"/>
  <c r="AI37" i="87"/>
  <c r="V60" i="86"/>
  <c r="U60" i="86" a="1"/>
  <c r="U60" i="86" s="1"/>
  <c r="V52" i="86"/>
  <c r="U52" i="86" a="1"/>
  <c r="U52" i="86" s="1"/>
  <c r="U20" i="86" a="1"/>
  <c r="U20" i="86" s="1"/>
  <c r="V13" i="86" l="1"/>
  <c r="V112" i="86" s="1"/>
  <c r="AI112" i="87"/>
  <c r="AS12" i="67" l="1"/>
  <c r="AS13" i="67"/>
  <c r="AP12" i="67"/>
  <c r="E39" i="77" l="1"/>
  <c r="E40" i="77"/>
  <c r="E41" i="77"/>
  <c r="E42" i="77"/>
  <c r="E38" i="77"/>
  <c r="E44" i="77"/>
  <c r="E12" i="77" l="1"/>
  <c r="E10" i="77"/>
  <c r="E11" i="77"/>
  <c r="E9" i="77"/>
  <c r="V111" i="80" l="1" a="1"/>
  <c r="V111" i="80" s="1"/>
  <c r="W111" i="80" s="1" a="1"/>
  <c r="W111" i="80" s="1"/>
  <c r="V110" i="80" a="1"/>
  <c r="V110" i="80" s="1"/>
  <c r="W110" i="80" s="1" a="1"/>
  <c r="W110" i="80" s="1"/>
  <c r="V109" i="80" a="1"/>
  <c r="V109" i="80" s="1"/>
  <c r="W109" i="80" s="1" a="1"/>
  <c r="W109" i="80" s="1"/>
  <c r="V108" i="80" a="1"/>
  <c r="V108" i="80" s="1"/>
  <c r="W108" i="80" s="1" a="1"/>
  <c r="W108" i="80" s="1"/>
  <c r="V107" i="80" a="1"/>
  <c r="V107" i="80" s="1"/>
  <c r="W107" i="80" s="1" a="1"/>
  <c r="W107" i="80" s="1"/>
  <c r="V106" i="80" a="1"/>
  <c r="V106" i="80" s="1"/>
  <c r="W106" i="80" s="1" a="1"/>
  <c r="W106" i="80" s="1"/>
  <c r="V105" i="80" a="1"/>
  <c r="V105" i="80" s="1"/>
  <c r="W105" i="80" s="1" a="1"/>
  <c r="W105" i="80" s="1"/>
  <c r="V104" i="80" a="1"/>
  <c r="V104" i="80" s="1"/>
  <c r="W104" i="80" s="1" a="1"/>
  <c r="W104" i="80" s="1"/>
  <c r="V103" i="80" a="1"/>
  <c r="V103" i="80" s="1"/>
  <c r="W103" i="80" s="1" a="1"/>
  <c r="W103" i="80" s="1"/>
  <c r="V102" i="80" a="1"/>
  <c r="V102" i="80" s="1"/>
  <c r="W102" i="80" s="1" a="1"/>
  <c r="W102" i="80" s="1"/>
  <c r="X102" i="80" s="1"/>
  <c r="V101" i="80" a="1"/>
  <c r="V101" i="80" s="1"/>
  <c r="W101" i="80" s="1" a="1"/>
  <c r="W101" i="80" s="1"/>
  <c r="V100" i="80" a="1"/>
  <c r="V100" i="80" s="1"/>
  <c r="W100" i="80" s="1" a="1"/>
  <c r="W100" i="80" s="1"/>
  <c r="V99" i="80" a="1"/>
  <c r="V99" i="80" s="1"/>
  <c r="V98" i="80" a="1"/>
  <c r="V98" i="80" s="1"/>
  <c r="W98" i="80" s="1" a="1"/>
  <c r="W98" i="80" s="1"/>
  <c r="X98" i="80" s="1"/>
  <c r="V97" i="80" a="1"/>
  <c r="V97" i="80" s="1"/>
  <c r="W97" i="80" s="1" a="1"/>
  <c r="W97" i="80" s="1"/>
  <c r="X97" i="80" s="1"/>
  <c r="V96" i="80" a="1"/>
  <c r="V96" i="80" s="1"/>
  <c r="W96" i="80" s="1" a="1"/>
  <c r="W96" i="80" s="1"/>
  <c r="X96" i="80" s="1"/>
  <c r="V95" i="80" a="1"/>
  <c r="V95" i="80" s="1"/>
  <c r="W95" i="80" s="1" a="1"/>
  <c r="W95" i="80" s="1"/>
  <c r="V94" i="80" a="1"/>
  <c r="V94" i="80" s="1"/>
  <c r="W94" i="80" s="1" a="1"/>
  <c r="W94" i="80" s="1"/>
  <c r="V93" i="80" a="1"/>
  <c r="V93" i="80" s="1"/>
  <c r="W93" i="80" s="1" a="1"/>
  <c r="W93" i="80" s="1"/>
  <c r="X93" i="80" s="1"/>
  <c r="V92" i="80" a="1"/>
  <c r="V92" i="80" s="1"/>
  <c r="W92" i="80" s="1" a="1"/>
  <c r="W92" i="80" s="1"/>
  <c r="X92" i="80" s="1"/>
  <c r="V91" i="80" a="1"/>
  <c r="V91" i="80" s="1"/>
  <c r="W91" i="80" s="1" a="1"/>
  <c r="W91" i="80" s="1"/>
  <c r="X91" i="80" s="1"/>
  <c r="V90" i="80" a="1"/>
  <c r="V90" i="80" s="1"/>
  <c r="W90" i="80" s="1" a="1"/>
  <c r="W90" i="80" s="1"/>
  <c r="V89" i="80" a="1"/>
  <c r="V89" i="80" s="1"/>
  <c r="W89" i="80" s="1" a="1"/>
  <c r="W89" i="80" s="1"/>
  <c r="V88" i="80" a="1"/>
  <c r="V88" i="80" s="1"/>
  <c r="W88" i="80" s="1" a="1"/>
  <c r="W88" i="80" s="1"/>
  <c r="V87" i="80" a="1"/>
  <c r="V87" i="80" s="1"/>
  <c r="W87" i="80" s="1" a="1"/>
  <c r="W87" i="80" s="1"/>
  <c r="V86" i="80" a="1"/>
  <c r="V86" i="80" s="1"/>
  <c r="W86" i="80" s="1" a="1"/>
  <c r="W86" i="80" s="1"/>
  <c r="X86" i="80" s="1"/>
  <c r="V85" i="80" a="1"/>
  <c r="V85" i="80" s="1"/>
  <c r="W85" i="80" s="1" a="1"/>
  <c r="W85" i="80" s="1"/>
  <c r="V84" i="80" a="1"/>
  <c r="V84" i="80" s="1"/>
  <c r="W84" i="80" s="1" a="1"/>
  <c r="W84" i="80" s="1"/>
  <c r="V83" i="80" a="1"/>
  <c r="V83" i="80" s="1"/>
  <c r="W83" i="80" s="1" a="1"/>
  <c r="W83" i="80" s="1"/>
  <c r="X83" i="80" s="1"/>
  <c r="V82" i="80" a="1"/>
  <c r="V82" i="80" s="1"/>
  <c r="V81" i="80" a="1"/>
  <c r="V81" i="80" s="1"/>
  <c r="W81" i="80" s="1" a="1"/>
  <c r="W81" i="80" s="1"/>
  <c r="X81" i="80" s="1"/>
  <c r="V80" i="80" a="1"/>
  <c r="V80" i="80" s="1"/>
  <c r="W80" i="80" s="1" a="1"/>
  <c r="W80" i="80" s="1"/>
  <c r="V79" i="80" a="1"/>
  <c r="V79" i="80" s="1"/>
  <c r="V78" i="80" a="1"/>
  <c r="V78" i="80" s="1"/>
  <c r="W78" i="80" s="1" a="1"/>
  <c r="W78" i="80" s="1"/>
  <c r="X78" i="80" s="1"/>
  <c r="V77" i="80" a="1"/>
  <c r="V77" i="80" s="1"/>
  <c r="W77" i="80" s="1" a="1"/>
  <c r="W77" i="80" s="1"/>
  <c r="V76" i="80" a="1"/>
  <c r="V76" i="80" s="1"/>
  <c r="W76" i="80" s="1" a="1"/>
  <c r="W76" i="80" s="1"/>
  <c r="X76" i="80" s="1"/>
  <c r="V75" i="80" a="1"/>
  <c r="V75" i="80" s="1"/>
  <c r="W75" i="80" s="1" a="1"/>
  <c r="W75" i="80" s="1"/>
  <c r="V74" i="80" a="1"/>
  <c r="V74" i="80" s="1"/>
  <c r="W74" i="80" s="1" a="1"/>
  <c r="W74" i="80" s="1"/>
  <c r="X74" i="80" s="1"/>
  <c r="V73" i="80" a="1"/>
  <c r="V73" i="80" s="1"/>
  <c r="W73" i="80" s="1" a="1"/>
  <c r="W73" i="80" s="1"/>
  <c r="V72" i="80" a="1"/>
  <c r="V72" i="80" s="1"/>
  <c r="W72" i="80" s="1" a="1"/>
  <c r="W72" i="80" s="1"/>
  <c r="X72" i="80" s="1"/>
  <c r="V71" i="80" a="1"/>
  <c r="V71" i="80" s="1"/>
  <c r="V70" i="80" a="1"/>
  <c r="V70" i="80" s="1"/>
  <c r="W70" i="80" s="1" a="1"/>
  <c r="W70" i="80" s="1"/>
  <c r="X70" i="80" s="1"/>
  <c r="V69" i="80" a="1"/>
  <c r="V69" i="80" s="1"/>
  <c r="W69" i="80" s="1" a="1"/>
  <c r="W69" i="80" s="1"/>
  <c r="V68" i="80" a="1"/>
  <c r="V68" i="80" s="1"/>
  <c r="W68" i="80" s="1" a="1"/>
  <c r="W68" i="80" s="1"/>
  <c r="V67" i="80" a="1"/>
  <c r="V67" i="80" s="1"/>
  <c r="W67" i="80" s="1" a="1"/>
  <c r="W67" i="80" s="1"/>
  <c r="V66" i="80" a="1"/>
  <c r="V66" i="80" s="1"/>
  <c r="W66" i="80" s="1" a="1"/>
  <c r="W66" i="80" s="1"/>
  <c r="V65" i="80" a="1"/>
  <c r="V65" i="80" s="1"/>
  <c r="W65" i="80" s="1" a="1"/>
  <c r="W65" i="80" s="1"/>
  <c r="V64" i="80" a="1"/>
  <c r="V64" i="80" s="1"/>
  <c r="W64" i="80" s="1" a="1"/>
  <c r="W64" i="80" s="1"/>
  <c r="V63" i="80" a="1"/>
  <c r="V63" i="80" s="1"/>
  <c r="W63" i="80" s="1" a="1"/>
  <c r="W63" i="80" s="1"/>
  <c r="X63" i="80" s="1"/>
  <c r="V62" i="80" a="1"/>
  <c r="V62" i="80" s="1"/>
  <c r="W62" i="80" s="1" a="1"/>
  <c r="W62" i="80" s="1"/>
  <c r="V61" i="80" a="1"/>
  <c r="V61" i="80" s="1"/>
  <c r="W61" i="80" s="1" a="1"/>
  <c r="W61" i="80" s="1"/>
  <c r="V60" i="80" a="1"/>
  <c r="V60" i="80" s="1"/>
  <c r="W60" i="80" s="1" a="1"/>
  <c r="W60" i="80" s="1"/>
  <c r="V59" i="80" a="1"/>
  <c r="V59" i="80" s="1"/>
  <c r="W59" i="80" s="1" a="1"/>
  <c r="W59" i="80" s="1"/>
  <c r="V58" i="80" a="1"/>
  <c r="V58" i="80" s="1"/>
  <c r="W58" i="80" s="1" a="1"/>
  <c r="W58" i="80" s="1"/>
  <c r="V57" i="80" a="1"/>
  <c r="V57" i="80" s="1"/>
  <c r="W57" i="80" s="1" a="1"/>
  <c r="W57" i="80" s="1"/>
  <c r="V56" i="80" a="1"/>
  <c r="V56" i="80" s="1"/>
  <c r="W56" i="80" s="1" a="1"/>
  <c r="W56" i="80" s="1"/>
  <c r="V55" i="80" a="1"/>
  <c r="V55" i="80" s="1"/>
  <c r="W55" i="80" s="1" a="1"/>
  <c r="W55" i="80" s="1"/>
  <c r="X55" i="80" s="1"/>
  <c r="V54" i="80" a="1"/>
  <c r="V54" i="80" s="1"/>
  <c r="W54" i="80" s="1" a="1"/>
  <c r="W54" i="80" s="1"/>
  <c r="X54" i="80" s="1"/>
  <c r="V53" i="80" a="1"/>
  <c r="V53" i="80" s="1"/>
  <c r="W53" i="80" s="1" a="1"/>
  <c r="W53" i="80" s="1"/>
  <c r="V52" i="80" a="1"/>
  <c r="V52" i="80" s="1"/>
  <c r="W52" i="80" s="1" a="1"/>
  <c r="W52" i="80" s="1"/>
  <c r="X52" i="80" s="1"/>
  <c r="V51" i="80" a="1"/>
  <c r="V51" i="80" s="1"/>
  <c r="W51" i="80" s="1" a="1"/>
  <c r="W51" i="80" s="1"/>
  <c r="V50" i="80" a="1"/>
  <c r="V50" i="80" s="1"/>
  <c r="W50" i="80" s="1" a="1"/>
  <c r="W50" i="80" s="1"/>
  <c r="X50" i="80" s="1"/>
  <c r="V49" i="80" a="1"/>
  <c r="V49" i="80" s="1"/>
  <c r="W49" i="80" s="1" a="1"/>
  <c r="W49" i="80" s="1"/>
  <c r="X49" i="80" s="1"/>
  <c r="V48" i="80" a="1"/>
  <c r="V48" i="80" s="1"/>
  <c r="W48" i="80" s="1" a="1"/>
  <c r="W48" i="80" s="1"/>
  <c r="V47" i="80" a="1"/>
  <c r="V47" i="80" s="1"/>
  <c r="W47" i="80" s="1" a="1"/>
  <c r="W47" i="80" s="1"/>
  <c r="V46" i="80" a="1"/>
  <c r="V46" i="80" s="1"/>
  <c r="W46" i="80" s="1" a="1"/>
  <c r="W46" i="80" s="1"/>
  <c r="V45" i="80" a="1"/>
  <c r="V45" i="80" s="1"/>
  <c r="W45" i="80" s="1" a="1"/>
  <c r="W45" i="80" s="1"/>
  <c r="V44" i="80" a="1"/>
  <c r="V44" i="80" s="1"/>
  <c r="W44" i="80" s="1" a="1"/>
  <c r="W44" i="80" s="1"/>
  <c r="V43" i="80" a="1"/>
  <c r="V43" i="80" s="1"/>
  <c r="W43" i="80" s="1" a="1"/>
  <c r="W43" i="80" s="1"/>
  <c r="V42" i="80" a="1"/>
  <c r="V42" i="80" s="1"/>
  <c r="W42" i="80" s="1" a="1"/>
  <c r="W42" i="80" s="1"/>
  <c r="V41" i="80" a="1"/>
  <c r="V41" i="80" s="1"/>
  <c r="W41" i="80" s="1" a="1"/>
  <c r="W41" i="80" s="1"/>
  <c r="V40" i="80" a="1"/>
  <c r="V40" i="80" s="1"/>
  <c r="W40" i="80" s="1" a="1"/>
  <c r="W40" i="80" s="1"/>
  <c r="V39" i="80" a="1"/>
  <c r="V39" i="80" s="1"/>
  <c r="W39" i="80" s="1" a="1"/>
  <c r="W39" i="80" s="1"/>
  <c r="V38" i="80" a="1"/>
  <c r="V38" i="80" s="1"/>
  <c r="W38" i="80" s="1" a="1"/>
  <c r="W38" i="80" s="1"/>
  <c r="X38" i="80" s="1"/>
  <c r="V37" i="80" a="1"/>
  <c r="V37" i="80" s="1"/>
  <c r="W37" i="80" s="1" a="1"/>
  <c r="W37" i="80" s="1"/>
  <c r="X37" i="80" s="1"/>
  <c r="V36" i="80" a="1"/>
  <c r="V36" i="80" s="1"/>
  <c r="W36" i="80" s="1" a="1"/>
  <c r="W36" i="80" s="1"/>
  <c r="V35" i="80" a="1"/>
  <c r="V35" i="80" s="1"/>
  <c r="W35" i="80" s="1" a="1"/>
  <c r="W35" i="80" s="1"/>
  <c r="X35" i="80" s="1"/>
  <c r="V34" i="80" a="1"/>
  <c r="V34" i="80" s="1"/>
  <c r="W34" i="80" s="1" a="1"/>
  <c r="W34" i="80" s="1"/>
  <c r="V33" i="80" a="1"/>
  <c r="V33" i="80" s="1"/>
  <c r="W33" i="80" s="1" a="1"/>
  <c r="W33" i="80" s="1"/>
  <c r="X33" i="80" s="1"/>
  <c r="V32" i="80" a="1"/>
  <c r="V32" i="80" s="1"/>
  <c r="W32" i="80" s="1" a="1"/>
  <c r="W32" i="80" s="1"/>
  <c r="V31" i="80" a="1"/>
  <c r="V31" i="80" s="1"/>
  <c r="V30" i="80" a="1"/>
  <c r="V30" i="80" s="1"/>
  <c r="W30" i="80" s="1" a="1"/>
  <c r="W30" i="80" s="1"/>
  <c r="V29" i="80" a="1"/>
  <c r="V29" i="80" s="1"/>
  <c r="W29" i="80" s="1" a="1"/>
  <c r="W29" i="80" s="1"/>
  <c r="V28" i="80" a="1"/>
  <c r="V28" i="80" s="1"/>
  <c r="W28" i="80" s="1" a="1"/>
  <c r="W28" i="80" s="1"/>
  <c r="V27" i="80" a="1"/>
  <c r="V27" i="80" s="1"/>
  <c r="W27" i="80" s="1" a="1"/>
  <c r="W27" i="80" s="1"/>
  <c r="X27" i="80" s="1"/>
  <c r="V26" i="80" a="1"/>
  <c r="V26" i="80" s="1"/>
  <c r="W26" i="80" s="1" a="1"/>
  <c r="W26" i="80" s="1"/>
  <c r="V25" i="80" a="1"/>
  <c r="V25" i="80" s="1"/>
  <c r="W25" i="80" s="1" a="1"/>
  <c r="W25" i="80" s="1"/>
  <c r="V24" i="80" a="1"/>
  <c r="V24" i="80" s="1"/>
  <c r="W24" i="80" s="1" a="1"/>
  <c r="W24" i="80" s="1"/>
  <c r="V23" i="80" a="1"/>
  <c r="V23" i="80" s="1"/>
  <c r="W23" i="80" s="1" a="1"/>
  <c r="W23" i="80" s="1"/>
  <c r="V22" i="80" a="1"/>
  <c r="V22" i="80" s="1"/>
  <c r="W22" i="80" s="1" a="1"/>
  <c r="W22" i="80" s="1"/>
  <c r="X22" i="80" s="1"/>
  <c r="V21" i="80" a="1"/>
  <c r="V21" i="80" s="1"/>
  <c r="V20" i="80" a="1"/>
  <c r="V20" i="80" s="1"/>
  <c r="W20" i="80" s="1" a="1"/>
  <c r="W20" i="80" s="1"/>
  <c r="X20" i="80" s="1"/>
  <c r="V19" i="80" a="1"/>
  <c r="V19" i="80" s="1"/>
  <c r="V18" i="80" a="1"/>
  <c r="V18" i="80" s="1"/>
  <c r="W18" i="80" s="1" a="1"/>
  <c r="W18" i="80" s="1"/>
  <c r="V17" i="80" a="1"/>
  <c r="V17" i="80" s="1"/>
  <c r="W17" i="80" s="1" a="1"/>
  <c r="W17" i="80" s="1"/>
  <c r="V16" i="80" a="1"/>
  <c r="V16" i="80" s="1"/>
  <c r="W16" i="80" s="1" a="1"/>
  <c r="W16" i="80" s="1"/>
  <c r="V15" i="80" a="1"/>
  <c r="V15" i="80" s="1"/>
  <c r="V14" i="80" a="1"/>
  <c r="V14" i="80" s="1"/>
  <c r="V13" i="80" a="1"/>
  <c r="V13" i="80" s="1"/>
  <c r="V12" i="80" a="1"/>
  <c r="V12" i="80" s="1"/>
  <c r="V11" i="80" a="1"/>
  <c r="V11" i="80" s="1"/>
  <c r="N11" i="80"/>
  <c r="P11" i="80"/>
  <c r="Q11" i="80" s="1"/>
  <c r="T11" i="80"/>
  <c r="Z11" i="80"/>
  <c r="AA11" i="80"/>
  <c r="AB11" i="80"/>
  <c r="AC11" i="80"/>
  <c r="AD11" i="80"/>
  <c r="AE11" i="80"/>
  <c r="AG11" i="80"/>
  <c r="AH11" i="80"/>
  <c r="AI11" i="80"/>
  <c r="AJ11" i="80"/>
  <c r="AM11" i="80"/>
  <c r="AP11" i="80"/>
  <c r="AQ11" i="80"/>
  <c r="AS11" i="80"/>
  <c r="N12" i="80"/>
  <c r="Q12" i="80"/>
  <c r="T12" i="80"/>
  <c r="Z12" i="80"/>
  <c r="F38" i="77" s="1"/>
  <c r="AM12" i="80"/>
  <c r="AN12" i="80"/>
  <c r="AP12" i="80"/>
  <c r="AQ12" i="80"/>
  <c r="AS12" i="80"/>
  <c r="N13" i="80"/>
  <c r="Q13" i="80"/>
  <c r="T13" i="80"/>
  <c r="F39" i="77"/>
  <c r="I39" i="77" s="1"/>
  <c r="G39" i="77"/>
  <c r="AM13" i="80"/>
  <c r="AN13" i="80"/>
  <c r="AP13" i="80"/>
  <c r="AQ13" i="80"/>
  <c r="AS13" i="80"/>
  <c r="N14" i="80"/>
  <c r="Q14" i="80"/>
  <c r="T14" i="80"/>
  <c r="F40" i="77"/>
  <c r="I40" i="77" s="1"/>
  <c r="H40" i="77"/>
  <c r="G40" i="77"/>
  <c r="AM14" i="80"/>
  <c r="AN14" i="80"/>
  <c r="AP14" i="80"/>
  <c r="AQ14" i="80"/>
  <c r="AS14" i="80"/>
  <c r="N15" i="80"/>
  <c r="Q15" i="80"/>
  <c r="T15" i="80"/>
  <c r="F41" i="77"/>
  <c r="I41" i="77" s="1"/>
  <c r="H41" i="77"/>
  <c r="G41" i="77"/>
  <c r="AM15" i="80"/>
  <c r="AN15" i="80"/>
  <c r="AP15" i="80"/>
  <c r="AQ15" i="80"/>
  <c r="AS15" i="80"/>
  <c r="N16" i="80"/>
  <c r="Q16" i="80"/>
  <c r="T16" i="80"/>
  <c r="F42" i="77"/>
  <c r="I42" i="77" s="1"/>
  <c r="H42" i="77"/>
  <c r="G42" i="77"/>
  <c r="AM16" i="80"/>
  <c r="AN16" i="80"/>
  <c r="AP16" i="80"/>
  <c r="AQ16" i="80"/>
  <c r="AS16" i="80"/>
  <c r="N17" i="80"/>
  <c r="Q17" i="80"/>
  <c r="T17" i="80"/>
  <c r="AM17" i="80"/>
  <c r="AN17" i="80"/>
  <c r="AP17" i="80"/>
  <c r="AQ17" i="80"/>
  <c r="AS17" i="80"/>
  <c r="N18" i="80"/>
  <c r="Q18" i="80"/>
  <c r="T18" i="80"/>
  <c r="AY18" i="80" a="1"/>
  <c r="AY18" i="80" s="1"/>
  <c r="AM18" i="80"/>
  <c r="AN18" i="80"/>
  <c r="AP18" i="80"/>
  <c r="AQ18" i="80"/>
  <c r="AS18" i="80"/>
  <c r="N19" i="80"/>
  <c r="Q19" i="80"/>
  <c r="T19" i="80"/>
  <c r="AZ19" i="80" a="1"/>
  <c r="AZ19" i="80" s="1"/>
  <c r="AM19" i="80"/>
  <c r="AN19" i="80"/>
  <c r="AP19" i="80"/>
  <c r="AQ19" i="80"/>
  <c r="AS19" i="80"/>
  <c r="N20" i="80"/>
  <c r="Q20" i="80"/>
  <c r="T20" i="80"/>
  <c r="AM20" i="80"/>
  <c r="AN20" i="80"/>
  <c r="AP20" i="80"/>
  <c r="AQ20" i="80"/>
  <c r="AS20" i="80"/>
  <c r="N21" i="80"/>
  <c r="Q21" i="80"/>
  <c r="T21" i="80"/>
  <c r="AM21" i="80"/>
  <c r="AN21" i="80"/>
  <c r="AP21" i="80"/>
  <c r="AQ21" i="80"/>
  <c r="AS21" i="80"/>
  <c r="N22" i="80"/>
  <c r="Q22" i="80"/>
  <c r="T22" i="80"/>
  <c r="AZ22" i="80" a="1"/>
  <c r="AZ22" i="80" s="1"/>
  <c r="AM22" i="80"/>
  <c r="AN22" i="80"/>
  <c r="AP22" i="80"/>
  <c r="AQ22" i="80"/>
  <c r="AS22" i="80"/>
  <c r="N23" i="80"/>
  <c r="Q23" i="80"/>
  <c r="T23" i="80"/>
  <c r="AM23" i="80"/>
  <c r="AN23" i="80"/>
  <c r="AP23" i="80"/>
  <c r="AQ23" i="80"/>
  <c r="AS23" i="80"/>
  <c r="N24" i="80"/>
  <c r="Q24" i="80"/>
  <c r="T24" i="80"/>
  <c r="AZ24" i="80" a="1"/>
  <c r="AZ24" i="80" s="1"/>
  <c r="AM24" i="80"/>
  <c r="AN24" i="80"/>
  <c r="AP24" i="80"/>
  <c r="AQ24" i="80"/>
  <c r="AS24" i="80"/>
  <c r="N25" i="80"/>
  <c r="Q25" i="80"/>
  <c r="T25" i="80"/>
  <c r="AZ25" i="80" a="1"/>
  <c r="AZ25" i="80" s="1"/>
  <c r="AM25" i="80"/>
  <c r="AN25" i="80"/>
  <c r="AP25" i="80"/>
  <c r="AQ25" i="80"/>
  <c r="AS25" i="80"/>
  <c r="N26" i="80"/>
  <c r="Q26" i="80"/>
  <c r="T26" i="80"/>
  <c r="AM26" i="80"/>
  <c r="AN26" i="80"/>
  <c r="AP26" i="80"/>
  <c r="AQ26" i="80"/>
  <c r="AS26" i="80"/>
  <c r="N27" i="80"/>
  <c r="Q27" i="80"/>
  <c r="T27" i="80"/>
  <c r="AM27" i="80"/>
  <c r="AN27" i="80"/>
  <c r="AP27" i="80"/>
  <c r="AQ27" i="80"/>
  <c r="AS27" i="80"/>
  <c r="N28" i="80"/>
  <c r="Q28" i="80"/>
  <c r="T28" i="80"/>
  <c r="AZ28" i="80" a="1"/>
  <c r="AZ28" i="80" s="1"/>
  <c r="AM28" i="80"/>
  <c r="AN28" i="80"/>
  <c r="AP28" i="80"/>
  <c r="AQ28" i="80"/>
  <c r="AS28" i="80"/>
  <c r="N29" i="80"/>
  <c r="Q29" i="80"/>
  <c r="T29" i="80"/>
  <c r="AM29" i="80"/>
  <c r="AN29" i="80"/>
  <c r="AP29" i="80"/>
  <c r="AQ29" i="80"/>
  <c r="AS29" i="80"/>
  <c r="N30" i="80"/>
  <c r="Q30" i="80"/>
  <c r="T30" i="80"/>
  <c r="AM30" i="80"/>
  <c r="AN30" i="80"/>
  <c r="AP30" i="80"/>
  <c r="AQ30" i="80"/>
  <c r="AS30" i="80"/>
  <c r="N31" i="80"/>
  <c r="Q31" i="80"/>
  <c r="T31" i="80"/>
  <c r="AM31" i="80"/>
  <c r="AN31" i="80"/>
  <c r="AP31" i="80"/>
  <c r="AQ31" i="80"/>
  <c r="AS31" i="80"/>
  <c r="N32" i="80"/>
  <c r="Q32" i="80"/>
  <c r="T32" i="80"/>
  <c r="AM32" i="80"/>
  <c r="AN32" i="80"/>
  <c r="AP32" i="80"/>
  <c r="AQ32" i="80"/>
  <c r="AS32" i="80"/>
  <c r="N33" i="80"/>
  <c r="Q33" i="80"/>
  <c r="T33" i="80"/>
  <c r="AM33" i="80"/>
  <c r="AN33" i="80"/>
  <c r="AP33" i="80"/>
  <c r="AQ33" i="80"/>
  <c r="AS33" i="80"/>
  <c r="N34" i="80"/>
  <c r="Q34" i="80"/>
  <c r="T34" i="80"/>
  <c r="AZ34" i="80" a="1"/>
  <c r="AZ34" i="80" s="1"/>
  <c r="AM34" i="80"/>
  <c r="AN34" i="80"/>
  <c r="AP34" i="80"/>
  <c r="AQ34" i="80"/>
  <c r="AS34" i="80"/>
  <c r="N35" i="80"/>
  <c r="Q35" i="80"/>
  <c r="T35" i="80"/>
  <c r="AY35" i="80" a="1"/>
  <c r="AY35" i="80" s="1"/>
  <c r="AM35" i="80"/>
  <c r="AN35" i="80"/>
  <c r="AP35" i="80"/>
  <c r="AQ35" i="80"/>
  <c r="AS35" i="80"/>
  <c r="N36" i="80"/>
  <c r="Q36" i="80"/>
  <c r="T36" i="80"/>
  <c r="AM36" i="80"/>
  <c r="AN36" i="80"/>
  <c r="AP36" i="80"/>
  <c r="AQ36" i="80"/>
  <c r="AS36" i="80"/>
  <c r="N37" i="80"/>
  <c r="Q37" i="80"/>
  <c r="T37" i="80"/>
  <c r="AX37" i="80" a="1"/>
  <c r="AX37" i="80" s="1"/>
  <c r="AM37" i="80"/>
  <c r="AN37" i="80"/>
  <c r="AP37" i="80"/>
  <c r="AQ37" i="80"/>
  <c r="AS37" i="80"/>
  <c r="N38" i="80"/>
  <c r="Q38" i="80"/>
  <c r="T38" i="80"/>
  <c r="AM38" i="80"/>
  <c r="AN38" i="80"/>
  <c r="AP38" i="80"/>
  <c r="AQ38" i="80"/>
  <c r="AS38" i="80"/>
  <c r="N39" i="80"/>
  <c r="Q39" i="80"/>
  <c r="T39" i="80"/>
  <c r="AX39" i="80" a="1"/>
  <c r="AX39" i="80" s="1"/>
  <c r="AM39" i="80"/>
  <c r="AN39" i="80"/>
  <c r="AP39" i="80"/>
  <c r="AQ39" i="80"/>
  <c r="AS39" i="80"/>
  <c r="N40" i="80"/>
  <c r="Q40" i="80"/>
  <c r="T40" i="80"/>
  <c r="AM40" i="80"/>
  <c r="AN40" i="80"/>
  <c r="AP40" i="80"/>
  <c r="AQ40" i="80"/>
  <c r="AS40" i="80"/>
  <c r="N41" i="80"/>
  <c r="Q41" i="80"/>
  <c r="T41" i="80"/>
  <c r="AY41" i="80" a="1"/>
  <c r="AY41" i="80" s="1"/>
  <c r="AM41" i="80"/>
  <c r="AN41" i="80"/>
  <c r="AP41" i="80"/>
  <c r="AQ41" i="80"/>
  <c r="AS41" i="80"/>
  <c r="N42" i="80"/>
  <c r="Q42" i="80"/>
  <c r="T42" i="80"/>
  <c r="AM42" i="80"/>
  <c r="AN42" i="80"/>
  <c r="AP42" i="80"/>
  <c r="AQ42" i="80"/>
  <c r="AS42" i="80"/>
  <c r="N43" i="80"/>
  <c r="Q43" i="80"/>
  <c r="T43" i="80"/>
  <c r="AY43" i="80" a="1"/>
  <c r="AY43" i="80" s="1"/>
  <c r="AM43" i="80"/>
  <c r="AN43" i="80"/>
  <c r="AP43" i="80"/>
  <c r="AQ43" i="80"/>
  <c r="AS43" i="80"/>
  <c r="N44" i="80"/>
  <c r="Q44" i="80"/>
  <c r="T44" i="80"/>
  <c r="AZ44" i="80" a="1"/>
  <c r="AZ44" i="80" s="1"/>
  <c r="AM44" i="80"/>
  <c r="AN44" i="80"/>
  <c r="AP44" i="80"/>
  <c r="AQ44" i="80"/>
  <c r="AS44" i="80"/>
  <c r="N45" i="80"/>
  <c r="Q45" i="80"/>
  <c r="T45" i="80"/>
  <c r="AM45" i="80"/>
  <c r="AN45" i="80"/>
  <c r="AP45" i="80"/>
  <c r="AQ45" i="80"/>
  <c r="AS45" i="80"/>
  <c r="N46" i="80"/>
  <c r="Q46" i="80"/>
  <c r="T46" i="80"/>
  <c r="AM46" i="80"/>
  <c r="AN46" i="80"/>
  <c r="AP46" i="80"/>
  <c r="AQ46" i="80"/>
  <c r="AS46" i="80"/>
  <c r="N47" i="80"/>
  <c r="Q47" i="80"/>
  <c r="T47" i="80"/>
  <c r="AY47" i="80" a="1"/>
  <c r="AY47" i="80" s="1"/>
  <c r="AM47" i="80"/>
  <c r="AN47" i="80"/>
  <c r="AP47" i="80"/>
  <c r="AQ47" i="80"/>
  <c r="AS47" i="80"/>
  <c r="N48" i="80"/>
  <c r="Q48" i="80"/>
  <c r="T48" i="80"/>
  <c r="AM48" i="80"/>
  <c r="AN48" i="80"/>
  <c r="AP48" i="80"/>
  <c r="AQ48" i="80"/>
  <c r="AS48" i="80"/>
  <c r="N49" i="80"/>
  <c r="Q49" i="80"/>
  <c r="T49" i="80"/>
  <c r="AM49" i="80"/>
  <c r="AN49" i="80"/>
  <c r="AP49" i="80"/>
  <c r="AQ49" i="80"/>
  <c r="AS49" i="80"/>
  <c r="N50" i="80"/>
  <c r="Q50" i="80"/>
  <c r="T50" i="80"/>
  <c r="AZ50" i="80" a="1"/>
  <c r="AZ50" i="80" s="1"/>
  <c r="AM50" i="80"/>
  <c r="AN50" i="80"/>
  <c r="AP50" i="80"/>
  <c r="AQ50" i="80"/>
  <c r="AS50" i="80"/>
  <c r="N51" i="80"/>
  <c r="Q51" i="80"/>
  <c r="T51" i="80"/>
  <c r="AX51" i="80" a="1"/>
  <c r="AX51" i="80" s="1"/>
  <c r="AM51" i="80"/>
  <c r="AN51" i="80"/>
  <c r="AP51" i="80"/>
  <c r="AQ51" i="80"/>
  <c r="AS51" i="80"/>
  <c r="N52" i="80"/>
  <c r="Q52" i="80"/>
  <c r="T52" i="80"/>
  <c r="AM52" i="80"/>
  <c r="AN52" i="80"/>
  <c r="AP52" i="80"/>
  <c r="AQ52" i="80"/>
  <c r="AS52" i="80"/>
  <c r="N53" i="80"/>
  <c r="Q53" i="80"/>
  <c r="T53" i="80"/>
  <c r="AZ53" i="80" a="1"/>
  <c r="AZ53" i="80" s="1"/>
  <c r="AM53" i="80"/>
  <c r="AN53" i="80"/>
  <c r="AP53" i="80"/>
  <c r="AQ53" i="80"/>
  <c r="AS53" i="80"/>
  <c r="N54" i="80"/>
  <c r="Q54" i="80"/>
  <c r="T54" i="80"/>
  <c r="AM54" i="80"/>
  <c r="AN54" i="80"/>
  <c r="AP54" i="80"/>
  <c r="AQ54" i="80"/>
  <c r="AS54" i="80"/>
  <c r="N55" i="80"/>
  <c r="Q55" i="80"/>
  <c r="T55" i="80"/>
  <c r="AZ55" i="80" a="1"/>
  <c r="AZ55" i="80" s="1"/>
  <c r="AM55" i="80"/>
  <c r="AN55" i="80"/>
  <c r="AP55" i="80"/>
  <c r="AQ55" i="80"/>
  <c r="AS55" i="80"/>
  <c r="N56" i="80"/>
  <c r="Q56" i="80"/>
  <c r="T56" i="80"/>
  <c r="AM56" i="80"/>
  <c r="AN56" i="80"/>
  <c r="AP56" i="80"/>
  <c r="AQ56" i="80"/>
  <c r="AS56" i="80"/>
  <c r="N57" i="80"/>
  <c r="Q57" i="80"/>
  <c r="T57" i="80"/>
  <c r="AX57" i="80" a="1"/>
  <c r="AX57" i="80" s="1"/>
  <c r="AM57" i="80"/>
  <c r="AN57" i="80"/>
  <c r="AP57" i="80"/>
  <c r="AQ57" i="80"/>
  <c r="AS57" i="80"/>
  <c r="N58" i="80"/>
  <c r="Q58" i="80"/>
  <c r="T58" i="80"/>
  <c r="AM58" i="80"/>
  <c r="AN58" i="80"/>
  <c r="AP58" i="80"/>
  <c r="AQ58" i="80"/>
  <c r="AS58" i="80"/>
  <c r="N59" i="80"/>
  <c r="Q59" i="80"/>
  <c r="T59" i="80"/>
  <c r="AM59" i="80"/>
  <c r="AN59" i="80"/>
  <c r="AP59" i="80"/>
  <c r="AQ59" i="80"/>
  <c r="AS59" i="80"/>
  <c r="N60" i="80"/>
  <c r="Q60" i="80"/>
  <c r="T60" i="80"/>
  <c r="AZ60" i="80" a="1"/>
  <c r="AZ60" i="80" s="1"/>
  <c r="AM60" i="80"/>
  <c r="AN60" i="80"/>
  <c r="AP60" i="80"/>
  <c r="AQ60" i="80"/>
  <c r="AS60" i="80"/>
  <c r="N61" i="80"/>
  <c r="Q61" i="80"/>
  <c r="T61" i="80"/>
  <c r="AM61" i="80"/>
  <c r="AN61" i="80"/>
  <c r="AP61" i="80"/>
  <c r="AQ61" i="80"/>
  <c r="AS61" i="80"/>
  <c r="N62" i="80"/>
  <c r="Q62" i="80"/>
  <c r="T62" i="80"/>
  <c r="AM62" i="80"/>
  <c r="AN62" i="80"/>
  <c r="AP62" i="80"/>
  <c r="AQ62" i="80"/>
  <c r="AS62" i="80"/>
  <c r="N63" i="80"/>
  <c r="Q63" i="80"/>
  <c r="T63" i="80"/>
  <c r="AM63" i="80"/>
  <c r="AN63" i="80"/>
  <c r="AP63" i="80"/>
  <c r="AQ63" i="80"/>
  <c r="AS63" i="80"/>
  <c r="N64" i="80"/>
  <c r="Q64" i="80"/>
  <c r="T64" i="80"/>
  <c r="AM64" i="80"/>
  <c r="AN64" i="80"/>
  <c r="AP64" i="80"/>
  <c r="AQ64" i="80"/>
  <c r="AS64" i="80"/>
  <c r="N65" i="80"/>
  <c r="Q65" i="80"/>
  <c r="T65" i="80"/>
  <c r="AM65" i="80"/>
  <c r="AN65" i="80"/>
  <c r="AP65" i="80"/>
  <c r="AQ65" i="80"/>
  <c r="AS65" i="80"/>
  <c r="N66" i="80"/>
  <c r="Q66" i="80"/>
  <c r="T66" i="80"/>
  <c r="AZ66" i="80" a="1"/>
  <c r="AZ66" i="80" s="1"/>
  <c r="AM66" i="80"/>
  <c r="AN66" i="80"/>
  <c r="AP66" i="80"/>
  <c r="AQ66" i="80"/>
  <c r="AS66" i="80"/>
  <c r="N67" i="80"/>
  <c r="Q67" i="80"/>
  <c r="T67" i="80"/>
  <c r="AM67" i="80"/>
  <c r="AN67" i="80"/>
  <c r="AP67" i="80"/>
  <c r="AQ67" i="80"/>
  <c r="AS67" i="80"/>
  <c r="N68" i="80"/>
  <c r="Q68" i="80"/>
  <c r="T68" i="80"/>
  <c r="AM68" i="80"/>
  <c r="AN68" i="80"/>
  <c r="AP68" i="80"/>
  <c r="AQ68" i="80"/>
  <c r="AS68" i="80"/>
  <c r="N69" i="80"/>
  <c r="Q69" i="80"/>
  <c r="T69" i="80"/>
  <c r="AM69" i="80"/>
  <c r="AN69" i="80"/>
  <c r="AP69" i="80"/>
  <c r="AQ69" i="80"/>
  <c r="AS69" i="80"/>
  <c r="N70" i="80"/>
  <c r="Q70" i="80"/>
  <c r="T70" i="80"/>
  <c r="AM70" i="80"/>
  <c r="AN70" i="80"/>
  <c r="AP70" i="80"/>
  <c r="AQ70" i="80"/>
  <c r="AS70" i="80"/>
  <c r="N71" i="80"/>
  <c r="Q71" i="80"/>
  <c r="T71" i="80"/>
  <c r="AM71" i="80"/>
  <c r="AN71" i="80"/>
  <c r="AP71" i="80"/>
  <c r="AQ71" i="80"/>
  <c r="AS71" i="80"/>
  <c r="N72" i="80"/>
  <c r="Q72" i="80"/>
  <c r="T72" i="80"/>
  <c r="AM72" i="80"/>
  <c r="AN72" i="80"/>
  <c r="AP72" i="80"/>
  <c r="AQ72" i="80"/>
  <c r="AS72" i="80"/>
  <c r="N73" i="80"/>
  <c r="Q73" i="80"/>
  <c r="T73" i="80"/>
  <c r="AZ73" i="80" a="1"/>
  <c r="AZ73" i="80" s="1"/>
  <c r="AM73" i="80"/>
  <c r="AN73" i="80"/>
  <c r="AP73" i="80"/>
  <c r="AQ73" i="80"/>
  <c r="AS73" i="80"/>
  <c r="N74" i="80"/>
  <c r="Q74" i="80"/>
  <c r="T74" i="80"/>
  <c r="AM74" i="80"/>
  <c r="AN74" i="80"/>
  <c r="AP74" i="80"/>
  <c r="AQ74" i="80"/>
  <c r="AS74" i="80"/>
  <c r="N75" i="80"/>
  <c r="Q75" i="80"/>
  <c r="T75" i="80"/>
  <c r="AM75" i="80"/>
  <c r="AN75" i="80"/>
  <c r="AP75" i="80"/>
  <c r="AQ75" i="80"/>
  <c r="AS75" i="80"/>
  <c r="N76" i="80"/>
  <c r="Q76" i="80"/>
  <c r="T76" i="80"/>
  <c r="AZ76" i="80" a="1"/>
  <c r="AZ76" i="80" s="1"/>
  <c r="AM76" i="80"/>
  <c r="AN76" i="80"/>
  <c r="AP76" i="80"/>
  <c r="AQ76" i="80"/>
  <c r="AS76" i="80"/>
  <c r="N77" i="80"/>
  <c r="Q77" i="80"/>
  <c r="T77" i="80"/>
  <c r="AM77" i="80"/>
  <c r="AN77" i="80"/>
  <c r="AP77" i="80"/>
  <c r="AQ77" i="80"/>
  <c r="AS77" i="80"/>
  <c r="N78" i="80"/>
  <c r="Q78" i="80"/>
  <c r="T78" i="80"/>
  <c r="AM78" i="80"/>
  <c r="AN78" i="80"/>
  <c r="AP78" i="80"/>
  <c r="AQ78" i="80"/>
  <c r="AS78" i="80"/>
  <c r="N79" i="80"/>
  <c r="Q79" i="80"/>
  <c r="T79" i="80"/>
  <c r="AM79" i="80"/>
  <c r="AN79" i="80"/>
  <c r="AP79" i="80"/>
  <c r="AQ79" i="80"/>
  <c r="AS79" i="80"/>
  <c r="N80" i="80"/>
  <c r="Q80" i="80"/>
  <c r="T80" i="80"/>
  <c r="AM80" i="80"/>
  <c r="AN80" i="80"/>
  <c r="AP80" i="80"/>
  <c r="AQ80" i="80"/>
  <c r="AS80" i="80"/>
  <c r="N81" i="80"/>
  <c r="Q81" i="80"/>
  <c r="T81" i="80"/>
  <c r="AM81" i="80"/>
  <c r="AN81" i="80"/>
  <c r="AP81" i="80"/>
  <c r="AQ81" i="80"/>
  <c r="AS81" i="80"/>
  <c r="N82" i="80"/>
  <c r="Q82" i="80"/>
  <c r="T82" i="80"/>
  <c r="AM82" i="80"/>
  <c r="AN82" i="80"/>
  <c r="AP82" i="80"/>
  <c r="AQ82" i="80"/>
  <c r="AS82" i="80"/>
  <c r="N83" i="80"/>
  <c r="Q83" i="80"/>
  <c r="T83" i="80"/>
  <c r="AM83" i="80"/>
  <c r="AN83" i="80"/>
  <c r="AP83" i="80"/>
  <c r="AQ83" i="80"/>
  <c r="AS83" i="80"/>
  <c r="N84" i="80"/>
  <c r="Q84" i="80"/>
  <c r="T84" i="80"/>
  <c r="AM84" i="80"/>
  <c r="AN84" i="80"/>
  <c r="AP84" i="80"/>
  <c r="AQ84" i="80"/>
  <c r="AS84" i="80"/>
  <c r="N85" i="80"/>
  <c r="Q85" i="80"/>
  <c r="T85" i="80"/>
  <c r="AM85" i="80"/>
  <c r="AN85" i="80"/>
  <c r="AP85" i="80"/>
  <c r="AQ85" i="80"/>
  <c r="AS85" i="80"/>
  <c r="N86" i="80"/>
  <c r="Q86" i="80"/>
  <c r="T86" i="80"/>
  <c r="AX86" i="80" a="1"/>
  <c r="AX86" i="80" s="1"/>
  <c r="AM86" i="80"/>
  <c r="AN86" i="80"/>
  <c r="AP86" i="80"/>
  <c r="AQ86" i="80"/>
  <c r="AS86" i="80"/>
  <c r="N87" i="80"/>
  <c r="Q87" i="80"/>
  <c r="T87" i="80"/>
  <c r="AM87" i="80"/>
  <c r="AN87" i="80"/>
  <c r="AP87" i="80"/>
  <c r="AQ87" i="80"/>
  <c r="AS87" i="80"/>
  <c r="N88" i="80"/>
  <c r="Q88" i="80"/>
  <c r="T88" i="80"/>
  <c r="AZ88" i="80" a="1"/>
  <c r="AZ88" i="80" s="1"/>
  <c r="AM88" i="80"/>
  <c r="AN88" i="80"/>
  <c r="AP88" i="80"/>
  <c r="AQ88" i="80"/>
  <c r="AS88" i="80"/>
  <c r="N89" i="80"/>
  <c r="Q89" i="80"/>
  <c r="T89" i="80"/>
  <c r="AM89" i="80"/>
  <c r="AN89" i="80"/>
  <c r="AP89" i="80"/>
  <c r="AQ89" i="80"/>
  <c r="AS89" i="80"/>
  <c r="N90" i="80"/>
  <c r="Q90" i="80"/>
  <c r="T90" i="80"/>
  <c r="AM90" i="80"/>
  <c r="AN90" i="80"/>
  <c r="AP90" i="80"/>
  <c r="AQ90" i="80"/>
  <c r="AS90" i="80"/>
  <c r="N91" i="80"/>
  <c r="Q91" i="80"/>
  <c r="T91" i="80"/>
  <c r="AM91" i="80"/>
  <c r="AN91" i="80"/>
  <c r="AP91" i="80"/>
  <c r="AQ91" i="80"/>
  <c r="AS91" i="80"/>
  <c r="N92" i="80"/>
  <c r="Q92" i="80"/>
  <c r="T92" i="80"/>
  <c r="AM92" i="80"/>
  <c r="AN92" i="80"/>
  <c r="AP92" i="80"/>
  <c r="AQ92" i="80"/>
  <c r="AS92" i="80"/>
  <c r="N93" i="80"/>
  <c r="Q93" i="80"/>
  <c r="T93" i="80"/>
  <c r="AM93" i="80"/>
  <c r="AN93" i="80"/>
  <c r="AP93" i="80"/>
  <c r="AQ93" i="80"/>
  <c r="AS93" i="80"/>
  <c r="N94" i="80"/>
  <c r="Q94" i="80"/>
  <c r="T94" i="80"/>
  <c r="X94" i="80"/>
  <c r="AM94" i="80"/>
  <c r="AN94" i="80"/>
  <c r="AP94" i="80"/>
  <c r="AQ94" i="80"/>
  <c r="AS94" i="80"/>
  <c r="N95" i="80"/>
  <c r="Q95" i="80"/>
  <c r="T95" i="80"/>
  <c r="X95" i="80"/>
  <c r="AM95" i="80"/>
  <c r="AN95" i="80"/>
  <c r="AP95" i="80"/>
  <c r="AQ95" i="80"/>
  <c r="AS95" i="80"/>
  <c r="N96" i="80"/>
  <c r="Q96" i="80"/>
  <c r="T96" i="80"/>
  <c r="AM96" i="80"/>
  <c r="AN96" i="80"/>
  <c r="AP96" i="80"/>
  <c r="AQ96" i="80"/>
  <c r="AS96" i="80"/>
  <c r="N97" i="80"/>
  <c r="Q97" i="80"/>
  <c r="T97" i="80"/>
  <c r="AM97" i="80"/>
  <c r="AN97" i="80"/>
  <c r="AP97" i="80"/>
  <c r="AQ97" i="80"/>
  <c r="AS97" i="80"/>
  <c r="N98" i="80"/>
  <c r="Q98" i="80"/>
  <c r="T98" i="80"/>
  <c r="AM98" i="80"/>
  <c r="AN98" i="80"/>
  <c r="AP98" i="80"/>
  <c r="AQ98" i="80"/>
  <c r="AS98" i="80"/>
  <c r="N99" i="80"/>
  <c r="Q99" i="80"/>
  <c r="T99" i="80"/>
  <c r="AM99" i="80"/>
  <c r="AN99" i="80"/>
  <c r="AP99" i="80"/>
  <c r="AQ99" i="80"/>
  <c r="AS99" i="80"/>
  <c r="N100" i="80"/>
  <c r="Q100" i="80"/>
  <c r="T100" i="80"/>
  <c r="AM100" i="80"/>
  <c r="AN100" i="80"/>
  <c r="AP100" i="80"/>
  <c r="AQ100" i="80"/>
  <c r="AS100" i="80"/>
  <c r="N101" i="80"/>
  <c r="Q101" i="80"/>
  <c r="T101" i="80"/>
  <c r="AM101" i="80"/>
  <c r="AN101" i="80"/>
  <c r="AP101" i="80"/>
  <c r="AQ101" i="80"/>
  <c r="AS101" i="80"/>
  <c r="N102" i="80"/>
  <c r="Q102" i="80"/>
  <c r="T102" i="80"/>
  <c r="AX102" i="80" a="1"/>
  <c r="AX102" i="80" s="1"/>
  <c r="AM102" i="80"/>
  <c r="AN102" i="80"/>
  <c r="AP102" i="80"/>
  <c r="AQ102" i="80"/>
  <c r="AS102" i="80"/>
  <c r="N103" i="80"/>
  <c r="Q103" i="80"/>
  <c r="T103" i="80"/>
  <c r="AM103" i="80"/>
  <c r="AN103" i="80"/>
  <c r="AP103" i="80"/>
  <c r="AQ103" i="80"/>
  <c r="AS103" i="80"/>
  <c r="N104" i="80"/>
  <c r="Q104" i="80"/>
  <c r="T104" i="80"/>
  <c r="AZ104" i="80" a="1"/>
  <c r="AZ104" i="80" s="1"/>
  <c r="AM104" i="80"/>
  <c r="AN104" i="80"/>
  <c r="AP104" i="80"/>
  <c r="AQ104" i="80"/>
  <c r="AS104" i="80"/>
  <c r="N105" i="80"/>
  <c r="Q105" i="80"/>
  <c r="T105" i="80"/>
  <c r="AM105" i="80"/>
  <c r="AN105" i="80"/>
  <c r="AP105" i="80"/>
  <c r="AQ105" i="80"/>
  <c r="AS105" i="80"/>
  <c r="N106" i="80"/>
  <c r="Q106" i="80"/>
  <c r="T106" i="80"/>
  <c r="AM106" i="80"/>
  <c r="AN106" i="80"/>
  <c r="AP106" i="80"/>
  <c r="AQ106" i="80"/>
  <c r="AS106" i="80"/>
  <c r="N107" i="80"/>
  <c r="Q107" i="80"/>
  <c r="T107" i="80"/>
  <c r="AM107" i="80"/>
  <c r="AN107" i="80"/>
  <c r="AP107" i="80"/>
  <c r="AQ107" i="80"/>
  <c r="AS107" i="80"/>
  <c r="N108" i="80"/>
  <c r="Q108" i="80"/>
  <c r="T108" i="80"/>
  <c r="AM108" i="80"/>
  <c r="AN108" i="80"/>
  <c r="AP108" i="80"/>
  <c r="AQ108" i="80"/>
  <c r="AS108" i="80"/>
  <c r="N109" i="80"/>
  <c r="Q109" i="80"/>
  <c r="T109" i="80"/>
  <c r="AM109" i="80"/>
  <c r="AN109" i="80"/>
  <c r="AP109" i="80"/>
  <c r="AQ109" i="80"/>
  <c r="AS109" i="80"/>
  <c r="N110" i="80"/>
  <c r="Q110" i="80"/>
  <c r="T110" i="80"/>
  <c r="X110" i="80"/>
  <c r="AM110" i="80"/>
  <c r="AN110" i="80"/>
  <c r="AP110" i="80"/>
  <c r="AQ110" i="80"/>
  <c r="AS110" i="80"/>
  <c r="N111" i="80"/>
  <c r="Q111" i="80"/>
  <c r="T111" i="80"/>
  <c r="X111" i="80"/>
  <c r="AM111" i="80"/>
  <c r="AN111" i="80"/>
  <c r="AP111" i="80"/>
  <c r="AQ111" i="80"/>
  <c r="AS111" i="80"/>
  <c r="W12" i="80" l="1" a="1"/>
  <c r="W12" i="80" s="1"/>
  <c r="X12" i="80" s="1"/>
  <c r="C8" i="88" s="1"/>
  <c r="X104" i="80"/>
  <c r="BF104" i="80" s="1"/>
  <c r="X62" i="80"/>
  <c r="X60" i="80"/>
  <c r="BF60" i="80" s="1"/>
  <c r="X107" i="80"/>
  <c r="X75" i="80"/>
  <c r="X56" i="80"/>
  <c r="X40" i="80"/>
  <c r="X43" i="80"/>
  <c r="BD57" i="80"/>
  <c r="X105" i="80"/>
  <c r="X42" i="80"/>
  <c r="X90" i="80"/>
  <c r="X59" i="80"/>
  <c r="BE43" i="80"/>
  <c r="X106" i="80"/>
  <c r="X46" i="80"/>
  <c r="AO27" i="80"/>
  <c r="AL28" i="80"/>
  <c r="X68" i="80"/>
  <c r="H39" i="77"/>
  <c r="AR94" i="80"/>
  <c r="G38" i="77"/>
  <c r="X103" i="80"/>
  <c r="AX12" i="80" a="1"/>
  <c r="AX12" i="80" s="1"/>
  <c r="AY12" i="80" s="1" a="1"/>
  <c r="AY12" i="80" s="1"/>
  <c r="H38" i="77"/>
  <c r="BD102" i="80"/>
  <c r="AO47" i="80"/>
  <c r="X108" i="80"/>
  <c r="BD37" i="80"/>
  <c r="X28" i="80"/>
  <c r="BF28" i="80" s="1"/>
  <c r="X61" i="80"/>
  <c r="X101" i="80"/>
  <c r="X109" i="80"/>
  <c r="X45" i="80"/>
  <c r="AR40" i="80"/>
  <c r="AO45" i="80"/>
  <c r="AO111" i="80"/>
  <c r="AR12" i="80"/>
  <c r="AL93" i="80"/>
  <c r="AR86" i="80"/>
  <c r="AR83" i="80"/>
  <c r="X85" i="80"/>
  <c r="AR48" i="80"/>
  <c r="AR99" i="80"/>
  <c r="AL87" i="80"/>
  <c r="AO56" i="80"/>
  <c r="AL20" i="80"/>
  <c r="AR22" i="80"/>
  <c r="AL44" i="80"/>
  <c r="AO46" i="80"/>
  <c r="AR37" i="80"/>
  <c r="AL34" i="80"/>
  <c r="AR39" i="80"/>
  <c r="AR56" i="80"/>
  <c r="AO94" i="80"/>
  <c r="AO91" i="80"/>
  <c r="AO88" i="80"/>
  <c r="AL79" i="80"/>
  <c r="AR66" i="80"/>
  <c r="AO63" i="80"/>
  <c r="AL43" i="80"/>
  <c r="AL22" i="80"/>
  <c r="AR18" i="80"/>
  <c r="AR85" i="80"/>
  <c r="AO52" i="80"/>
  <c r="AL94" i="80"/>
  <c r="AO60" i="80"/>
  <c r="AR24" i="80"/>
  <c r="AO75" i="80"/>
  <c r="AL63" i="80"/>
  <c r="AO90" i="80"/>
  <c r="AR104" i="80"/>
  <c r="X80" i="80"/>
  <c r="AL62" i="80"/>
  <c r="AL50" i="80"/>
  <c r="AL59" i="80"/>
  <c r="AO31" i="80"/>
  <c r="AL16" i="80"/>
  <c r="BD86" i="80"/>
  <c r="AR65" i="80"/>
  <c r="AO62" i="80"/>
  <c r="AL54" i="80"/>
  <c r="AO25" i="80"/>
  <c r="AO95" i="80"/>
  <c r="AR80" i="80"/>
  <c r="AO68" i="80"/>
  <c r="AL12" i="80"/>
  <c r="AL15" i="80"/>
  <c r="AO36" i="80"/>
  <c r="AL18" i="80"/>
  <c r="AU11" i="80"/>
  <c r="AW21" i="80"/>
  <c r="AR89" i="80"/>
  <c r="AR64" i="80"/>
  <c r="AL80" i="80"/>
  <c r="AR49" i="80"/>
  <c r="AO44" i="80"/>
  <c r="AR41" i="80"/>
  <c r="AL27" i="80"/>
  <c r="X36" i="80"/>
  <c r="AL104" i="80"/>
  <c r="AL95" i="80"/>
  <c r="AL53" i="80"/>
  <c r="AR91" i="80"/>
  <c r="X26" i="80"/>
  <c r="BD51" i="80"/>
  <c r="AR70" i="80"/>
  <c r="X51" i="80"/>
  <c r="AL32" i="80"/>
  <c r="AO66" i="80"/>
  <c r="AR54" i="80"/>
  <c r="AR34" i="80"/>
  <c r="AL24" i="80"/>
  <c r="AR76" i="80"/>
  <c r="AO29" i="80"/>
  <c r="X67" i="80"/>
  <c r="AO48" i="80"/>
  <c r="AL35" i="80"/>
  <c r="AR31" i="80"/>
  <c r="AL29" i="80"/>
  <c r="AL91" i="80"/>
  <c r="AR90" i="80"/>
  <c r="AL88" i="80"/>
  <c r="AO76" i="80"/>
  <c r="AO70" i="80"/>
  <c r="AR59" i="80"/>
  <c r="AR53" i="80"/>
  <c r="AX41" i="80" a="1"/>
  <c r="AX41" i="80" s="1"/>
  <c r="BD41" i="80" s="1"/>
  <c r="BD39" i="80"/>
  <c r="AZ41" i="80" a="1"/>
  <c r="AZ41" i="80" s="1"/>
  <c r="AR84" i="80"/>
  <c r="AO53" i="80"/>
  <c r="AR19" i="80"/>
  <c r="AR16" i="80"/>
  <c r="AR75" i="80"/>
  <c r="AL73" i="80"/>
  <c r="X69" i="80"/>
  <c r="AO50" i="80"/>
  <c r="AL45" i="80"/>
  <c r="AR102" i="80"/>
  <c r="AO81" i="80"/>
  <c r="AO69" i="80"/>
  <c r="X39" i="80"/>
  <c r="AL108" i="80"/>
  <c r="AZ18" i="80" a="1"/>
  <c r="AZ18" i="80" s="1"/>
  <c r="BF76" i="80"/>
  <c r="AR106" i="80"/>
  <c r="AO30" i="80"/>
  <c r="AL25" i="80"/>
  <c r="AR15" i="80"/>
  <c r="AW60" i="80"/>
  <c r="AW74" i="80"/>
  <c r="AV29" i="80"/>
  <c r="AR21" i="80"/>
  <c r="AO12" i="80"/>
  <c r="AR111" i="80"/>
  <c r="AR97" i="80"/>
  <c r="AL36" i="80"/>
  <c r="AO18" i="80"/>
  <c r="AO15" i="80"/>
  <c r="AR100" i="80"/>
  <c r="AL66" i="80"/>
  <c r="AR60" i="80"/>
  <c r="AL55" i="80"/>
  <c r="AO41" i="80"/>
  <c r="AR32" i="80"/>
  <c r="AO24" i="80"/>
  <c r="AO21" i="80"/>
  <c r="BF22" i="80"/>
  <c r="AL84" i="80"/>
  <c r="AO65" i="80"/>
  <c r="X44" i="80"/>
  <c r="BF44" i="80" s="1"/>
  <c r="AW42" i="80"/>
  <c r="AW37" i="80"/>
  <c r="AR46" i="80"/>
  <c r="AR110" i="80"/>
  <c r="AO97" i="80"/>
  <c r="AR72" i="80"/>
  <c r="AR69" i="80"/>
  <c r="AL65" i="80"/>
  <c r="AO28" i="80"/>
  <c r="AL26" i="80"/>
  <c r="AV18" i="80"/>
  <c r="AR17" i="80"/>
  <c r="AR11" i="80"/>
  <c r="AR105" i="80"/>
  <c r="AR88" i="80"/>
  <c r="AO72" i="80"/>
  <c r="AV57" i="80"/>
  <c r="AR51" i="80"/>
  <c r="AL49" i="80"/>
  <c r="AO57" i="80"/>
  <c r="AW110" i="80"/>
  <c r="AR77" i="80"/>
  <c r="AW46" i="80"/>
  <c r="AW45" i="80"/>
  <c r="AR38" i="80"/>
  <c r="AR30" i="80"/>
  <c r="AK11" i="80"/>
  <c r="AL11" i="80" s="1"/>
  <c r="AL92" i="80"/>
  <c r="AO107" i="80"/>
  <c r="AO99" i="80"/>
  <c r="AO96" i="80"/>
  <c r="AR93" i="80"/>
  <c r="AO85" i="80"/>
  <c r="AL83" i="80"/>
  <c r="AR82" i="80"/>
  <c r="AR74" i="80"/>
  <c r="AR71" i="80"/>
  <c r="AL64" i="80"/>
  <c r="AO61" i="80"/>
  <c r="AL51" i="80"/>
  <c r="AR27" i="80"/>
  <c r="AO22" i="80"/>
  <c r="AL17" i="80"/>
  <c r="AV32" i="80"/>
  <c r="AR13" i="80"/>
  <c r="AR98" i="80"/>
  <c r="AL85" i="80"/>
  <c r="AO82" i="80"/>
  <c r="AR79" i="80"/>
  <c r="AO40" i="80"/>
  <c r="BF50" i="80"/>
  <c r="AL107" i="80"/>
  <c r="AO104" i="80"/>
  <c r="AR101" i="80"/>
  <c r="AL77" i="80"/>
  <c r="AO71" i="80"/>
  <c r="AR68" i="80"/>
  <c r="X58" i="80"/>
  <c r="AL56" i="80"/>
  <c r="AR50" i="80"/>
  <c r="X87" i="80"/>
  <c r="AO98" i="80"/>
  <c r="AL82" i="80"/>
  <c r="AL74" i="80"/>
  <c r="AL71" i="80"/>
  <c r="AO58" i="80"/>
  <c r="AR55" i="80"/>
  <c r="AR47" i="80"/>
  <c r="AR42" i="80"/>
  <c r="AR29" i="80"/>
  <c r="AX25" i="80" a="1"/>
  <c r="AX25" i="80" s="1"/>
  <c r="BD25" i="80" s="1"/>
  <c r="X84" i="80"/>
  <c r="AO37" i="80"/>
  <c r="AY25" i="80" a="1"/>
  <c r="AY25" i="80" s="1"/>
  <c r="BE25" i="80" s="1"/>
  <c r="AR92" i="80"/>
  <c r="AR81" i="80"/>
  <c r="AL58" i="80"/>
  <c r="AL111" i="80"/>
  <c r="AL96" i="80"/>
  <c r="AL109" i="80"/>
  <c r="AV98" i="80"/>
  <c r="AW84" i="80"/>
  <c r="AV73" i="80"/>
  <c r="AL68" i="80"/>
  <c r="AW36" i="80"/>
  <c r="AR26" i="80"/>
  <c r="AW24" i="80"/>
  <c r="W71" i="80" a="1"/>
  <c r="W71" i="80" s="1"/>
  <c r="X71" i="80" s="1"/>
  <c r="AR108" i="80"/>
  <c r="AO106" i="80"/>
  <c r="AO101" i="80"/>
  <c r="AL99" i="80"/>
  <c r="AL97" i="80"/>
  <c r="AW96" i="80"/>
  <c r="AL70" i="80"/>
  <c r="AO59" i="80"/>
  <c r="AO54" i="80"/>
  <c r="AV50" i="80"/>
  <c r="AW48" i="80"/>
  <c r="AR45" i="80"/>
  <c r="AV43" i="80"/>
  <c r="AL41" i="80"/>
  <c r="AL13" i="80"/>
  <c r="AX19" i="80" a="1"/>
  <c r="AX19" i="80" s="1"/>
  <c r="BD19" i="80" s="1"/>
  <c r="AY34" i="80" a="1"/>
  <c r="AY34" i="80" s="1"/>
  <c r="BE34" i="80" s="1"/>
  <c r="W99" i="80" a="1"/>
  <c r="W99" i="80" s="1"/>
  <c r="X99" i="80" s="1"/>
  <c r="AV41" i="80"/>
  <c r="BF55" i="80"/>
  <c r="AR103" i="80"/>
  <c r="AO83" i="80"/>
  <c r="AW72" i="80"/>
  <c r="AO67" i="80"/>
  <c r="X65" i="80"/>
  <c r="AV49" i="80"/>
  <c r="X17" i="80"/>
  <c r="AO110" i="80"/>
  <c r="AW106" i="80"/>
  <c r="AO103" i="80"/>
  <c r="AL101" i="80"/>
  <c r="AR96" i="80"/>
  <c r="AW92" i="80"/>
  <c r="AR87" i="80"/>
  <c r="AL81" i="80"/>
  <c r="AW80" i="80"/>
  <c r="AR78" i="80"/>
  <c r="AO38" i="80"/>
  <c r="X34" i="80"/>
  <c r="BF34" i="80" s="1"/>
  <c r="AO32" i="80"/>
  <c r="AR25" i="80"/>
  <c r="AO19" i="80"/>
  <c r="AX35" i="80" a="1"/>
  <c r="AX35" i="80" s="1"/>
  <c r="BD35" i="80" s="1"/>
  <c r="AV90" i="80"/>
  <c r="AO87" i="80"/>
  <c r="AO78" i="80"/>
  <c r="AV67" i="80"/>
  <c r="AR62" i="80"/>
  <c r="AX11" i="80" a="1"/>
  <c r="AX11" i="80" s="1"/>
  <c r="BD11" i="80" s="1"/>
  <c r="AZ35" i="80" a="1"/>
  <c r="AZ35" i="80" s="1"/>
  <c r="AL103" i="80"/>
  <c r="AL69" i="80"/>
  <c r="AW34" i="80"/>
  <c r="AL19" i="80"/>
  <c r="AX28" i="80" a="1"/>
  <c r="AX28" i="80" s="1"/>
  <c r="BD28" i="80" s="1"/>
  <c r="AZ57" i="80" a="1"/>
  <c r="AZ57" i="80" s="1"/>
  <c r="AV111" i="80"/>
  <c r="AW103" i="80"/>
  <c r="AV94" i="80"/>
  <c r="X89" i="80"/>
  <c r="AV65" i="80"/>
  <c r="AW56" i="80"/>
  <c r="AY28" i="80" a="1"/>
  <c r="AY28" i="80" s="1"/>
  <c r="BE28" i="80" s="1"/>
  <c r="AL110" i="80"/>
  <c r="AR107" i="80"/>
  <c r="AO105" i="80"/>
  <c r="AO100" i="80"/>
  <c r="AV87" i="80"/>
  <c r="AV78" i="80"/>
  <c r="AR73" i="80"/>
  <c r="AL60" i="80"/>
  <c r="AO51" i="80"/>
  <c r="AR44" i="80"/>
  <c r="AL42" i="80"/>
  <c r="AL23" i="80"/>
  <c r="AL21" i="80"/>
  <c r="AL39" i="80"/>
  <c r="AR109" i="80"/>
  <c r="AL100" i="80"/>
  <c r="AV99" i="80"/>
  <c r="AL98" i="80"/>
  <c r="AO89" i="80"/>
  <c r="AV70" i="80"/>
  <c r="X53" i="80"/>
  <c r="BF53" i="80" s="1"/>
  <c r="AW40" i="80"/>
  <c r="BE35" i="80"/>
  <c r="AR33" i="80"/>
  <c r="AO14" i="80"/>
  <c r="AX22" i="80" a="1"/>
  <c r="AX22" i="80" s="1"/>
  <c r="BD22" i="80" s="1"/>
  <c r="X77" i="80"/>
  <c r="AO102" i="80"/>
  <c r="AR95" i="80"/>
  <c r="AW89" i="80"/>
  <c r="AO84" i="80"/>
  <c r="X66" i="80"/>
  <c r="BF66" i="80" s="1"/>
  <c r="AR35" i="80"/>
  <c r="AR20" i="80"/>
  <c r="AO16" i="80"/>
  <c r="AX13" i="80" a="1"/>
  <c r="AX13" i="80" s="1"/>
  <c r="AY13" i="80" s="1" a="1"/>
  <c r="AY13" i="80" s="1"/>
  <c r="AO109" i="80"/>
  <c r="AO86" i="80"/>
  <c r="AO77" i="80"/>
  <c r="AW66" i="80"/>
  <c r="AO64" i="80"/>
  <c r="AR61" i="80"/>
  <c r="AR57" i="80"/>
  <c r="AL37" i="80"/>
  <c r="AO33" i="80"/>
  <c r="AR28" i="80"/>
  <c r="AO79" i="80"/>
  <c r="AO93" i="80"/>
  <c r="AV83" i="80"/>
  <c r="AV82" i="80"/>
  <c r="AV75" i="80"/>
  <c r="AV35" i="80"/>
  <c r="AL31" i="80"/>
  <c r="AX18" i="80" a="1"/>
  <c r="AX18" i="80" s="1"/>
  <c r="BD18" i="80" s="1"/>
  <c r="AL61" i="80"/>
  <c r="X88" i="80"/>
  <c r="BF88" i="80" s="1"/>
  <c r="AL75" i="80"/>
  <c r="AR43" i="80"/>
  <c r="AZ68" i="80" a="1"/>
  <c r="AZ68" i="80" s="1"/>
  <c r="AY68" i="80" a="1"/>
  <c r="AY68" i="80" s="1"/>
  <c r="BE68" i="80" s="1"/>
  <c r="AX68" i="80" a="1"/>
  <c r="AX68" i="80" s="1"/>
  <c r="BD68" i="80" s="1"/>
  <c r="AZ17" i="80" a="1"/>
  <c r="AZ17" i="80" s="1"/>
  <c r="AY17" i="80" a="1"/>
  <c r="AY17" i="80" s="1"/>
  <c r="BE17" i="80" s="1"/>
  <c r="AX17" i="80" a="1"/>
  <c r="AX17" i="80" s="1"/>
  <c r="BD17" i="80" s="1"/>
  <c r="AL47" i="80"/>
  <c r="AL38" i="80"/>
  <c r="BE47" i="80"/>
  <c r="AY63" i="80" a="1"/>
  <c r="AY63" i="80" s="1"/>
  <c r="BE63" i="80" s="1"/>
  <c r="AX63" i="80" a="1"/>
  <c r="AX63" i="80" s="1"/>
  <c r="BD63" i="80" s="1"/>
  <c r="AZ63" i="80" a="1"/>
  <c r="AZ63" i="80" s="1"/>
  <c r="AR63" i="80"/>
  <c r="AZ54" i="80" a="1"/>
  <c r="AZ54" i="80" s="1"/>
  <c r="AY54" i="80" a="1"/>
  <c r="AY54" i="80" s="1"/>
  <c r="BE54" i="80" s="1"/>
  <c r="AX54" i="80" a="1"/>
  <c r="AX54" i="80" s="1"/>
  <c r="BD54" i="80" s="1"/>
  <c r="W82" i="80" a="1"/>
  <c r="W82" i="80" s="1"/>
  <c r="V112" i="80"/>
  <c r="AZ109" i="80" a="1"/>
  <c r="AZ109" i="80" s="1"/>
  <c r="AY109" i="80" a="1"/>
  <c r="AY109" i="80" s="1"/>
  <c r="BE109" i="80" s="1"/>
  <c r="AX109" i="80" a="1"/>
  <c r="AX109" i="80" s="1"/>
  <c r="BD109" i="80" s="1"/>
  <c r="AL102" i="80"/>
  <c r="AZ93" i="80" a="1"/>
  <c r="AZ93" i="80" s="1"/>
  <c r="AY93" i="80" a="1"/>
  <c r="AY93" i="80" s="1"/>
  <c r="BE93" i="80" s="1"/>
  <c r="AX93" i="80" a="1"/>
  <c r="AX93" i="80" s="1"/>
  <c r="BD93" i="80" s="1"/>
  <c r="X73" i="80"/>
  <c r="BF73" i="80" s="1"/>
  <c r="X30" i="80"/>
  <c r="AL33" i="80"/>
  <c r="X18" i="80"/>
  <c r="BE18" i="80"/>
  <c r="AL86" i="80"/>
  <c r="X64" i="80"/>
  <c r="AY108" i="80" a="1"/>
  <c r="AY108" i="80" s="1"/>
  <c r="BE108" i="80" s="1"/>
  <c r="AX108" i="80" a="1"/>
  <c r="AX108" i="80" s="1"/>
  <c r="BD108" i="80" s="1"/>
  <c r="AZ108" i="80" a="1"/>
  <c r="AZ108" i="80" s="1"/>
  <c r="AZ92" i="80" a="1"/>
  <c r="AZ92" i="80" s="1"/>
  <c r="AY92" i="80" a="1"/>
  <c r="AY92" i="80" s="1"/>
  <c r="BE92" i="80" s="1"/>
  <c r="AX92" i="80" a="1"/>
  <c r="AX92" i="80" s="1"/>
  <c r="BD92" i="80" s="1"/>
  <c r="AZ79" i="80" a="1"/>
  <c r="AZ79" i="80" s="1"/>
  <c r="AY79" i="80" a="1"/>
  <c r="AY79" i="80" s="1"/>
  <c r="AX79" i="80" a="1"/>
  <c r="AX79" i="80" s="1"/>
  <c r="BD79" i="80" s="1"/>
  <c r="AZ58" i="80" a="1"/>
  <c r="AZ58" i="80" s="1"/>
  <c r="AY58" i="80" a="1"/>
  <c r="AY58" i="80" s="1"/>
  <c r="BE58" i="80" s="1"/>
  <c r="AX58" i="80" a="1"/>
  <c r="AX58" i="80" s="1"/>
  <c r="BD58" i="80" s="1"/>
  <c r="AO43" i="80"/>
  <c r="AO34" i="80"/>
  <c r="AX14" i="80" a="1"/>
  <c r="AX14" i="80" s="1"/>
  <c r="BD14" i="80" s="1"/>
  <c r="AZ110" i="80" a="1"/>
  <c r="AZ110" i="80" s="1"/>
  <c r="AY110" i="80" a="1"/>
  <c r="AY110" i="80" s="1"/>
  <c r="BE110" i="80" s="1"/>
  <c r="AX110" i="80" a="1"/>
  <c r="AX110" i="80" s="1"/>
  <c r="BD110" i="80" s="1"/>
  <c r="AO92" i="80"/>
  <c r="AL89" i="80"/>
  <c r="AO73" i="80"/>
  <c r="AL72" i="80"/>
  <c r="AL52" i="80"/>
  <c r="AZ49" i="80" a="1"/>
  <c r="AZ49" i="80" s="1"/>
  <c r="AX49" i="80" a="1"/>
  <c r="AX49" i="80" s="1"/>
  <c r="BD49" i="80" s="1"/>
  <c r="AO35" i="80"/>
  <c r="AZ31" i="80" a="1"/>
  <c r="AZ31" i="80" s="1"/>
  <c r="AY31" i="80" a="1"/>
  <c r="AY31" i="80" s="1"/>
  <c r="AX31" i="80" a="1"/>
  <c r="AX31" i="80" s="1"/>
  <c r="BD31" i="80" s="1"/>
  <c r="AO20" i="80"/>
  <c r="AR14" i="80"/>
  <c r="AO108" i="80"/>
  <c r="AL105" i="80"/>
  <c r="AZ94" i="80" a="1"/>
  <c r="AZ94" i="80" s="1"/>
  <c r="AY94" i="80" a="1"/>
  <c r="AY94" i="80" s="1"/>
  <c r="BE94" i="80" s="1"/>
  <c r="AX94" i="80" a="1"/>
  <c r="AX94" i="80" s="1"/>
  <c r="BD94" i="80" s="1"/>
  <c r="AL78" i="80"/>
  <c r="AZ74" i="80" a="1"/>
  <c r="AZ74" i="80" s="1"/>
  <c r="AY74" i="80" a="1"/>
  <c r="AY74" i="80" s="1"/>
  <c r="BE74" i="80" s="1"/>
  <c r="AX74" i="80" a="1"/>
  <c r="AX74" i="80" s="1"/>
  <c r="BD74" i="80" s="1"/>
  <c r="AR58" i="80"/>
  <c r="AL57" i="80"/>
  <c r="AZ45" i="80" a="1"/>
  <c r="AZ45" i="80" s="1"/>
  <c r="AX45" i="80" a="1"/>
  <c r="AX45" i="80" s="1"/>
  <c r="BD45" i="80" s="1"/>
  <c r="AZ40" i="80" a="1"/>
  <c r="AZ40" i="80" s="1"/>
  <c r="AY40" i="80" a="1"/>
  <c r="AY40" i="80" s="1"/>
  <c r="BE40" i="80" s="1"/>
  <c r="AX40" i="80" a="1"/>
  <c r="AX40" i="80" s="1"/>
  <c r="BD40" i="80" s="1"/>
  <c r="AO39" i="80"/>
  <c r="AZ111" i="80" a="1"/>
  <c r="AZ111" i="80" s="1"/>
  <c r="AY111" i="80" a="1"/>
  <c r="AY111" i="80" s="1"/>
  <c r="BE111" i="80" s="1"/>
  <c r="AX111" i="80" a="1"/>
  <c r="AX111" i="80" s="1"/>
  <c r="BD111" i="80" s="1"/>
  <c r="AL106" i="80"/>
  <c r="AZ95" i="80" a="1"/>
  <c r="AZ95" i="80" s="1"/>
  <c r="AX95" i="80" a="1"/>
  <c r="AX95" i="80" s="1"/>
  <c r="BD95" i="80" s="1"/>
  <c r="AL90" i="80"/>
  <c r="AZ80" i="80" a="1"/>
  <c r="AZ80" i="80" s="1"/>
  <c r="AY80" i="80" a="1"/>
  <c r="AY80" i="80" s="1"/>
  <c r="BE80" i="80" s="1"/>
  <c r="AX80" i="80" a="1"/>
  <c r="AX80" i="80" s="1"/>
  <c r="BD80" i="80" s="1"/>
  <c r="AL67" i="80"/>
  <c r="AL48" i="80"/>
  <c r="AZ36" i="80" a="1"/>
  <c r="AZ36" i="80" s="1"/>
  <c r="AY36" i="80" a="1"/>
  <c r="AY36" i="80" s="1"/>
  <c r="BE36" i="80" s="1"/>
  <c r="AX36" i="80" a="1"/>
  <c r="AX36" i="80" s="1"/>
  <c r="BD36" i="80" s="1"/>
  <c r="AL30" i="80"/>
  <c r="X24" i="80"/>
  <c r="BF24" i="80" s="1"/>
  <c r="AZ21" i="80" a="1"/>
  <c r="AZ21" i="80" s="1"/>
  <c r="AY21" i="80" a="1"/>
  <c r="AY21" i="80" s="1"/>
  <c r="AX21" i="80" a="1"/>
  <c r="AX21" i="80" s="1"/>
  <c r="BD21" i="80" s="1"/>
  <c r="W31" i="80" a="1"/>
  <c r="W31" i="80" s="1"/>
  <c r="X32" i="80"/>
  <c r="X48" i="80"/>
  <c r="AZ64" i="80" a="1"/>
  <c r="AZ64" i="80" s="1"/>
  <c r="AY64" i="80" a="1"/>
  <c r="AY64" i="80" s="1"/>
  <c r="BE64" i="80" s="1"/>
  <c r="AX64" i="80" a="1"/>
  <c r="AX64" i="80" s="1"/>
  <c r="BD64" i="80" s="1"/>
  <c r="AY59" i="80" a="1"/>
  <c r="AY59" i="80" s="1"/>
  <c r="BE59" i="80" s="1"/>
  <c r="AX59" i="80" a="1"/>
  <c r="AX59" i="80" s="1"/>
  <c r="BD59" i="80" s="1"/>
  <c r="AR36" i="80"/>
  <c r="X57" i="80"/>
  <c r="AO74" i="80"/>
  <c r="AO49" i="80"/>
  <c r="AZ46" i="80" a="1"/>
  <c r="AZ46" i="80" s="1"/>
  <c r="AY46" i="80" a="1"/>
  <c r="AY46" i="80" s="1"/>
  <c r="BE46" i="80" s="1"/>
  <c r="AX46" i="80" a="1"/>
  <c r="AX46" i="80" s="1"/>
  <c r="BD46" i="80" s="1"/>
  <c r="AZ32" i="80" a="1"/>
  <c r="AZ32" i="80" s="1"/>
  <c r="AY32" i="80" a="1"/>
  <c r="AY32" i="80" s="1"/>
  <c r="BE32" i="80" s="1"/>
  <c r="AX32" i="80" a="1"/>
  <c r="AX32" i="80" s="1"/>
  <c r="BD32" i="80" s="1"/>
  <c r="AZ29" i="80" a="1"/>
  <c r="AZ29" i="80" s="1"/>
  <c r="AX29" i="80" a="1"/>
  <c r="AX29" i="80" s="1"/>
  <c r="BD29" i="80" s="1"/>
  <c r="AO17" i="80"/>
  <c r="W19" i="80" a="1"/>
  <c r="W19" i="80" s="1"/>
  <c r="AY49" i="80" a="1"/>
  <c r="AY49" i="80" s="1"/>
  <c r="BE49" i="80" s="1"/>
  <c r="AZ98" i="80" a="1"/>
  <c r="AZ98" i="80" s="1"/>
  <c r="AY98" i="80" a="1"/>
  <c r="AY98" i="80" s="1"/>
  <c r="BE98" i="80" s="1"/>
  <c r="AX98" i="80" a="1"/>
  <c r="AX98" i="80" s="1"/>
  <c r="BD98" i="80" s="1"/>
  <c r="AZ82" i="80" a="1"/>
  <c r="AZ82" i="80" s="1"/>
  <c r="AY82" i="80" a="1"/>
  <c r="AY82" i="80" s="1"/>
  <c r="AX82" i="80" a="1"/>
  <c r="AX82" i="80" s="1"/>
  <c r="BD82" i="80" s="1"/>
  <c r="AZ75" i="80" a="1"/>
  <c r="AZ75" i="80" s="1"/>
  <c r="AY75" i="80" a="1"/>
  <c r="AY75" i="80" s="1"/>
  <c r="BE75" i="80" s="1"/>
  <c r="AX75" i="80" a="1"/>
  <c r="AX75" i="80" s="1"/>
  <c r="BD75" i="80" s="1"/>
  <c r="AZ99" i="80" a="1"/>
  <c r="AZ99" i="80" s="1"/>
  <c r="AY99" i="80" a="1"/>
  <c r="AY99" i="80" s="1"/>
  <c r="AX99" i="80" a="1"/>
  <c r="AX99" i="80" s="1"/>
  <c r="BD99" i="80" s="1"/>
  <c r="AZ83" i="80" a="1"/>
  <c r="AZ83" i="80" s="1"/>
  <c r="AY83" i="80" a="1"/>
  <c r="AY83" i="80" s="1"/>
  <c r="BE83" i="80" s="1"/>
  <c r="AX83" i="80" a="1"/>
  <c r="AX83" i="80" s="1"/>
  <c r="BD83" i="80" s="1"/>
  <c r="AO80" i="80"/>
  <c r="AZ70" i="80" a="1"/>
  <c r="AZ70" i="80" s="1"/>
  <c r="AY70" i="80" a="1"/>
  <c r="AY70" i="80" s="1"/>
  <c r="BE70" i="80" s="1"/>
  <c r="AX70" i="80" a="1"/>
  <c r="AX70" i="80" s="1"/>
  <c r="BD70" i="80" s="1"/>
  <c r="AL40" i="80"/>
  <c r="AZ37" i="80" a="1"/>
  <c r="AZ37" i="80" s="1"/>
  <c r="AY37" i="80" a="1"/>
  <c r="AY37" i="80" s="1"/>
  <c r="BE37" i="80" s="1"/>
  <c r="AX15" i="80" a="1"/>
  <c r="AX15" i="80" s="1"/>
  <c r="AL14" i="80"/>
  <c r="BE41" i="80"/>
  <c r="X41" i="80"/>
  <c r="AY95" i="80" a="1"/>
  <c r="AY95" i="80" s="1"/>
  <c r="BE95" i="80" s="1"/>
  <c r="AZ96" i="80" a="1"/>
  <c r="AZ96" i="80" s="1"/>
  <c r="AY96" i="80" a="1"/>
  <c r="AY96" i="80" s="1"/>
  <c r="BE96" i="80" s="1"/>
  <c r="AX96" i="80" a="1"/>
  <c r="AX96" i="80" s="1"/>
  <c r="BD96" i="80" s="1"/>
  <c r="AZ84" i="80" a="1"/>
  <c r="AZ84" i="80" s="1"/>
  <c r="AY84" i="80" a="1"/>
  <c r="AY84" i="80" s="1"/>
  <c r="BE84" i="80" s="1"/>
  <c r="AX84" i="80" a="1"/>
  <c r="AX84" i="80" s="1"/>
  <c r="BD84" i="80" s="1"/>
  <c r="W15" i="80" a="1"/>
  <c r="W15" i="80" s="1"/>
  <c r="AZ100" i="80" a="1"/>
  <c r="AZ100" i="80" s="1"/>
  <c r="AY100" i="80" a="1"/>
  <c r="AY100" i="80" s="1"/>
  <c r="BE100" i="80" s="1"/>
  <c r="AX100" i="80" a="1"/>
  <c r="AX100" i="80" s="1"/>
  <c r="BD100" i="80" s="1"/>
  <c r="AZ101" i="80" a="1"/>
  <c r="AZ101" i="80" s="1"/>
  <c r="AY101" i="80" a="1"/>
  <c r="AY101" i="80" s="1"/>
  <c r="BE101" i="80" s="1"/>
  <c r="AX101" i="80" a="1"/>
  <c r="AX101" i="80" s="1"/>
  <c r="BD101" i="80" s="1"/>
  <c r="AZ85" i="80" a="1"/>
  <c r="AZ85" i="80" s="1"/>
  <c r="AY85" i="80" a="1"/>
  <c r="AY85" i="80" s="1"/>
  <c r="BE85" i="80" s="1"/>
  <c r="AX85" i="80" a="1"/>
  <c r="AX85" i="80" s="1"/>
  <c r="BD85" i="80" s="1"/>
  <c r="AZ77" i="80" a="1"/>
  <c r="AZ77" i="80" s="1"/>
  <c r="AY77" i="80" a="1"/>
  <c r="AY77" i="80" s="1"/>
  <c r="BE77" i="80" s="1"/>
  <c r="AX77" i="80" a="1"/>
  <c r="AX77" i="80" s="1"/>
  <c r="BD77" i="80" s="1"/>
  <c r="AZ71" i="80" a="1"/>
  <c r="AZ71" i="80" s="1"/>
  <c r="AY71" i="80" a="1"/>
  <c r="AY71" i="80" s="1"/>
  <c r="AX71" i="80" a="1"/>
  <c r="AX71" i="80" s="1"/>
  <c r="BD71" i="80" s="1"/>
  <c r="AY65" i="80" a="1"/>
  <c r="AY65" i="80" s="1"/>
  <c r="BE65" i="80" s="1"/>
  <c r="AX65" i="80" a="1"/>
  <c r="AX65" i="80" s="1"/>
  <c r="BD65" i="80" s="1"/>
  <c r="AZ65" i="80" a="1"/>
  <c r="AZ65" i="80" s="1"/>
  <c r="AY61" i="80" a="1"/>
  <c r="AY61" i="80" s="1"/>
  <c r="BE61" i="80" s="1"/>
  <c r="AX61" i="80" a="1"/>
  <c r="AX61" i="80" s="1"/>
  <c r="BD61" i="80" s="1"/>
  <c r="AZ61" i="80" a="1"/>
  <c r="AZ61" i="80" s="1"/>
  <c r="AZ56" i="80" a="1"/>
  <c r="AZ56" i="80" s="1"/>
  <c r="AY56" i="80" a="1"/>
  <c r="AY56" i="80" s="1"/>
  <c r="BE56" i="80" s="1"/>
  <c r="AX56" i="80" a="1"/>
  <c r="AX56" i="80" s="1"/>
  <c r="BD56" i="80" s="1"/>
  <c r="AO55" i="80"/>
  <c r="AZ42" i="80" a="1"/>
  <c r="AZ42" i="80" s="1"/>
  <c r="AY42" i="80" a="1"/>
  <c r="AY42" i="80" s="1"/>
  <c r="BE42" i="80" s="1"/>
  <c r="AX42" i="80" a="1"/>
  <c r="AX42" i="80" s="1"/>
  <c r="BD42" i="80" s="1"/>
  <c r="X29" i="80"/>
  <c r="AZ26" i="80" a="1"/>
  <c r="AZ26" i="80" s="1"/>
  <c r="AY26" i="80" a="1"/>
  <c r="AY26" i="80" s="1"/>
  <c r="BE26" i="80" s="1"/>
  <c r="AX26" i="80" a="1"/>
  <c r="AX26" i="80" s="1"/>
  <c r="BD26" i="80" s="1"/>
  <c r="AZ59" i="80" a="1"/>
  <c r="AZ59" i="80" s="1"/>
  <c r="AZ69" i="80" a="1"/>
  <c r="AZ69" i="80" s="1"/>
  <c r="AY69" i="80" a="1"/>
  <c r="AY69" i="80" s="1"/>
  <c r="BE69" i="80" s="1"/>
  <c r="AX69" i="80" a="1"/>
  <c r="AX69" i="80" s="1"/>
  <c r="BD69" i="80" s="1"/>
  <c r="AX55" i="80" a="1"/>
  <c r="AX55" i="80" s="1"/>
  <c r="BD55" i="80" s="1"/>
  <c r="AY55" i="80" a="1"/>
  <c r="AY55" i="80" s="1"/>
  <c r="BE55" i="80" s="1"/>
  <c r="AY97" i="80" a="1"/>
  <c r="AY97" i="80" s="1"/>
  <c r="BE97" i="80" s="1"/>
  <c r="AX97" i="80" a="1"/>
  <c r="AX97" i="80" s="1"/>
  <c r="BD97" i="80" s="1"/>
  <c r="AZ97" i="80" a="1"/>
  <c r="AZ97" i="80" s="1"/>
  <c r="AZ81" i="80" a="1"/>
  <c r="AZ81" i="80" s="1"/>
  <c r="AY81" i="80" a="1"/>
  <c r="AY81" i="80" s="1"/>
  <c r="BE81" i="80" s="1"/>
  <c r="AX81" i="80" a="1"/>
  <c r="AX81" i="80" s="1"/>
  <c r="BD81" i="80" s="1"/>
  <c r="AZ102" i="80" a="1"/>
  <c r="AZ102" i="80" s="1"/>
  <c r="AY102" i="80" a="1"/>
  <c r="AY102" i="80" s="1"/>
  <c r="BE102" i="80" s="1"/>
  <c r="AZ86" i="80" a="1"/>
  <c r="AZ86" i="80" s="1"/>
  <c r="AY86" i="80" a="1"/>
  <c r="AY86" i="80" s="1"/>
  <c r="BE86" i="80" s="1"/>
  <c r="AZ47" i="80" a="1"/>
  <c r="AZ47" i="80" s="1"/>
  <c r="AX47" i="80" a="1"/>
  <c r="AX47" i="80" s="1"/>
  <c r="BD47" i="80" s="1"/>
  <c r="AZ38" i="80" a="1"/>
  <c r="AZ38" i="80" s="1"/>
  <c r="AY38" i="80" a="1"/>
  <c r="AY38" i="80" s="1"/>
  <c r="BE38" i="80" s="1"/>
  <c r="AX38" i="80" a="1"/>
  <c r="AX38" i="80" s="1"/>
  <c r="BD38" i="80" s="1"/>
  <c r="AZ33" i="80" a="1"/>
  <c r="AZ33" i="80" s="1"/>
  <c r="AY33" i="80" a="1"/>
  <c r="AY33" i="80" s="1"/>
  <c r="BE33" i="80" s="1"/>
  <c r="AX33" i="80" a="1"/>
  <c r="AX33" i="80" s="1"/>
  <c r="BD33" i="80" s="1"/>
  <c r="AZ23" i="80" a="1"/>
  <c r="AZ23" i="80" s="1"/>
  <c r="AX23" i="80" a="1"/>
  <c r="AX23" i="80" s="1"/>
  <c r="BD23" i="80" s="1"/>
  <c r="AZ15" i="80" a="1"/>
  <c r="AZ15" i="80" s="1"/>
  <c r="J41" i="77" s="1"/>
  <c r="AZ103" i="80" a="1"/>
  <c r="AZ103" i="80" s="1"/>
  <c r="AY103" i="80" a="1"/>
  <c r="AY103" i="80" s="1"/>
  <c r="BE103" i="80" s="1"/>
  <c r="AX103" i="80" a="1"/>
  <c r="AX103" i="80" s="1"/>
  <c r="BD103" i="80" s="1"/>
  <c r="X100" i="80"/>
  <c r="AZ87" i="80" a="1"/>
  <c r="AZ87" i="80" s="1"/>
  <c r="AY87" i="80" a="1"/>
  <c r="AY87" i="80" s="1"/>
  <c r="BE87" i="80" s="1"/>
  <c r="AX87" i="80" a="1"/>
  <c r="AX87" i="80" s="1"/>
  <c r="BD87" i="80" s="1"/>
  <c r="AZ52" i="80" a="1"/>
  <c r="AZ52" i="80" s="1"/>
  <c r="AY52" i="80" a="1"/>
  <c r="AY52" i="80" s="1"/>
  <c r="BE52" i="80" s="1"/>
  <c r="AX52" i="80" a="1"/>
  <c r="AX52" i="80" s="1"/>
  <c r="BD52" i="80" s="1"/>
  <c r="AX104" i="80" a="1"/>
  <c r="AX104" i="80" s="1"/>
  <c r="BD104" i="80" s="1"/>
  <c r="AY104" i="80" a="1"/>
  <c r="AY104" i="80" s="1"/>
  <c r="BE104" i="80" s="1"/>
  <c r="AX88" i="80" a="1"/>
  <c r="AX88" i="80" s="1"/>
  <c r="BD88" i="80" s="1"/>
  <c r="AY88" i="80" a="1"/>
  <c r="AY88" i="80" s="1"/>
  <c r="BE88" i="80" s="1"/>
  <c r="AL76" i="80"/>
  <c r="AZ30" i="80" a="1"/>
  <c r="AZ30" i="80" s="1"/>
  <c r="AX30" i="80" a="1"/>
  <c r="AX30" i="80" s="1"/>
  <c r="BD30" i="80" s="1"/>
  <c r="AZ16" i="80" a="1"/>
  <c r="AZ16" i="80" s="1"/>
  <c r="J42" i="77" s="1"/>
  <c r="AY16" i="80" a="1"/>
  <c r="AY16" i="80" s="1"/>
  <c r="BE16" i="80" s="1"/>
  <c r="AX16" i="80" a="1"/>
  <c r="AX16" i="80" s="1"/>
  <c r="BD16" i="80" s="1"/>
  <c r="W13" i="80" a="1"/>
  <c r="W13" i="80" s="1"/>
  <c r="X16" i="80"/>
  <c r="W21" i="80" a="1"/>
  <c r="W21" i="80" s="1"/>
  <c r="AZ105" i="80" a="1"/>
  <c r="AZ105" i="80" s="1"/>
  <c r="AY105" i="80" a="1"/>
  <c r="AY105" i="80" s="1"/>
  <c r="BE105" i="80" s="1"/>
  <c r="AX105" i="80" a="1"/>
  <c r="AX105" i="80" s="1"/>
  <c r="BD105" i="80" s="1"/>
  <c r="AZ89" i="80" a="1"/>
  <c r="AZ89" i="80" s="1"/>
  <c r="AY89" i="80" a="1"/>
  <c r="AY89" i="80" s="1"/>
  <c r="BE89" i="80" s="1"/>
  <c r="AX89" i="80" a="1"/>
  <c r="AX89" i="80" s="1"/>
  <c r="BD89" i="80" s="1"/>
  <c r="AZ78" i="80" a="1"/>
  <c r="AZ78" i="80" s="1"/>
  <c r="AY78" i="80" a="1"/>
  <c r="AY78" i="80" s="1"/>
  <c r="BE78" i="80" s="1"/>
  <c r="AX78" i="80" a="1"/>
  <c r="AX78" i="80" s="1"/>
  <c r="BD78" i="80" s="1"/>
  <c r="AZ72" i="80" a="1"/>
  <c r="AZ72" i="80" s="1"/>
  <c r="AY72" i="80" a="1"/>
  <c r="AY72" i="80" s="1"/>
  <c r="BE72" i="80" s="1"/>
  <c r="AX72" i="80" a="1"/>
  <c r="AX72" i="80" s="1"/>
  <c r="BD72" i="80" s="1"/>
  <c r="AZ62" i="80" a="1"/>
  <c r="AZ62" i="80" s="1"/>
  <c r="AY62" i="80" a="1"/>
  <c r="AY62" i="80" s="1"/>
  <c r="BE62" i="80" s="1"/>
  <c r="AX62" i="80" a="1"/>
  <c r="AX62" i="80" s="1"/>
  <c r="BD62" i="80" s="1"/>
  <c r="AR52" i="80"/>
  <c r="AL46" i="80"/>
  <c r="AO42" i="80"/>
  <c r="AZ39" i="80" a="1"/>
  <c r="AZ39" i="80" s="1"/>
  <c r="AY39" i="80" a="1"/>
  <c r="AY39" i="80" s="1"/>
  <c r="BE39" i="80" s="1"/>
  <c r="AO26" i="80"/>
  <c r="AR23" i="80"/>
  <c r="X23" i="80"/>
  <c r="AZ20" i="80" a="1"/>
  <c r="AZ20" i="80" s="1"/>
  <c r="AY20" i="80" a="1"/>
  <c r="AY20" i="80" s="1"/>
  <c r="BE20" i="80" s="1"/>
  <c r="AX20" i="80" a="1"/>
  <c r="AX20" i="80" s="1"/>
  <c r="BD20" i="80" s="1"/>
  <c r="AO13" i="80"/>
  <c r="W79" i="80" a="1"/>
  <c r="W79" i="80" s="1"/>
  <c r="AZ106" i="80" a="1"/>
  <c r="AZ106" i="80" s="1"/>
  <c r="AY106" i="80" a="1"/>
  <c r="AY106" i="80" s="1"/>
  <c r="BE106" i="80" s="1"/>
  <c r="AX106" i="80" a="1"/>
  <c r="AX106" i="80" s="1"/>
  <c r="BD106" i="80" s="1"/>
  <c r="AY67" i="80" a="1"/>
  <c r="AY67" i="80" s="1"/>
  <c r="BE67" i="80" s="1"/>
  <c r="AX67" i="80" a="1"/>
  <c r="AX67" i="80" s="1"/>
  <c r="BD67" i="80" s="1"/>
  <c r="AZ67" i="80" a="1"/>
  <c r="AZ67" i="80" s="1"/>
  <c r="AZ48" i="80" a="1"/>
  <c r="AZ48" i="80" s="1"/>
  <c r="AY48" i="80" a="1"/>
  <c r="AY48" i="80" s="1"/>
  <c r="BE48" i="80" s="1"/>
  <c r="AX48" i="80" a="1"/>
  <c r="AX48" i="80" s="1"/>
  <c r="BD48" i="80" s="1"/>
  <c r="AZ43" i="80" a="1"/>
  <c r="AZ43" i="80" s="1"/>
  <c r="AX43" i="80" a="1"/>
  <c r="AX43" i="80" s="1"/>
  <c r="BD43" i="80" s="1"/>
  <c r="AZ90" i="80" a="1"/>
  <c r="AZ90" i="80" s="1"/>
  <c r="AY90" i="80" a="1"/>
  <c r="AY90" i="80" s="1"/>
  <c r="BE90" i="80" s="1"/>
  <c r="AX90" i="80" a="1"/>
  <c r="AX90" i="80" s="1"/>
  <c r="BD90" i="80" s="1"/>
  <c r="AX107" i="80" a="1"/>
  <c r="AX107" i="80" s="1"/>
  <c r="BD107" i="80" s="1"/>
  <c r="AZ107" i="80" a="1"/>
  <c r="AZ107" i="80" s="1"/>
  <c r="AY107" i="80" a="1"/>
  <c r="AY107" i="80" s="1"/>
  <c r="BE107" i="80" s="1"/>
  <c r="AZ91" i="80" a="1"/>
  <c r="AZ91" i="80" s="1"/>
  <c r="AY91" i="80" a="1"/>
  <c r="AY91" i="80" s="1"/>
  <c r="BE91" i="80" s="1"/>
  <c r="AX91" i="80" a="1"/>
  <c r="AX91" i="80" s="1"/>
  <c r="BD91" i="80" s="1"/>
  <c r="AR67" i="80"/>
  <c r="AX53" i="80" a="1"/>
  <c r="AX53" i="80" s="1"/>
  <c r="BD53" i="80" s="1"/>
  <c r="AY53" i="80" a="1"/>
  <c r="AY53" i="80" s="1"/>
  <c r="BE53" i="80" s="1"/>
  <c r="AZ27" i="80" a="1"/>
  <c r="AZ27" i="80" s="1"/>
  <c r="AX27" i="80" a="1"/>
  <c r="AX27" i="80" s="1"/>
  <c r="BD27" i="80" s="1"/>
  <c r="AO23" i="80"/>
  <c r="W11" i="80" a="1"/>
  <c r="W11" i="80" s="1"/>
  <c r="X11" i="80" s="1"/>
  <c r="AN11" i="80"/>
  <c r="AY45" i="80" a="1"/>
  <c r="AY45" i="80" s="1"/>
  <c r="BE45" i="80" s="1"/>
  <c r="AY51" i="80" a="1"/>
  <c r="AY51" i="80" s="1"/>
  <c r="BE51" i="80" s="1"/>
  <c r="AY57" i="80" a="1"/>
  <c r="AY57" i="80" s="1"/>
  <c r="BE57" i="80" s="1"/>
  <c r="X25" i="80"/>
  <c r="BF25" i="80" s="1"/>
  <c r="AZ51" i="80" a="1"/>
  <c r="AZ51" i="80" s="1"/>
  <c r="AX76" i="80" a="1"/>
  <c r="AX76" i="80" s="1"/>
  <c r="BD76" i="80" s="1"/>
  <c r="AX66" i="80" a="1"/>
  <c r="AX66" i="80" s="1"/>
  <c r="BD66" i="80" s="1"/>
  <c r="AY76" i="80" a="1"/>
  <c r="AY76" i="80" s="1"/>
  <c r="BE76" i="80" s="1"/>
  <c r="AX60" i="80" a="1"/>
  <c r="AX60" i="80" s="1"/>
  <c r="BD60" i="80" s="1"/>
  <c r="W14" i="80" a="1"/>
  <c r="W14" i="80" s="1"/>
  <c r="AX50" i="80" a="1"/>
  <c r="AX50" i="80" s="1"/>
  <c r="BD50" i="80" s="1"/>
  <c r="AY60" i="80" a="1"/>
  <c r="AY60" i="80" s="1"/>
  <c r="BE60" i="80" s="1"/>
  <c r="AY66" i="80" a="1"/>
  <c r="AY66" i="80" s="1"/>
  <c r="BE66" i="80" s="1"/>
  <c r="X47" i="80"/>
  <c r="AX44" i="80" a="1"/>
  <c r="AX44" i="80" s="1"/>
  <c r="BD44" i="80" s="1"/>
  <c r="AX34" i="80" a="1"/>
  <c r="AX34" i="80" s="1"/>
  <c r="BD34" i="80" s="1"/>
  <c r="AY44" i="80" a="1"/>
  <c r="AY44" i="80" s="1"/>
  <c r="BE44" i="80" s="1"/>
  <c r="AY50" i="80" a="1"/>
  <c r="AY50" i="80" s="1"/>
  <c r="BE50" i="80" s="1"/>
  <c r="AX24" i="80" a="1"/>
  <c r="AX24" i="80" s="1"/>
  <c r="BD24" i="80" s="1"/>
  <c r="AY22" i="80" a="1"/>
  <c r="AY22" i="80" s="1"/>
  <c r="BE22" i="80" s="1"/>
  <c r="AY24" i="80" a="1"/>
  <c r="AY24" i="80" s="1"/>
  <c r="BE24" i="80" s="1"/>
  <c r="AX73" i="80" a="1"/>
  <c r="AX73" i="80" s="1"/>
  <c r="BD73" i="80" s="1"/>
  <c r="AY73" i="80" a="1"/>
  <c r="AY73" i="80" s="1"/>
  <c r="BE73" i="80" s="1"/>
  <c r="BD12" i="80" l="1"/>
  <c r="AZ12" i="80" a="1"/>
  <c r="AZ12" i="80" s="1"/>
  <c r="AY29" i="80" a="1"/>
  <c r="AY29" i="80" s="1"/>
  <c r="BE29" i="80" s="1"/>
  <c r="AY30" i="80" a="1"/>
  <c r="AY30" i="80" s="1"/>
  <c r="BE30" i="80" s="1"/>
  <c r="AY27" i="80" a="1"/>
  <c r="AY27" i="80" s="1"/>
  <c r="BE27" i="80" s="1"/>
  <c r="AY23" i="80" a="1"/>
  <c r="AY23" i="80" s="1"/>
  <c r="BE23" i="80" s="1"/>
  <c r="AY19" i="80" a="1"/>
  <c r="AY19" i="80" s="1"/>
  <c r="BE19" i="80" s="1"/>
  <c r="AW29" i="80"/>
  <c r="BF57" i="80"/>
  <c r="BC96" i="80" a="1"/>
  <c r="BC96" i="80" s="1"/>
  <c r="BC102" i="80" a="1"/>
  <c r="BC102" i="80" s="1"/>
  <c r="BC51" i="80" a="1"/>
  <c r="BC51" i="80" s="1"/>
  <c r="AV74" i="80"/>
  <c r="BB74" i="80" s="1" a="1"/>
  <c r="BB74" i="80" s="1"/>
  <c r="BC39" i="80" a="1"/>
  <c r="BC39" i="80" s="1"/>
  <c r="BC86" i="80" a="1"/>
  <c r="BC86" i="80" s="1"/>
  <c r="BD15" i="80"/>
  <c r="AY15" i="80" a="1"/>
  <c r="AY15" i="80" s="1"/>
  <c r="BE15" i="80" s="1"/>
  <c r="BC90" i="80" a="1"/>
  <c r="BC90" i="80" s="1"/>
  <c r="AZ13" i="80" a="1"/>
  <c r="AZ13" i="80" s="1"/>
  <c r="BC28" i="80" a="1"/>
  <c r="BC28" i="80" s="1"/>
  <c r="BC16" i="80" a="1"/>
  <c r="BC16" i="80" s="1"/>
  <c r="BC97" i="80" a="1"/>
  <c r="BC97" i="80" s="1"/>
  <c r="BC41" i="80" a="1"/>
  <c r="BC41" i="80" s="1"/>
  <c r="BC92" i="80" a="1"/>
  <c r="BC92" i="80" s="1"/>
  <c r="BC58" i="80" a="1"/>
  <c r="BC58" i="80" s="1"/>
  <c r="BC47" i="80" a="1"/>
  <c r="BC47" i="80" s="1"/>
  <c r="BC61" i="80" a="1"/>
  <c r="BC61" i="80" s="1"/>
  <c r="BC65" i="80" a="1"/>
  <c r="BC65" i="80" s="1"/>
  <c r="BF27" i="80"/>
  <c r="BC33" i="80" a="1"/>
  <c r="BC33" i="80" s="1"/>
  <c r="BF42" i="80"/>
  <c r="BC42" i="80" a="1"/>
  <c r="BC42" i="80" s="1"/>
  <c r="BC77" i="80" a="1"/>
  <c r="BC77" i="80" s="1"/>
  <c r="BC99" i="80" a="1"/>
  <c r="BC99" i="80" s="1"/>
  <c r="BC29" i="80" a="1"/>
  <c r="BC29" i="80" s="1"/>
  <c r="BC18" i="80" a="1"/>
  <c r="BC18" i="80" s="1"/>
  <c r="BF40" i="80"/>
  <c r="BC40" i="80" a="1"/>
  <c r="BC40" i="80" s="1"/>
  <c r="BC88" i="80" a="1"/>
  <c r="BC88" i="80" s="1"/>
  <c r="BC34" i="80" a="1"/>
  <c r="BC34" i="80" s="1"/>
  <c r="BC44" i="80" a="1"/>
  <c r="BC44" i="80" s="1"/>
  <c r="BF72" i="80"/>
  <c r="BC72" i="80" a="1"/>
  <c r="BC72" i="80" s="1"/>
  <c r="BC48" i="80" a="1"/>
  <c r="BC48" i="80" s="1"/>
  <c r="BC38" i="80" a="1"/>
  <c r="BC38" i="80" s="1"/>
  <c r="BC85" i="80" a="1"/>
  <c r="BC85" i="80" s="1"/>
  <c r="BC37" i="80" a="1"/>
  <c r="BC37" i="80" s="1"/>
  <c r="BC75" i="80" a="1"/>
  <c r="BC75" i="80" s="1"/>
  <c r="BC32" i="80" a="1"/>
  <c r="BC32" i="80" s="1"/>
  <c r="BC45" i="80" a="1"/>
  <c r="BC45" i="80" s="1"/>
  <c r="BF109" i="80"/>
  <c r="BC109" i="80" a="1"/>
  <c r="BC109" i="80" s="1"/>
  <c r="BC67" i="80" a="1"/>
  <c r="BC67" i="80" s="1"/>
  <c r="BC89" i="80" a="1"/>
  <c r="BC89" i="80" s="1"/>
  <c r="BC56" i="80" a="1"/>
  <c r="BC56" i="80" s="1"/>
  <c r="BC64" i="80" a="1"/>
  <c r="BC64" i="80" s="1"/>
  <c r="BC57" i="80" a="1"/>
  <c r="BC57" i="80" s="1"/>
  <c r="BC66" i="80" a="1"/>
  <c r="BC66" i="80" s="1"/>
  <c r="BF20" i="80"/>
  <c r="BC20" i="80" a="1"/>
  <c r="BC20" i="80" s="1"/>
  <c r="BF78" i="80"/>
  <c r="BC78" i="80" a="1"/>
  <c r="BC78" i="80" s="1"/>
  <c r="BC69" i="80" a="1"/>
  <c r="BC69" i="80" s="1"/>
  <c r="BC46" i="80" a="1"/>
  <c r="BC46" i="80" s="1"/>
  <c r="BC80" i="80" a="1"/>
  <c r="BC80" i="80" s="1"/>
  <c r="BF105" i="80"/>
  <c r="BC105" i="80" a="1"/>
  <c r="BC105" i="80" s="1"/>
  <c r="BC59" i="80" a="1"/>
  <c r="BC59" i="80" s="1"/>
  <c r="BC101" i="80" a="1"/>
  <c r="BC101" i="80" s="1"/>
  <c r="BC84" i="80" a="1"/>
  <c r="BC84" i="80" s="1"/>
  <c r="BF49" i="80"/>
  <c r="BC49" i="80" a="1"/>
  <c r="BC49" i="80" s="1"/>
  <c r="BC60" i="80" a="1"/>
  <c r="BC60" i="80" s="1"/>
  <c r="BC110" i="80" a="1"/>
  <c r="BC110" i="80" s="1"/>
  <c r="BF103" i="80"/>
  <c r="BC103" i="80" a="1"/>
  <c r="BC103" i="80" s="1"/>
  <c r="BC70" i="80" a="1"/>
  <c r="BC70" i="80" s="1"/>
  <c r="BC74" i="80" a="1"/>
  <c r="BC74" i="80" s="1"/>
  <c r="BC54" i="80" a="1"/>
  <c r="BC54" i="80" s="1"/>
  <c r="BC55" i="80" a="1"/>
  <c r="BC55" i="80" s="1"/>
  <c r="BC36" i="80" a="1"/>
  <c r="BC36" i="80" s="1"/>
  <c r="BF43" i="80"/>
  <c r="BC43" i="80" a="1"/>
  <c r="BC43" i="80" s="1"/>
  <c r="BF87" i="80"/>
  <c r="BC87" i="80" a="1"/>
  <c r="BC87" i="80" s="1"/>
  <c r="BF106" i="80"/>
  <c r="BC106" i="80" a="1"/>
  <c r="BC106" i="80" s="1"/>
  <c r="BC98" i="80" a="1"/>
  <c r="BC98" i="80" s="1"/>
  <c r="BC95" i="80" a="1"/>
  <c r="BC95" i="80" s="1"/>
  <c r="BC17" i="80" a="1"/>
  <c r="BC17" i="80" s="1"/>
  <c r="BC25" i="80" a="1"/>
  <c r="BC25" i="80" s="1"/>
  <c r="BC104" i="80" a="1"/>
  <c r="BC104" i="80" s="1"/>
  <c r="BF91" i="80"/>
  <c r="BC91" i="80" a="1"/>
  <c r="BC91" i="80" s="1"/>
  <c r="BF107" i="80"/>
  <c r="BC107" i="80" a="1"/>
  <c r="BC107" i="80" s="1"/>
  <c r="BC63" i="80" a="1"/>
  <c r="BC63" i="80" s="1"/>
  <c r="BC35" i="80" a="1"/>
  <c r="BC35" i="80" s="1"/>
  <c r="BC53" i="80" a="1"/>
  <c r="BC53" i="80" s="1"/>
  <c r="BC24" i="80" a="1"/>
  <c r="BC24" i="80" s="1"/>
  <c r="BF81" i="80"/>
  <c r="BC81" i="80" a="1"/>
  <c r="BC81" i="80" s="1"/>
  <c r="BF26" i="80"/>
  <c r="BC26" i="80" a="1"/>
  <c r="BC26" i="80" s="1"/>
  <c r="BC100" i="80" a="1"/>
  <c r="BC100" i="80" s="1"/>
  <c r="BC22" i="80" a="1"/>
  <c r="BC22" i="80" s="1"/>
  <c r="BF62" i="80"/>
  <c r="BC62" i="80" a="1"/>
  <c r="BC62" i="80" s="1"/>
  <c r="BF52" i="80"/>
  <c r="BC52" i="80" a="1"/>
  <c r="BC52" i="80" s="1"/>
  <c r="BF41" i="80"/>
  <c r="BF94" i="80"/>
  <c r="BC94" i="80" a="1"/>
  <c r="BC94" i="80" s="1"/>
  <c r="BF68" i="80"/>
  <c r="BC68" i="80" a="1"/>
  <c r="BC68" i="80" s="1"/>
  <c r="BC50" i="80" a="1"/>
  <c r="BC50" i="80" s="1"/>
  <c r="BC73" i="80" a="1"/>
  <c r="BC73" i="80" s="1"/>
  <c r="BC71" i="80" a="1"/>
  <c r="BC71" i="80" s="1"/>
  <c r="BC83" i="80" a="1"/>
  <c r="BC83" i="80" s="1"/>
  <c r="BC111" i="80" a="1"/>
  <c r="BC111" i="80" s="1"/>
  <c r="BC108" i="80" a="1"/>
  <c r="BC108" i="80" s="1"/>
  <c r="BC93" i="80" a="1"/>
  <c r="BC93" i="80" s="1"/>
  <c r="BC76" i="80" a="1"/>
  <c r="BC76" i="80" s="1"/>
  <c r="AV72" i="80"/>
  <c r="BB72" i="80" s="1" a="1"/>
  <c r="BB72" i="80" s="1"/>
  <c r="AW78" i="80"/>
  <c r="BB78" i="80" s="1" a="1"/>
  <c r="BB78" i="80" s="1"/>
  <c r="AV110" i="80"/>
  <c r="AW87" i="80"/>
  <c r="BB87" i="80" s="1" a="1"/>
  <c r="BB87" i="80" s="1"/>
  <c r="BE71" i="80"/>
  <c r="AV46" i="80"/>
  <c r="BB46" i="80" s="1" a="1"/>
  <c r="BB46" i="80" s="1"/>
  <c r="BF17" i="80"/>
  <c r="AV37" i="80"/>
  <c r="BB37" i="80" s="1" a="1"/>
  <c r="BB37" i="80" s="1"/>
  <c r="BF29" i="80"/>
  <c r="AY14" i="80" a="1"/>
  <c r="AY14" i="80" s="1"/>
  <c r="AW82" i="80"/>
  <c r="BB82" i="80" s="1" a="1"/>
  <c r="BB82" i="80" s="1"/>
  <c r="AW67" i="80"/>
  <c r="BB67" i="80" s="1" a="1"/>
  <c r="BB67" i="80" s="1"/>
  <c r="AV45" i="80"/>
  <c r="BB45" i="80" s="1" a="1"/>
  <c r="BB45" i="80" s="1"/>
  <c r="AW65" i="80"/>
  <c r="BB65" i="80" s="1" a="1"/>
  <c r="BB65" i="80" s="1"/>
  <c r="AZ14" i="80" a="1"/>
  <c r="AZ14" i="80" s="1"/>
  <c r="J40" i="77" s="1"/>
  <c r="BF23" i="80"/>
  <c r="AV103" i="80"/>
  <c r="BB103" i="80" s="1" a="1"/>
  <c r="BB103" i="80" s="1"/>
  <c r="AV34" i="80"/>
  <c r="BB34" i="80" s="1" a="1"/>
  <c r="BB34" i="80" s="1"/>
  <c r="AW98" i="80"/>
  <c r="BB98" i="80" s="1" a="1"/>
  <c r="BB98" i="80" s="1"/>
  <c r="AV36" i="80"/>
  <c r="BB36" i="80" s="1" a="1"/>
  <c r="BB36" i="80" s="1"/>
  <c r="AV21" i="80"/>
  <c r="BB21" i="80" s="1" a="1"/>
  <c r="BB21" i="80" s="1"/>
  <c r="AW83" i="80"/>
  <c r="BB83" i="80" s="1" a="1"/>
  <c r="BB83" i="80" s="1"/>
  <c r="AV56" i="80"/>
  <c r="BB56" i="80" s="1" a="1"/>
  <c r="BB56" i="80" s="1"/>
  <c r="AV106" i="80"/>
  <c r="BB106" i="80" s="1" a="1"/>
  <c r="BB106" i="80" s="1"/>
  <c r="AW73" i="80"/>
  <c r="BB73" i="80" s="1" a="1"/>
  <c r="BB73" i="80" s="1"/>
  <c r="AV92" i="80"/>
  <c r="BB92" i="80" s="1" a="1"/>
  <c r="BB92" i="80" s="1"/>
  <c r="AW57" i="80"/>
  <c r="BB57" i="80" s="1" a="1"/>
  <c r="BB57" i="80" s="1"/>
  <c r="AV42" i="80"/>
  <c r="BB42" i="80" s="1" a="1"/>
  <c r="BB42" i="80" s="1"/>
  <c r="AV96" i="80"/>
  <c r="BB96" i="80" s="1" a="1"/>
  <c r="BB96" i="80" s="1"/>
  <c r="AV84" i="80"/>
  <c r="BB84" i="80" s="1" a="1"/>
  <c r="BB84" i="80" s="1"/>
  <c r="AW18" i="80"/>
  <c r="BB18" i="80" s="1" a="1"/>
  <c r="BB18" i="80" s="1"/>
  <c r="AV80" i="80"/>
  <c r="BB80" i="80" s="1" a="1"/>
  <c r="BB80" i="80" s="1"/>
  <c r="AV66" i="80"/>
  <c r="BB66" i="80" s="1" a="1"/>
  <c r="BB66" i="80" s="1"/>
  <c r="BF39" i="80"/>
  <c r="AV60" i="80"/>
  <c r="BB60" i="80" s="1" a="1"/>
  <c r="BB60" i="80" s="1"/>
  <c r="AW49" i="80"/>
  <c r="BB49" i="80" s="1" a="1"/>
  <c r="BB49" i="80" s="1"/>
  <c r="AV48" i="80"/>
  <c r="BB48" i="80" s="1" a="1"/>
  <c r="BB48" i="80" s="1"/>
  <c r="BF58" i="80"/>
  <c r="AW32" i="80"/>
  <c r="BB32" i="80" s="1" a="1"/>
  <c r="BB32" i="80" s="1"/>
  <c r="AV40" i="80"/>
  <c r="BB40" i="80" s="1" a="1"/>
  <c r="BB40" i="80" s="1"/>
  <c r="AY11" i="80" a="1"/>
  <c r="AY11" i="80" s="1"/>
  <c r="BE11" i="80" s="1"/>
  <c r="AW50" i="80"/>
  <c r="BB50" i="80" s="1" a="1"/>
  <c r="BB50" i="80" s="1"/>
  <c r="BF16" i="80"/>
  <c r="AV89" i="80"/>
  <c r="BB89" i="80" s="1" a="1"/>
  <c r="BB89" i="80" s="1"/>
  <c r="AW111" i="80"/>
  <c r="BB111" i="80" s="1" a="1"/>
  <c r="BB111" i="80" s="1"/>
  <c r="BF65" i="80"/>
  <c r="BD13" i="80"/>
  <c r="AW70" i="80"/>
  <c r="BB70" i="80" s="1" a="1"/>
  <c r="BB70" i="80" s="1"/>
  <c r="BF89" i="80"/>
  <c r="AV24" i="80"/>
  <c r="BB24" i="80" s="1" a="1"/>
  <c r="BB24" i="80" s="1"/>
  <c r="AW94" i="80"/>
  <c r="BB94" i="80" s="1" a="1"/>
  <c r="BB94" i="80" s="1"/>
  <c r="AW90" i="80"/>
  <c r="BB90" i="80" s="1" a="1"/>
  <c r="BB90" i="80" s="1"/>
  <c r="AV15" i="80"/>
  <c r="AW15" i="80" s="1"/>
  <c r="BE82" i="80"/>
  <c r="AW76" i="80"/>
  <c r="AV76" i="80"/>
  <c r="BF32" i="80"/>
  <c r="AW99" i="80"/>
  <c r="BB99" i="80" s="1" a="1"/>
  <c r="BB99" i="80" s="1"/>
  <c r="AW35" i="80"/>
  <c r="BB35" i="80" s="1" a="1"/>
  <c r="BB35" i="80" s="1"/>
  <c r="BF35" i="80"/>
  <c r="AW27" i="80"/>
  <c r="AV27" i="80"/>
  <c r="BE79" i="80"/>
  <c r="BE99" i="80"/>
  <c r="AW81" i="80"/>
  <c r="AV81" i="80"/>
  <c r="AV11" i="80"/>
  <c r="AW11" i="80" s="1"/>
  <c r="AW75" i="80"/>
  <c r="BB75" i="80" s="1" a="1"/>
  <c r="BB75" i="80" s="1"/>
  <c r="AW41" i="80"/>
  <c r="BB41" i="80" s="1" a="1"/>
  <c r="BB41" i="80" s="1"/>
  <c r="AW43" i="80"/>
  <c r="BB43" i="80" s="1" a="1"/>
  <c r="BB43" i="80" s="1"/>
  <c r="AW59" i="80"/>
  <c r="AV59" i="80"/>
  <c r="AO11" i="80"/>
  <c r="AZ11" i="80" s="1" a="1"/>
  <c r="AZ11" i="80" s="1"/>
  <c r="AW69" i="80"/>
  <c r="AV69" i="80"/>
  <c r="AW71" i="80"/>
  <c r="AV71" i="80"/>
  <c r="BF80" i="80"/>
  <c r="BE12" i="80"/>
  <c r="AV107" i="80"/>
  <c r="AW107" i="80"/>
  <c r="BF97" i="80"/>
  <c r="AV77" i="80"/>
  <c r="AW77" i="80"/>
  <c r="BF46" i="80"/>
  <c r="AV93" i="80"/>
  <c r="AW93" i="80"/>
  <c r="X82" i="80"/>
  <c r="BF82" i="80" s="1"/>
  <c r="AV104" i="80"/>
  <c r="AW104" i="80"/>
  <c r="BB110" i="80" a="1"/>
  <c r="BB110" i="80" s="1"/>
  <c r="AW105" i="80"/>
  <c r="AV105" i="80"/>
  <c r="X19" i="80"/>
  <c r="AV47" i="80"/>
  <c r="AW47" i="80"/>
  <c r="AV108" i="80"/>
  <c r="AW108" i="80"/>
  <c r="AX112" i="80"/>
  <c r="BE21" i="80"/>
  <c r="AV51" i="80"/>
  <c r="AW51" i="80"/>
  <c r="BF74" i="80"/>
  <c r="AV86" i="80"/>
  <c r="AW86" i="80"/>
  <c r="AW102" i="80"/>
  <c r="AV102" i="80"/>
  <c r="AW17" i="80"/>
  <c r="AV17" i="80"/>
  <c r="BE13" i="80"/>
  <c r="W112" i="80"/>
  <c r="X15" i="80"/>
  <c r="AV53" i="80"/>
  <c r="AW53" i="80"/>
  <c r="BF48" i="80"/>
  <c r="BF92" i="80"/>
  <c r="BF18" i="80"/>
  <c r="BF93" i="80"/>
  <c r="BF54" i="80"/>
  <c r="AV95" i="80"/>
  <c r="AW95" i="80"/>
  <c r="AW33" i="80"/>
  <c r="AV33" i="80"/>
  <c r="AW30" i="80"/>
  <c r="AV30" i="80"/>
  <c r="AV58" i="80"/>
  <c r="AW58" i="80"/>
  <c r="BF51" i="80"/>
  <c r="BF100" i="80"/>
  <c r="BF37" i="80"/>
  <c r="BF99" i="80"/>
  <c r="BF75" i="80"/>
  <c r="BF111" i="80"/>
  <c r="AV22" i="80"/>
  <c r="AW22" i="80"/>
  <c r="AV52" i="80"/>
  <c r="AW52" i="80"/>
  <c r="BF69" i="80"/>
  <c r="AW85" i="80"/>
  <c r="AV85" i="80"/>
  <c r="AW97" i="80"/>
  <c r="AV97" i="80"/>
  <c r="BF108" i="80"/>
  <c r="BF71" i="80"/>
  <c r="AV91" i="80"/>
  <c r="AW91" i="80"/>
  <c r="BF96" i="80"/>
  <c r="BF47" i="80"/>
  <c r="AV14" i="80"/>
  <c r="AW14" i="80" s="1"/>
  <c r="AV16" i="80"/>
  <c r="AW16" i="80"/>
  <c r="AV13" i="80"/>
  <c r="AW13" i="80" s="1"/>
  <c r="AV55" i="80"/>
  <c r="AW55" i="80"/>
  <c r="BF95" i="80"/>
  <c r="BF83" i="80"/>
  <c r="X13" i="80"/>
  <c r="AV39" i="80"/>
  <c r="AW39" i="80"/>
  <c r="AV31" i="80"/>
  <c r="AW31" i="80"/>
  <c r="BF86" i="80"/>
  <c r="AV109" i="80"/>
  <c r="AW109" i="80"/>
  <c r="AV19" i="80"/>
  <c r="AW19" i="80"/>
  <c r="AV88" i="80"/>
  <c r="AW88" i="80"/>
  <c r="AV26" i="80"/>
  <c r="AW26" i="80"/>
  <c r="AV64" i="80"/>
  <c r="AW64" i="80"/>
  <c r="BF64" i="80"/>
  <c r="BF56" i="80"/>
  <c r="AV44" i="80"/>
  <c r="AW44" i="80"/>
  <c r="BF77" i="80"/>
  <c r="BF85" i="80"/>
  <c r="BF102" i="80"/>
  <c r="BF61" i="80"/>
  <c r="AV54" i="80"/>
  <c r="AW54" i="80"/>
  <c r="BE31" i="80"/>
  <c r="AV63" i="80"/>
  <c r="AW63" i="80"/>
  <c r="AV68" i="80"/>
  <c r="AW68" i="80"/>
  <c r="X21" i="80"/>
  <c r="BF21" i="80" s="1"/>
  <c r="AV20" i="80"/>
  <c r="AW20" i="80"/>
  <c r="BF70" i="80"/>
  <c r="X14" i="80"/>
  <c r="BF33" i="80"/>
  <c r="AV23" i="80"/>
  <c r="AW23" i="80"/>
  <c r="AV101" i="80"/>
  <c r="AW101" i="80"/>
  <c r="BF59" i="80"/>
  <c r="AV79" i="80"/>
  <c r="AW79" i="80"/>
  <c r="BF98" i="80"/>
  <c r="X31" i="80"/>
  <c r="BF31" i="80" s="1"/>
  <c r="BF45" i="80"/>
  <c r="BF30" i="80"/>
  <c r="AV38" i="80"/>
  <c r="AW38" i="80"/>
  <c r="BF84" i="80"/>
  <c r="BF38" i="80"/>
  <c r="AW25" i="80"/>
  <c r="AV25" i="80"/>
  <c r="X79" i="80"/>
  <c r="BF79" i="80" s="1"/>
  <c r="AW62" i="80"/>
  <c r="AV62" i="80"/>
  <c r="AV28" i="80"/>
  <c r="AW28" i="80"/>
  <c r="AV12" i="80"/>
  <c r="AW12" i="80" s="1"/>
  <c r="BF101" i="80"/>
  <c r="AV61" i="80"/>
  <c r="AW61" i="80"/>
  <c r="AV100" i="80"/>
  <c r="AW100" i="80"/>
  <c r="BF36" i="80"/>
  <c r="BF67" i="80"/>
  <c r="BF63" i="80"/>
  <c r="BF90" i="80"/>
  <c r="BF110" i="80"/>
  <c r="BB12" i="80" l="1" a="1"/>
  <c r="BB12" i="80" s="1"/>
  <c r="BB29" i="80" a="1"/>
  <c r="BB29" i="80" s="1"/>
  <c r="BC19" i="80" a="1"/>
  <c r="BC19" i="80" s="1"/>
  <c r="J39" i="77"/>
  <c r="I8" i="88"/>
  <c r="J38" i="77"/>
  <c r="BF12" i="80"/>
  <c r="D8" i="88"/>
  <c r="BC12" i="80" a="1"/>
  <c r="BC12" i="80" s="1"/>
  <c r="BC30" i="80" a="1"/>
  <c r="BC30" i="80" s="1"/>
  <c r="BC23" i="80" a="1"/>
  <c r="BC23" i="80" s="1"/>
  <c r="BC27" i="80" a="1"/>
  <c r="BC27" i="80" s="1"/>
  <c r="BC11" i="80" a="1"/>
  <c r="BC11" i="80" s="1"/>
  <c r="AY112" i="80"/>
  <c r="BF15" i="80"/>
  <c r="X112" i="80"/>
  <c r="D8" i="84" s="1"/>
  <c r="BB64" i="80" a="1"/>
  <c r="BB64" i="80" s="1"/>
  <c r="BC14" i="80" a="1"/>
  <c r="BC14" i="80" s="1"/>
  <c r="BC21" i="80" a="1"/>
  <c r="BC21" i="80" s="1"/>
  <c r="BC31" i="80" a="1"/>
  <c r="BC31" i="80" s="1"/>
  <c r="BC79" i="80" a="1"/>
  <c r="BC79" i="80" s="1"/>
  <c r="BC82" i="80" a="1"/>
  <c r="BC82" i="80" s="1"/>
  <c r="BB76" i="80" a="1"/>
  <c r="BB76" i="80" s="1"/>
  <c r="BC15" i="80" a="1"/>
  <c r="BC15" i="80" s="1"/>
  <c r="BB108" i="80" a="1"/>
  <c r="BB108" i="80" s="1"/>
  <c r="BC13" i="80" a="1"/>
  <c r="BC13" i="80" s="1"/>
  <c r="BF14" i="80"/>
  <c r="BB81" i="80" a="1"/>
  <c r="BB81" i="80" s="1"/>
  <c r="BB14" i="80" a="1"/>
  <c r="BB14" i="80" s="1"/>
  <c r="AZ112" i="80"/>
  <c r="I25" i="85" s="1"/>
  <c r="F21" i="77" s="1"/>
  <c r="BB33" i="80" a="1"/>
  <c r="BB33" i="80" s="1"/>
  <c r="BB44" i="80" a="1"/>
  <c r="BB44" i="80" s="1"/>
  <c r="BB39" i="80" a="1"/>
  <c r="BB39" i="80" s="1"/>
  <c r="BE14" i="80"/>
  <c r="BE112" i="80" s="1"/>
  <c r="BB52" i="80" a="1"/>
  <c r="BB52" i="80" s="1"/>
  <c r="BB102" i="80" a="1"/>
  <c r="BB102" i="80" s="1"/>
  <c r="BB93" i="80" a="1"/>
  <c r="BB93" i="80" s="1"/>
  <c r="BB15" i="80" a="1"/>
  <c r="BB15" i="80" s="1"/>
  <c r="BB109" i="80" a="1"/>
  <c r="BB109" i="80" s="1"/>
  <c r="BB16" i="80" a="1"/>
  <c r="BB16" i="80" s="1"/>
  <c r="BB58" i="80" a="1"/>
  <c r="BB58" i="80" s="1"/>
  <c r="BB30" i="80" a="1"/>
  <c r="BB30" i="80" s="1"/>
  <c r="BB86" i="80" a="1"/>
  <c r="BB86" i="80" s="1"/>
  <c r="BB71" i="80" a="1"/>
  <c r="BB71" i="80" s="1"/>
  <c r="BB69" i="80" a="1"/>
  <c r="BB69" i="80" s="1"/>
  <c r="BB100" i="80" a="1"/>
  <c r="BB100" i="80" s="1"/>
  <c r="BB54" i="80" a="1"/>
  <c r="BB54" i="80" s="1"/>
  <c r="BB22" i="80" a="1"/>
  <c r="BB22" i="80" s="1"/>
  <c r="BB77" i="80" a="1"/>
  <c r="BB77" i="80" s="1"/>
  <c r="BB59" i="80" a="1"/>
  <c r="BB59" i="80" s="1"/>
  <c r="BB79" i="80" a="1"/>
  <c r="BB79" i="80" s="1"/>
  <c r="BB31" i="80" a="1"/>
  <c r="BB31" i="80" s="1"/>
  <c r="BB38" i="80" a="1"/>
  <c r="BB38" i="80" s="1"/>
  <c r="BB91" i="80" a="1"/>
  <c r="BB91" i="80" s="1"/>
  <c r="BB27" i="80" a="1"/>
  <c r="BB27" i="80" s="1"/>
  <c r="BB105" i="80" a="1"/>
  <c r="BB105" i="80" s="1"/>
  <c r="BB20" i="80" a="1"/>
  <c r="BB20" i="80" s="1"/>
  <c r="BB104" i="80" a="1"/>
  <c r="BB104" i="80" s="1"/>
  <c r="BB107" i="80" a="1"/>
  <c r="BB107" i="80" s="1"/>
  <c r="BB17" i="80" a="1"/>
  <c r="BB17" i="80" s="1"/>
  <c r="BB28" i="80" a="1"/>
  <c r="BB28" i="80" s="1"/>
  <c r="BB47" i="80" a="1"/>
  <c r="BB47" i="80" s="1"/>
  <c r="BB26" i="80" a="1"/>
  <c r="BB26" i="80" s="1"/>
  <c r="BB95" i="80" a="1"/>
  <c r="BB95" i="80" s="1"/>
  <c r="BB63" i="80" a="1"/>
  <c r="BB63" i="80" s="1"/>
  <c r="BB51" i="80" a="1"/>
  <c r="BB51" i="80" s="1"/>
  <c r="BD112" i="80"/>
  <c r="BB97" i="80" a="1"/>
  <c r="BB97" i="80" s="1"/>
  <c r="BB68" i="80" a="1"/>
  <c r="BB68" i="80" s="1"/>
  <c r="BB85" i="80" a="1"/>
  <c r="BB85" i="80" s="1"/>
  <c r="BB61" i="80" a="1"/>
  <c r="BB61" i="80" s="1"/>
  <c r="BB23" i="80" a="1"/>
  <c r="BB23" i="80" s="1"/>
  <c r="BB88" i="80" a="1"/>
  <c r="BB88" i="80" s="1"/>
  <c r="BB101" i="80" a="1"/>
  <c r="BB101" i="80" s="1"/>
  <c r="BB13" i="80" a="1"/>
  <c r="BB13" i="80" s="1"/>
  <c r="BB62" i="80" a="1"/>
  <c r="BB62" i="80" s="1"/>
  <c r="BF13" i="80"/>
  <c r="BB53" i="80" a="1"/>
  <c r="BB53" i="80" s="1"/>
  <c r="BF19" i="80"/>
  <c r="BB25" i="80" a="1"/>
  <c r="BB25" i="80" s="1"/>
  <c r="BB19" i="80" a="1"/>
  <c r="BB19" i="80" s="1"/>
  <c r="BB55" i="80" a="1"/>
  <c r="BB55" i="80" s="1"/>
  <c r="F8" i="88" l="1"/>
  <c r="C28" i="84" s="1"/>
  <c r="G28" i="84" s="1"/>
  <c r="N8" i="88" a="1"/>
  <c r="N8" i="88" s="1"/>
  <c r="J8" i="88"/>
  <c r="L8" i="88" s="1"/>
  <c r="BF112" i="80"/>
  <c r="J62" i="77" l="1"/>
  <c r="O8" i="88"/>
  <c r="E45" i="77"/>
  <c r="E46" i="77"/>
  <c r="E47" i="77"/>
  <c r="E48" i="77"/>
  <c r="AJ13" i="67" l="1"/>
  <c r="AK13" i="67"/>
  <c r="N12" i="67" l="1"/>
  <c r="Q12" i="67"/>
  <c r="T12" i="67"/>
  <c r="W12" i="67" a="1"/>
  <c r="W12" i="67" s="1"/>
  <c r="Z12" i="67"/>
  <c r="F44" i="77" s="1"/>
  <c r="G44" i="77"/>
  <c r="AX12" i="67" a="1"/>
  <c r="AX12" i="67" s="1"/>
  <c r="AK12" i="67"/>
  <c r="AM12" i="67"/>
  <c r="AN12" i="67"/>
  <c r="AQ12" i="67"/>
  <c r="AO12" i="67" l="1"/>
  <c r="AR12" i="67"/>
  <c r="H44" i="77"/>
  <c r="AY12" i="67" a="1"/>
  <c r="AY12" i="67" s="1"/>
  <c r="AU12" i="67"/>
  <c r="AV12" i="67" s="1"/>
  <c r="AL12" i="67"/>
  <c r="AZ12" i="67" l="1" a="1"/>
  <c r="AZ12" i="67" s="1"/>
  <c r="BE12" i="67"/>
  <c r="X12" i="67"/>
  <c r="BD12" i="67"/>
  <c r="C9" i="88" l="1"/>
  <c r="D9" i="88" s="1"/>
  <c r="K8" i="84"/>
  <c r="Q29" i="84" s="1"/>
  <c r="Q30" i="84" s="1"/>
  <c r="H18" i="84" s="1"/>
  <c r="J44" i="77"/>
  <c r="I9" i="88"/>
  <c r="BC12" i="67" a="1"/>
  <c r="BC12" i="67" s="1"/>
  <c r="BF12" i="67"/>
  <c r="AW12" i="67"/>
  <c r="BB12" i="67" s="1" a="1"/>
  <c r="BB12" i="67" s="1"/>
  <c r="C10" i="88" l="1"/>
  <c r="N9" i="88" a="1"/>
  <c r="N9" i="88" s="1"/>
  <c r="J9" i="88"/>
  <c r="L9" i="88" s="1"/>
  <c r="I10" i="88"/>
  <c r="F9" i="88"/>
  <c r="L8" i="84" s="1"/>
  <c r="T11" i="67"/>
  <c r="Z11" i="67"/>
  <c r="AA11" i="67"/>
  <c r="AB11" i="67"/>
  <c r="AC11" i="67"/>
  <c r="AF11" i="67"/>
  <c r="AG11" i="67"/>
  <c r="AI11" i="67"/>
  <c r="AJ11" i="67"/>
  <c r="AM11" i="67"/>
  <c r="AP11" i="67"/>
  <c r="AS11" i="67"/>
  <c r="V11" i="67" a="1"/>
  <c r="V11" i="67" s="1"/>
  <c r="AQ11" i="67"/>
  <c r="P11" i="67"/>
  <c r="AN11" i="67" s="1"/>
  <c r="M11" i="67"/>
  <c r="O9" i="88" l="1"/>
  <c r="O10" i="88" s="1"/>
  <c r="F10" i="88"/>
  <c r="I8" i="84" s="1"/>
  <c r="C29" i="84"/>
  <c r="G29" i="84" s="1"/>
  <c r="J63" i="77"/>
  <c r="L10" i="88"/>
  <c r="M25" i="85" s="1"/>
  <c r="F25" i="77" s="1"/>
  <c r="W11" i="67" a="1"/>
  <c r="W11" i="67" s="1"/>
  <c r="X11" i="67" s="1"/>
  <c r="AK11" i="67"/>
  <c r="AY11" i="67" s="1" a="1"/>
  <c r="AY11" i="67" s="1"/>
  <c r="AU11" i="67"/>
  <c r="AL11" i="67"/>
  <c r="AO11" i="67"/>
  <c r="N11" i="67"/>
  <c r="AX11" i="67" a="1"/>
  <c r="AX11" i="67" s="1"/>
  <c r="BD11" i="67" s="1"/>
  <c r="AR11" i="67"/>
  <c r="C30" i="84" l="1"/>
  <c r="Q23" i="84" s="1"/>
  <c r="BE11" i="67"/>
  <c r="AV11" i="67"/>
  <c r="AW11" i="67" s="1"/>
  <c r="AZ11" i="67" a="1"/>
  <c r="AZ11" i="67" s="1"/>
  <c r="BF11" i="67" l="1"/>
  <c r="BC11" i="67" a="1"/>
  <c r="BC11" i="67" s="1"/>
  <c r="BB11" i="67" a="1"/>
  <c r="BB11" i="67" s="1"/>
  <c r="AQ13" i="67"/>
  <c r="AQ14" i="67"/>
  <c r="AQ15" i="67"/>
  <c r="AQ16" i="67"/>
  <c r="AQ17" i="67"/>
  <c r="AQ18" i="67"/>
  <c r="AQ19" i="67"/>
  <c r="AQ20" i="67"/>
  <c r="AQ21" i="67"/>
  <c r="AQ22" i="67"/>
  <c r="AQ23" i="67"/>
  <c r="AQ24" i="67"/>
  <c r="AQ25" i="67"/>
  <c r="AQ26" i="67"/>
  <c r="AQ27" i="67"/>
  <c r="AQ28" i="67"/>
  <c r="AQ29" i="67"/>
  <c r="AQ30" i="67"/>
  <c r="AQ31" i="67"/>
  <c r="AQ32" i="67"/>
  <c r="AQ33" i="67"/>
  <c r="AQ34" i="67"/>
  <c r="AQ35" i="67"/>
  <c r="AQ36" i="67"/>
  <c r="AQ37" i="67"/>
  <c r="AQ38" i="67"/>
  <c r="AQ39" i="67"/>
  <c r="AQ40" i="67"/>
  <c r="AQ41" i="67"/>
  <c r="AQ42" i="67"/>
  <c r="AQ43" i="67"/>
  <c r="AQ44" i="67"/>
  <c r="AQ45" i="67"/>
  <c r="AQ46" i="67"/>
  <c r="AQ47" i="67"/>
  <c r="AQ48" i="67"/>
  <c r="AQ49" i="67"/>
  <c r="AQ50" i="67"/>
  <c r="AQ51" i="67"/>
  <c r="AQ52" i="67"/>
  <c r="AQ53" i="67"/>
  <c r="AQ54" i="67"/>
  <c r="AQ55" i="67"/>
  <c r="AQ56" i="67"/>
  <c r="AQ57" i="67"/>
  <c r="AQ58" i="67"/>
  <c r="AQ59" i="67"/>
  <c r="AQ60" i="67"/>
  <c r="AQ61" i="67"/>
  <c r="AQ62" i="67"/>
  <c r="AQ63" i="67"/>
  <c r="AQ64" i="67"/>
  <c r="AQ65" i="67"/>
  <c r="AQ66" i="67"/>
  <c r="AQ67" i="67"/>
  <c r="AQ68" i="67"/>
  <c r="AQ69" i="67"/>
  <c r="AQ70" i="67"/>
  <c r="AQ71" i="67"/>
  <c r="AQ72" i="67"/>
  <c r="AQ73" i="67"/>
  <c r="AQ74" i="67"/>
  <c r="AQ75" i="67"/>
  <c r="AQ76" i="67"/>
  <c r="AQ77" i="67"/>
  <c r="AQ78" i="67"/>
  <c r="AQ79" i="67"/>
  <c r="AQ80" i="67"/>
  <c r="AQ81" i="67"/>
  <c r="AQ82" i="67"/>
  <c r="AQ83" i="67"/>
  <c r="AQ84" i="67"/>
  <c r="AQ85" i="67"/>
  <c r="AQ86" i="67"/>
  <c r="AQ87" i="67"/>
  <c r="AQ88" i="67"/>
  <c r="AQ89" i="67"/>
  <c r="AQ90" i="67"/>
  <c r="AQ91" i="67"/>
  <c r="AQ92" i="67"/>
  <c r="AQ93" i="67"/>
  <c r="AQ94" i="67"/>
  <c r="AQ95" i="67"/>
  <c r="AQ96" i="67"/>
  <c r="AQ97" i="67"/>
  <c r="AQ98" i="67"/>
  <c r="AQ99" i="67"/>
  <c r="AQ100" i="67"/>
  <c r="AQ101" i="67"/>
  <c r="AQ102" i="67"/>
  <c r="AQ103" i="67"/>
  <c r="AQ104" i="67"/>
  <c r="AQ105" i="67"/>
  <c r="AQ106" i="67"/>
  <c r="AQ107" i="67"/>
  <c r="AQ108" i="67"/>
  <c r="AQ109" i="67"/>
  <c r="AQ110" i="67"/>
  <c r="AQ111" i="67"/>
  <c r="AP13" i="67"/>
  <c r="AP14" i="67"/>
  <c r="AP15" i="67"/>
  <c r="AP16" i="67"/>
  <c r="AP17" i="67"/>
  <c r="AP18" i="67"/>
  <c r="AP19" i="67"/>
  <c r="AP20" i="67"/>
  <c r="AP21" i="67"/>
  <c r="AP22" i="67"/>
  <c r="AP23" i="67"/>
  <c r="AP24" i="67"/>
  <c r="AP25" i="67"/>
  <c r="AP26" i="67"/>
  <c r="AP27" i="67"/>
  <c r="AP28" i="67"/>
  <c r="AP29" i="67"/>
  <c r="AP30" i="67"/>
  <c r="AP31" i="67"/>
  <c r="AP32" i="67"/>
  <c r="AP33" i="67"/>
  <c r="AP34" i="67"/>
  <c r="AP35" i="67"/>
  <c r="AP36" i="67"/>
  <c r="AP37" i="67"/>
  <c r="AP38" i="67"/>
  <c r="AP39" i="67"/>
  <c r="AP40" i="67"/>
  <c r="AP41" i="67"/>
  <c r="AP42" i="67"/>
  <c r="AP43" i="67"/>
  <c r="AP44" i="67"/>
  <c r="AP45" i="67"/>
  <c r="AP46" i="67"/>
  <c r="AP47" i="67"/>
  <c r="AP48" i="67"/>
  <c r="AP49" i="67"/>
  <c r="AP50" i="67"/>
  <c r="AP51" i="67"/>
  <c r="AP52" i="67"/>
  <c r="AP53" i="67"/>
  <c r="AP54" i="67"/>
  <c r="AP55" i="67"/>
  <c r="AP56" i="67"/>
  <c r="AP57" i="67"/>
  <c r="AP58" i="67"/>
  <c r="AP59" i="67"/>
  <c r="AP60" i="67"/>
  <c r="AP61" i="67"/>
  <c r="AP62" i="67"/>
  <c r="AP63" i="67"/>
  <c r="AP64" i="67"/>
  <c r="AP65" i="67"/>
  <c r="AP66" i="67"/>
  <c r="AP67" i="67"/>
  <c r="AP68" i="67"/>
  <c r="AP69" i="67"/>
  <c r="AP70" i="67"/>
  <c r="AP71" i="67"/>
  <c r="AP72" i="67"/>
  <c r="AP73" i="67"/>
  <c r="AP74" i="67"/>
  <c r="AP75" i="67"/>
  <c r="AP76" i="67"/>
  <c r="AP77" i="67"/>
  <c r="AP78" i="67"/>
  <c r="AP79" i="67"/>
  <c r="AP80" i="67"/>
  <c r="AP81" i="67"/>
  <c r="AP82" i="67"/>
  <c r="AP83" i="67"/>
  <c r="AP84" i="67"/>
  <c r="AP85" i="67"/>
  <c r="AP86" i="67"/>
  <c r="AP87" i="67"/>
  <c r="AP88" i="67"/>
  <c r="AP89" i="67"/>
  <c r="AP90" i="67"/>
  <c r="AP91" i="67"/>
  <c r="AP92" i="67"/>
  <c r="AP93" i="67"/>
  <c r="AP94" i="67"/>
  <c r="AP95" i="67"/>
  <c r="AP96" i="67"/>
  <c r="AP97" i="67"/>
  <c r="AP98" i="67"/>
  <c r="AP99" i="67"/>
  <c r="AP100" i="67"/>
  <c r="AP101" i="67"/>
  <c r="AP102" i="67"/>
  <c r="AP103" i="67"/>
  <c r="AP104" i="67"/>
  <c r="AP105" i="67"/>
  <c r="AP106" i="67"/>
  <c r="AP107" i="67"/>
  <c r="AP108" i="67"/>
  <c r="AP109" i="67"/>
  <c r="AP110" i="67"/>
  <c r="AP111" i="67"/>
  <c r="AN13" i="67"/>
  <c r="AN14" i="67"/>
  <c r="AN15" i="67"/>
  <c r="AN16" i="67"/>
  <c r="AN17" i="67"/>
  <c r="AN18" i="67"/>
  <c r="AN19" i="67"/>
  <c r="AN20" i="67"/>
  <c r="AN21" i="67"/>
  <c r="AN22" i="67"/>
  <c r="AN23" i="67"/>
  <c r="AN24" i="67"/>
  <c r="AN25" i="67"/>
  <c r="AN26" i="67"/>
  <c r="AN27" i="67"/>
  <c r="AN28" i="67"/>
  <c r="AN29" i="67"/>
  <c r="AN30" i="67"/>
  <c r="AN31" i="67"/>
  <c r="AN32" i="67"/>
  <c r="AN33" i="67"/>
  <c r="AN34" i="67"/>
  <c r="AN35" i="67"/>
  <c r="AN36" i="67"/>
  <c r="AN37" i="67"/>
  <c r="AN38" i="67"/>
  <c r="AN39" i="67"/>
  <c r="AN40" i="67"/>
  <c r="AN41" i="67"/>
  <c r="AN42" i="67"/>
  <c r="AN43" i="67"/>
  <c r="AN44" i="67"/>
  <c r="AN45" i="67"/>
  <c r="AN46" i="67"/>
  <c r="AN47" i="67"/>
  <c r="AN48" i="67"/>
  <c r="AN49" i="67"/>
  <c r="AN50" i="67"/>
  <c r="AN51" i="67"/>
  <c r="AN52" i="67"/>
  <c r="AN53" i="67"/>
  <c r="AN54" i="67"/>
  <c r="AN55" i="67"/>
  <c r="AN56" i="67"/>
  <c r="AN57" i="67"/>
  <c r="AN58" i="67"/>
  <c r="AN59" i="67"/>
  <c r="AN60" i="67"/>
  <c r="AN61" i="67"/>
  <c r="AN62" i="67"/>
  <c r="AN63" i="67"/>
  <c r="AN64" i="67"/>
  <c r="AN65" i="67"/>
  <c r="AN66" i="67"/>
  <c r="AN67" i="67"/>
  <c r="AN68" i="67"/>
  <c r="AN69" i="67"/>
  <c r="AN70" i="67"/>
  <c r="AN71" i="67"/>
  <c r="AN72" i="67"/>
  <c r="AN73" i="67"/>
  <c r="AN74" i="67"/>
  <c r="AN75" i="67"/>
  <c r="AN76" i="67"/>
  <c r="AN77" i="67"/>
  <c r="AN78" i="67"/>
  <c r="AN79" i="67"/>
  <c r="AN80" i="67"/>
  <c r="AN81" i="67"/>
  <c r="AN82" i="67"/>
  <c r="AN83" i="67"/>
  <c r="AN84" i="67"/>
  <c r="AN85" i="67"/>
  <c r="AN86" i="67"/>
  <c r="AN87" i="67"/>
  <c r="AN88" i="67"/>
  <c r="AN89" i="67"/>
  <c r="AN90" i="67"/>
  <c r="AN91" i="67"/>
  <c r="AN92" i="67"/>
  <c r="AN93" i="67"/>
  <c r="AN94" i="67"/>
  <c r="AN95" i="67"/>
  <c r="AN96" i="67"/>
  <c r="AN97" i="67"/>
  <c r="AN98" i="67"/>
  <c r="AN99" i="67"/>
  <c r="AN100" i="67"/>
  <c r="AN101" i="67"/>
  <c r="AN102" i="67"/>
  <c r="AN103" i="67"/>
  <c r="AN104" i="67"/>
  <c r="AN105" i="67"/>
  <c r="AN106" i="67"/>
  <c r="AN107" i="67"/>
  <c r="AN108" i="67"/>
  <c r="AN109" i="67"/>
  <c r="AN110" i="67"/>
  <c r="AN111" i="67"/>
  <c r="AM13" i="67"/>
  <c r="AM14" i="67"/>
  <c r="AM15" i="67"/>
  <c r="AM16" i="67"/>
  <c r="AM17" i="67"/>
  <c r="AM18" i="67"/>
  <c r="AM19" i="67"/>
  <c r="AM20" i="67"/>
  <c r="AM21" i="67"/>
  <c r="AM22" i="67"/>
  <c r="AM23" i="67"/>
  <c r="AM24" i="67"/>
  <c r="AM25" i="67"/>
  <c r="AM26" i="67"/>
  <c r="AM27" i="67"/>
  <c r="AM28" i="67"/>
  <c r="AM29" i="67"/>
  <c r="AM30" i="67"/>
  <c r="AM31" i="67"/>
  <c r="AM32" i="67"/>
  <c r="AM33" i="67"/>
  <c r="AM34" i="67"/>
  <c r="AM35" i="67"/>
  <c r="AM36" i="67"/>
  <c r="AM37" i="67"/>
  <c r="AM38" i="67"/>
  <c r="AM39" i="67"/>
  <c r="AM40" i="67"/>
  <c r="AM41" i="67"/>
  <c r="AM42" i="67"/>
  <c r="AM43" i="67"/>
  <c r="AM44" i="67"/>
  <c r="AM45" i="67"/>
  <c r="AM46" i="67"/>
  <c r="AM47" i="67"/>
  <c r="AM48" i="67"/>
  <c r="AM49" i="67"/>
  <c r="AM50" i="67"/>
  <c r="AM51" i="67"/>
  <c r="AM52" i="67"/>
  <c r="AM53" i="67"/>
  <c r="AM54" i="67"/>
  <c r="AM55" i="67"/>
  <c r="AM56" i="67"/>
  <c r="AM57" i="67"/>
  <c r="AM58" i="67"/>
  <c r="AM59" i="67"/>
  <c r="AM60" i="67"/>
  <c r="AM61" i="67"/>
  <c r="AM62" i="67"/>
  <c r="AM63" i="67"/>
  <c r="AM64" i="67"/>
  <c r="AM65" i="67"/>
  <c r="AM66" i="67"/>
  <c r="AM67" i="67"/>
  <c r="AM68" i="67"/>
  <c r="AM69" i="67"/>
  <c r="AM70" i="67"/>
  <c r="AM71" i="67"/>
  <c r="AM72" i="67"/>
  <c r="AM73" i="67"/>
  <c r="AM74" i="67"/>
  <c r="AM75" i="67"/>
  <c r="AM76" i="67"/>
  <c r="AM77" i="67"/>
  <c r="AM78" i="67"/>
  <c r="AM79" i="67"/>
  <c r="AM80" i="67"/>
  <c r="AM81" i="67"/>
  <c r="AM82" i="67"/>
  <c r="AM83" i="67"/>
  <c r="AM84" i="67"/>
  <c r="AM85" i="67"/>
  <c r="AM86" i="67"/>
  <c r="AM87" i="67"/>
  <c r="AM88" i="67"/>
  <c r="AM89" i="67"/>
  <c r="AM90" i="67"/>
  <c r="AM91" i="67"/>
  <c r="AM92" i="67"/>
  <c r="AM93" i="67"/>
  <c r="AM94" i="67"/>
  <c r="AM95" i="67"/>
  <c r="AM96" i="67"/>
  <c r="AM97" i="67"/>
  <c r="AM98" i="67"/>
  <c r="AM99" i="67"/>
  <c r="AM100" i="67"/>
  <c r="AM101" i="67"/>
  <c r="AM102" i="67"/>
  <c r="AM103" i="67"/>
  <c r="AM104" i="67"/>
  <c r="AM105" i="67"/>
  <c r="AM106" i="67"/>
  <c r="AM107" i="67"/>
  <c r="AM108" i="67"/>
  <c r="AM109" i="67"/>
  <c r="AM110" i="67"/>
  <c r="AM111" i="67"/>
  <c r="AK14" i="67"/>
  <c r="AK15" i="67"/>
  <c r="AK16" i="67"/>
  <c r="AK17" i="67"/>
  <c r="AK18" i="67"/>
  <c r="AK19" i="67"/>
  <c r="AK20" i="67"/>
  <c r="AK21" i="67"/>
  <c r="AK22" i="67"/>
  <c r="AK23" i="67"/>
  <c r="AK24" i="67"/>
  <c r="AK25" i="67"/>
  <c r="AK26" i="67"/>
  <c r="AK27" i="67"/>
  <c r="AK28" i="67"/>
  <c r="AK29" i="67"/>
  <c r="AK30" i="67"/>
  <c r="AK31" i="67"/>
  <c r="AK32" i="67"/>
  <c r="AK33" i="67"/>
  <c r="AK34" i="67"/>
  <c r="AK35" i="67"/>
  <c r="AK36" i="67"/>
  <c r="AK37" i="67"/>
  <c r="AK38" i="67"/>
  <c r="AK39" i="67"/>
  <c r="AK40" i="67"/>
  <c r="AK41" i="67"/>
  <c r="AK42" i="67"/>
  <c r="AK43" i="67"/>
  <c r="AK44" i="67"/>
  <c r="AK45" i="67"/>
  <c r="AK46" i="67"/>
  <c r="AK47" i="67"/>
  <c r="AK48" i="67"/>
  <c r="AK49" i="67"/>
  <c r="AK50" i="67"/>
  <c r="AK51" i="67"/>
  <c r="AK52" i="67"/>
  <c r="AK53" i="67"/>
  <c r="AK54" i="67"/>
  <c r="AK55" i="67"/>
  <c r="AK56" i="67"/>
  <c r="AK57" i="67"/>
  <c r="AK58" i="67"/>
  <c r="AK59" i="67"/>
  <c r="AK60" i="67"/>
  <c r="AK61" i="67"/>
  <c r="AK62" i="67"/>
  <c r="AK63" i="67"/>
  <c r="AK64" i="67"/>
  <c r="AK65" i="67"/>
  <c r="AK66" i="67"/>
  <c r="AK67" i="67"/>
  <c r="AK68" i="67"/>
  <c r="AK69" i="67"/>
  <c r="AK70" i="67"/>
  <c r="AK71" i="67"/>
  <c r="AK72" i="67"/>
  <c r="AK73" i="67"/>
  <c r="AK74" i="67"/>
  <c r="AK75" i="67"/>
  <c r="AK76" i="67"/>
  <c r="AK77" i="67"/>
  <c r="AK78" i="67"/>
  <c r="AK79" i="67"/>
  <c r="AK80" i="67"/>
  <c r="AK81" i="67"/>
  <c r="AK82" i="67"/>
  <c r="AK83" i="67"/>
  <c r="AK84" i="67"/>
  <c r="AK85" i="67"/>
  <c r="AK86" i="67"/>
  <c r="AK87" i="67"/>
  <c r="AK88" i="67"/>
  <c r="AK89" i="67"/>
  <c r="AK90" i="67"/>
  <c r="AK91" i="67"/>
  <c r="AK92" i="67"/>
  <c r="AK93" i="67"/>
  <c r="AK94" i="67"/>
  <c r="AK95" i="67"/>
  <c r="AK96" i="67"/>
  <c r="AK97" i="67"/>
  <c r="AK98" i="67"/>
  <c r="AK99" i="67"/>
  <c r="AK100" i="67"/>
  <c r="AK101" i="67"/>
  <c r="AK102" i="67"/>
  <c r="AK103" i="67"/>
  <c r="AK104" i="67"/>
  <c r="AK105" i="67"/>
  <c r="AK106" i="67"/>
  <c r="AK107" i="67"/>
  <c r="AK108" i="67"/>
  <c r="AK109" i="67"/>
  <c r="AK110" i="67"/>
  <c r="AK111" i="67"/>
  <c r="AJ14" i="67"/>
  <c r="AJ15" i="67"/>
  <c r="AJ16" i="67"/>
  <c r="AJ17" i="67"/>
  <c r="AJ18" i="67"/>
  <c r="AJ19" i="67"/>
  <c r="AJ20" i="67"/>
  <c r="AJ21" i="67"/>
  <c r="AJ22" i="67"/>
  <c r="AJ23" i="67"/>
  <c r="AJ24" i="67"/>
  <c r="AJ25" i="67"/>
  <c r="AJ26" i="67"/>
  <c r="AJ27" i="67"/>
  <c r="AJ28" i="67"/>
  <c r="AJ29" i="67"/>
  <c r="AJ30" i="67"/>
  <c r="AJ31" i="67"/>
  <c r="AJ32" i="67"/>
  <c r="AJ33" i="67"/>
  <c r="AJ34" i="67"/>
  <c r="AJ35" i="67"/>
  <c r="AJ36" i="67"/>
  <c r="AJ37" i="67"/>
  <c r="AJ38" i="67"/>
  <c r="AJ39" i="67"/>
  <c r="AJ40" i="67"/>
  <c r="AJ41" i="67"/>
  <c r="AJ42" i="67"/>
  <c r="AJ43" i="67"/>
  <c r="AJ44" i="67"/>
  <c r="AJ45" i="67"/>
  <c r="AJ46" i="67"/>
  <c r="AJ47" i="67"/>
  <c r="AJ48" i="67"/>
  <c r="AJ49" i="67"/>
  <c r="AJ50" i="67"/>
  <c r="AJ51" i="67"/>
  <c r="AJ52" i="67"/>
  <c r="AJ53" i="67"/>
  <c r="AJ54" i="67"/>
  <c r="AJ55" i="67"/>
  <c r="AJ56" i="67"/>
  <c r="AJ57" i="67"/>
  <c r="AJ58" i="67"/>
  <c r="AJ59" i="67"/>
  <c r="AJ60" i="67"/>
  <c r="AJ61" i="67"/>
  <c r="AJ62" i="67"/>
  <c r="AJ63" i="67"/>
  <c r="AJ64" i="67"/>
  <c r="AJ65" i="67"/>
  <c r="AJ66" i="67"/>
  <c r="AJ67" i="67"/>
  <c r="AJ68" i="67"/>
  <c r="AJ69" i="67"/>
  <c r="AJ70" i="67"/>
  <c r="AJ71" i="67"/>
  <c r="AJ72" i="67"/>
  <c r="AJ73" i="67"/>
  <c r="AJ74" i="67"/>
  <c r="AJ75" i="67"/>
  <c r="AJ76" i="67"/>
  <c r="AJ77" i="67"/>
  <c r="AJ78" i="67"/>
  <c r="AJ79" i="67"/>
  <c r="AJ80" i="67"/>
  <c r="AJ81" i="67"/>
  <c r="AJ82" i="67"/>
  <c r="AJ83" i="67"/>
  <c r="AJ84" i="67"/>
  <c r="AJ85" i="67"/>
  <c r="AJ86" i="67"/>
  <c r="AJ87" i="67"/>
  <c r="AJ88" i="67"/>
  <c r="AJ89" i="67"/>
  <c r="AJ90" i="67"/>
  <c r="AJ91" i="67"/>
  <c r="AJ92" i="67"/>
  <c r="AJ93" i="67"/>
  <c r="AJ94" i="67"/>
  <c r="AJ95" i="67"/>
  <c r="AJ96" i="67"/>
  <c r="AJ97" i="67"/>
  <c r="AJ98" i="67"/>
  <c r="AJ99" i="67"/>
  <c r="AJ100" i="67"/>
  <c r="AJ101" i="67"/>
  <c r="AJ102" i="67"/>
  <c r="AJ103" i="67"/>
  <c r="AJ104" i="67"/>
  <c r="AJ105" i="67"/>
  <c r="AJ106" i="67"/>
  <c r="AJ107" i="67"/>
  <c r="AJ108" i="67"/>
  <c r="AJ109" i="67"/>
  <c r="AJ110" i="67"/>
  <c r="AJ111" i="67"/>
  <c r="V13" i="67" a="1"/>
  <c r="V13" i="67" s="1"/>
  <c r="W13" i="67" s="1" a="1"/>
  <c r="W13" i="67" s="1"/>
  <c r="V14" i="67" a="1"/>
  <c r="V14" i="67" s="1"/>
  <c r="W14" i="67" s="1" a="1"/>
  <c r="W14" i="67" s="1"/>
  <c r="V15" i="67" a="1"/>
  <c r="V15" i="67" s="1"/>
  <c r="W15" i="67" s="1" a="1"/>
  <c r="W15" i="67" s="1"/>
  <c r="V16" i="67" a="1"/>
  <c r="V16" i="67" s="1"/>
  <c r="W16" i="67" s="1" a="1"/>
  <c r="W16" i="67" s="1"/>
  <c r="V17" i="67" a="1"/>
  <c r="V17" i="67" s="1"/>
  <c r="W17" i="67" s="1" a="1"/>
  <c r="W17" i="67" s="1"/>
  <c r="V18" i="67" a="1"/>
  <c r="V18" i="67" s="1"/>
  <c r="W18" i="67" s="1" a="1"/>
  <c r="W18" i="67" s="1"/>
  <c r="V19" i="67" a="1"/>
  <c r="V19" i="67" s="1"/>
  <c r="W19" i="67" s="1" a="1"/>
  <c r="W19" i="67" s="1"/>
  <c r="V20" i="67" a="1"/>
  <c r="V20" i="67" s="1"/>
  <c r="W20" i="67" s="1" a="1"/>
  <c r="W20" i="67" s="1"/>
  <c r="V21" i="67" a="1"/>
  <c r="V21" i="67" s="1"/>
  <c r="W21" i="67" s="1" a="1"/>
  <c r="W21" i="67" s="1"/>
  <c r="V22" i="67" a="1"/>
  <c r="V22" i="67" s="1"/>
  <c r="W22" i="67" s="1" a="1"/>
  <c r="W22" i="67" s="1"/>
  <c r="V23" i="67" a="1"/>
  <c r="V23" i="67" s="1"/>
  <c r="W23" i="67" s="1" a="1"/>
  <c r="W23" i="67" s="1"/>
  <c r="V24" i="67" a="1"/>
  <c r="V24" i="67" s="1"/>
  <c r="W24" i="67" s="1" a="1"/>
  <c r="W24" i="67" s="1"/>
  <c r="V25" i="67" a="1"/>
  <c r="V25" i="67" s="1"/>
  <c r="W25" i="67" s="1" a="1"/>
  <c r="W25" i="67" s="1"/>
  <c r="V26" i="67" a="1"/>
  <c r="V26" i="67" s="1"/>
  <c r="W26" i="67" s="1" a="1"/>
  <c r="W26" i="67" s="1"/>
  <c r="V27" i="67" a="1"/>
  <c r="V27" i="67" s="1"/>
  <c r="W27" i="67" s="1" a="1"/>
  <c r="W27" i="67" s="1"/>
  <c r="V28" i="67" a="1"/>
  <c r="V28" i="67" s="1"/>
  <c r="W28" i="67" s="1" a="1"/>
  <c r="W28" i="67" s="1"/>
  <c r="V29" i="67" a="1"/>
  <c r="V29" i="67" s="1"/>
  <c r="W29" i="67" s="1" a="1"/>
  <c r="W29" i="67" s="1"/>
  <c r="V30" i="67" a="1"/>
  <c r="V30" i="67" s="1"/>
  <c r="W30" i="67" s="1" a="1"/>
  <c r="W30" i="67" s="1"/>
  <c r="V31" i="67" a="1"/>
  <c r="V31" i="67" s="1"/>
  <c r="W31" i="67" s="1" a="1"/>
  <c r="W31" i="67" s="1"/>
  <c r="V32" i="67" a="1"/>
  <c r="V32" i="67" s="1"/>
  <c r="W32" i="67" s="1" a="1"/>
  <c r="W32" i="67" s="1"/>
  <c r="V33" i="67" a="1"/>
  <c r="V33" i="67" s="1"/>
  <c r="W33" i="67" s="1" a="1"/>
  <c r="W33" i="67" s="1"/>
  <c r="V34" i="67" a="1"/>
  <c r="V34" i="67" s="1"/>
  <c r="W34" i="67" s="1" a="1"/>
  <c r="W34" i="67" s="1"/>
  <c r="V35" i="67" a="1"/>
  <c r="V35" i="67" s="1"/>
  <c r="W35" i="67" s="1" a="1"/>
  <c r="W35" i="67" s="1"/>
  <c r="V36" i="67" a="1"/>
  <c r="V36" i="67" s="1"/>
  <c r="W36" i="67" s="1" a="1"/>
  <c r="W36" i="67" s="1"/>
  <c r="V37" i="67" a="1"/>
  <c r="V37" i="67" s="1"/>
  <c r="W37" i="67" s="1" a="1"/>
  <c r="W37" i="67" s="1"/>
  <c r="V38" i="67" a="1"/>
  <c r="V38" i="67" s="1"/>
  <c r="W38" i="67" s="1" a="1"/>
  <c r="W38" i="67" s="1"/>
  <c r="V39" i="67" a="1"/>
  <c r="V39" i="67" s="1"/>
  <c r="W39" i="67" s="1" a="1"/>
  <c r="W39" i="67" s="1"/>
  <c r="V40" i="67" a="1"/>
  <c r="V40" i="67" s="1"/>
  <c r="W40" i="67" s="1" a="1"/>
  <c r="W40" i="67" s="1"/>
  <c r="V41" i="67" a="1"/>
  <c r="V41" i="67" s="1"/>
  <c r="W41" i="67" s="1" a="1"/>
  <c r="W41" i="67" s="1"/>
  <c r="V42" i="67" a="1"/>
  <c r="V42" i="67" s="1"/>
  <c r="W42" i="67" s="1" a="1"/>
  <c r="W42" i="67" s="1"/>
  <c r="V43" i="67" a="1"/>
  <c r="V43" i="67" s="1"/>
  <c r="W43" i="67" s="1" a="1"/>
  <c r="W43" i="67" s="1"/>
  <c r="V44" i="67" a="1"/>
  <c r="V44" i="67" s="1"/>
  <c r="W44" i="67" s="1" a="1"/>
  <c r="W44" i="67" s="1"/>
  <c r="V45" i="67" a="1"/>
  <c r="V45" i="67" s="1"/>
  <c r="W45" i="67" s="1" a="1"/>
  <c r="W45" i="67" s="1"/>
  <c r="V46" i="67" a="1"/>
  <c r="V46" i="67" s="1"/>
  <c r="W46" i="67" s="1" a="1"/>
  <c r="W46" i="67" s="1"/>
  <c r="V47" i="67" a="1"/>
  <c r="V47" i="67" s="1"/>
  <c r="W47" i="67" s="1" a="1"/>
  <c r="W47" i="67" s="1"/>
  <c r="V48" i="67" a="1"/>
  <c r="V48" i="67" s="1"/>
  <c r="W48" i="67" s="1" a="1"/>
  <c r="W48" i="67" s="1"/>
  <c r="V49" i="67" a="1"/>
  <c r="V49" i="67" s="1"/>
  <c r="W49" i="67" s="1" a="1"/>
  <c r="W49" i="67" s="1"/>
  <c r="V50" i="67" a="1"/>
  <c r="V50" i="67" s="1"/>
  <c r="W50" i="67" s="1" a="1"/>
  <c r="W50" i="67" s="1"/>
  <c r="V51" i="67" a="1"/>
  <c r="V51" i="67" s="1"/>
  <c r="W51" i="67" s="1" a="1"/>
  <c r="W51" i="67" s="1"/>
  <c r="V52" i="67" a="1"/>
  <c r="V52" i="67" s="1"/>
  <c r="W52" i="67" s="1" a="1"/>
  <c r="W52" i="67" s="1"/>
  <c r="V53" i="67" a="1"/>
  <c r="V53" i="67" s="1"/>
  <c r="W53" i="67" s="1" a="1"/>
  <c r="W53" i="67" s="1"/>
  <c r="V54" i="67" a="1"/>
  <c r="V54" i="67" s="1"/>
  <c r="W54" i="67" s="1" a="1"/>
  <c r="W54" i="67" s="1"/>
  <c r="V55" i="67" a="1"/>
  <c r="V55" i="67" s="1"/>
  <c r="W55" i="67" s="1" a="1"/>
  <c r="W55" i="67" s="1"/>
  <c r="V56" i="67" a="1"/>
  <c r="V56" i="67" s="1"/>
  <c r="W56" i="67" s="1" a="1"/>
  <c r="W56" i="67" s="1"/>
  <c r="V57" i="67" a="1"/>
  <c r="V57" i="67" s="1"/>
  <c r="W57" i="67" s="1" a="1"/>
  <c r="W57" i="67" s="1"/>
  <c r="V58" i="67" a="1"/>
  <c r="V58" i="67" s="1"/>
  <c r="W58" i="67" s="1" a="1"/>
  <c r="W58" i="67" s="1"/>
  <c r="V59" i="67" a="1"/>
  <c r="V59" i="67" s="1"/>
  <c r="W59" i="67" s="1" a="1"/>
  <c r="W59" i="67" s="1"/>
  <c r="V60" i="67" a="1"/>
  <c r="V60" i="67" s="1"/>
  <c r="W60" i="67" s="1" a="1"/>
  <c r="W60" i="67" s="1"/>
  <c r="V61" i="67" a="1"/>
  <c r="V61" i="67" s="1"/>
  <c r="W61" i="67" s="1" a="1"/>
  <c r="W61" i="67" s="1"/>
  <c r="V62" i="67" a="1"/>
  <c r="V62" i="67" s="1"/>
  <c r="W62" i="67" s="1" a="1"/>
  <c r="W62" i="67" s="1"/>
  <c r="V63" i="67" a="1"/>
  <c r="V63" i="67" s="1"/>
  <c r="W63" i="67" s="1" a="1"/>
  <c r="W63" i="67" s="1"/>
  <c r="V64" i="67" a="1"/>
  <c r="V64" i="67" s="1"/>
  <c r="W64" i="67" s="1" a="1"/>
  <c r="W64" i="67" s="1"/>
  <c r="V65" i="67" a="1"/>
  <c r="V65" i="67" s="1"/>
  <c r="W65" i="67" s="1" a="1"/>
  <c r="W65" i="67" s="1"/>
  <c r="V66" i="67" a="1"/>
  <c r="V66" i="67" s="1"/>
  <c r="W66" i="67" s="1" a="1"/>
  <c r="W66" i="67" s="1"/>
  <c r="V67" i="67" a="1"/>
  <c r="V67" i="67" s="1"/>
  <c r="W67" i="67" s="1" a="1"/>
  <c r="W67" i="67" s="1"/>
  <c r="V68" i="67" a="1"/>
  <c r="V68" i="67" s="1"/>
  <c r="W68" i="67" s="1" a="1"/>
  <c r="W68" i="67" s="1"/>
  <c r="V69" i="67" a="1"/>
  <c r="V69" i="67" s="1"/>
  <c r="W69" i="67" s="1" a="1"/>
  <c r="W69" i="67" s="1"/>
  <c r="V70" i="67" a="1"/>
  <c r="V70" i="67" s="1"/>
  <c r="W70" i="67" s="1" a="1"/>
  <c r="W70" i="67" s="1"/>
  <c r="V71" i="67" a="1"/>
  <c r="V71" i="67" s="1"/>
  <c r="W71" i="67" s="1" a="1"/>
  <c r="W71" i="67" s="1"/>
  <c r="V72" i="67" a="1"/>
  <c r="V72" i="67" s="1"/>
  <c r="W72" i="67" s="1" a="1"/>
  <c r="W72" i="67" s="1"/>
  <c r="V73" i="67" a="1"/>
  <c r="V73" i="67" s="1"/>
  <c r="W73" i="67" s="1" a="1"/>
  <c r="W73" i="67" s="1"/>
  <c r="V74" i="67" a="1"/>
  <c r="V74" i="67" s="1"/>
  <c r="W74" i="67" s="1" a="1"/>
  <c r="W74" i="67" s="1"/>
  <c r="V75" i="67" a="1"/>
  <c r="V75" i="67" s="1"/>
  <c r="W75" i="67" s="1" a="1"/>
  <c r="W75" i="67" s="1"/>
  <c r="V76" i="67" a="1"/>
  <c r="V76" i="67" s="1"/>
  <c r="W76" i="67" s="1" a="1"/>
  <c r="W76" i="67" s="1"/>
  <c r="V77" i="67" a="1"/>
  <c r="V77" i="67" s="1"/>
  <c r="W77" i="67" s="1" a="1"/>
  <c r="W77" i="67" s="1"/>
  <c r="V78" i="67" a="1"/>
  <c r="V78" i="67" s="1"/>
  <c r="W78" i="67" s="1" a="1"/>
  <c r="W78" i="67" s="1"/>
  <c r="V79" i="67" a="1"/>
  <c r="V79" i="67" s="1"/>
  <c r="W79" i="67" s="1" a="1"/>
  <c r="W79" i="67" s="1"/>
  <c r="V80" i="67" a="1"/>
  <c r="V80" i="67" s="1"/>
  <c r="W80" i="67" s="1" a="1"/>
  <c r="W80" i="67" s="1"/>
  <c r="V81" i="67" a="1"/>
  <c r="V81" i="67" s="1"/>
  <c r="W81" i="67" s="1" a="1"/>
  <c r="W81" i="67" s="1"/>
  <c r="V82" i="67" a="1"/>
  <c r="V82" i="67" s="1"/>
  <c r="W82" i="67" s="1" a="1"/>
  <c r="W82" i="67" s="1"/>
  <c r="V83" i="67" a="1"/>
  <c r="V83" i="67" s="1"/>
  <c r="W83" i="67" s="1" a="1"/>
  <c r="W83" i="67" s="1"/>
  <c r="V84" i="67" a="1"/>
  <c r="V84" i="67" s="1"/>
  <c r="W84" i="67" s="1" a="1"/>
  <c r="W84" i="67" s="1"/>
  <c r="V85" i="67" a="1"/>
  <c r="V85" i="67" s="1"/>
  <c r="W85" i="67" s="1" a="1"/>
  <c r="W85" i="67" s="1"/>
  <c r="V86" i="67" a="1"/>
  <c r="V86" i="67" s="1"/>
  <c r="W86" i="67" s="1" a="1"/>
  <c r="W86" i="67" s="1"/>
  <c r="V87" i="67" a="1"/>
  <c r="V87" i="67" s="1"/>
  <c r="W87" i="67" s="1" a="1"/>
  <c r="W87" i="67" s="1"/>
  <c r="V88" i="67" a="1"/>
  <c r="V88" i="67" s="1"/>
  <c r="W88" i="67" s="1" a="1"/>
  <c r="W88" i="67" s="1"/>
  <c r="V89" i="67" a="1"/>
  <c r="V89" i="67" s="1"/>
  <c r="W89" i="67" s="1" a="1"/>
  <c r="W89" i="67" s="1"/>
  <c r="V90" i="67" a="1"/>
  <c r="V90" i="67" s="1"/>
  <c r="W90" i="67" s="1" a="1"/>
  <c r="W90" i="67" s="1"/>
  <c r="V91" i="67" a="1"/>
  <c r="V91" i="67" s="1"/>
  <c r="W91" i="67" s="1" a="1"/>
  <c r="W91" i="67" s="1"/>
  <c r="V92" i="67" a="1"/>
  <c r="V92" i="67" s="1"/>
  <c r="W92" i="67" s="1" a="1"/>
  <c r="W92" i="67" s="1"/>
  <c r="V93" i="67" a="1"/>
  <c r="V93" i="67" s="1"/>
  <c r="W93" i="67" s="1" a="1"/>
  <c r="W93" i="67" s="1"/>
  <c r="V94" i="67" a="1"/>
  <c r="V94" i="67" s="1"/>
  <c r="W94" i="67" s="1" a="1"/>
  <c r="W94" i="67" s="1"/>
  <c r="V95" i="67" a="1"/>
  <c r="V95" i="67" s="1"/>
  <c r="W95" i="67" s="1" a="1"/>
  <c r="W95" i="67" s="1"/>
  <c r="V96" i="67" a="1"/>
  <c r="V96" i="67" s="1"/>
  <c r="W96" i="67" s="1" a="1"/>
  <c r="W96" i="67" s="1"/>
  <c r="V97" i="67" a="1"/>
  <c r="V97" i="67" s="1"/>
  <c r="W97" i="67" s="1" a="1"/>
  <c r="W97" i="67" s="1"/>
  <c r="V98" i="67" a="1"/>
  <c r="V98" i="67" s="1"/>
  <c r="W98" i="67" s="1" a="1"/>
  <c r="W98" i="67" s="1"/>
  <c r="V99" i="67" a="1"/>
  <c r="V99" i="67" s="1"/>
  <c r="W99" i="67" s="1" a="1"/>
  <c r="W99" i="67" s="1"/>
  <c r="V100" i="67" a="1"/>
  <c r="V100" i="67" s="1"/>
  <c r="W100" i="67" s="1" a="1"/>
  <c r="W100" i="67" s="1"/>
  <c r="V101" i="67" a="1"/>
  <c r="V101" i="67" s="1"/>
  <c r="W101" i="67" s="1" a="1"/>
  <c r="W101" i="67" s="1"/>
  <c r="V102" i="67" a="1"/>
  <c r="V102" i="67" s="1"/>
  <c r="W102" i="67" s="1" a="1"/>
  <c r="W102" i="67" s="1"/>
  <c r="V103" i="67" a="1"/>
  <c r="V103" i="67" s="1"/>
  <c r="W103" i="67" s="1" a="1"/>
  <c r="W103" i="67" s="1"/>
  <c r="V104" i="67" a="1"/>
  <c r="V104" i="67" s="1"/>
  <c r="W104" i="67" s="1" a="1"/>
  <c r="W104" i="67" s="1"/>
  <c r="V105" i="67" a="1"/>
  <c r="V105" i="67" s="1"/>
  <c r="W105" i="67" s="1" a="1"/>
  <c r="W105" i="67" s="1"/>
  <c r="V106" i="67" a="1"/>
  <c r="V106" i="67" s="1"/>
  <c r="W106" i="67" s="1" a="1"/>
  <c r="W106" i="67" s="1"/>
  <c r="V107" i="67" a="1"/>
  <c r="V107" i="67" s="1"/>
  <c r="W107" i="67" s="1" a="1"/>
  <c r="W107" i="67" s="1"/>
  <c r="V108" i="67" a="1"/>
  <c r="V108" i="67" s="1"/>
  <c r="W108" i="67" s="1" a="1"/>
  <c r="W108" i="67" s="1"/>
  <c r="V109" i="67" a="1"/>
  <c r="V109" i="67" s="1"/>
  <c r="W109" i="67" s="1" a="1"/>
  <c r="W109" i="67" s="1"/>
  <c r="V110" i="67" a="1"/>
  <c r="V110" i="67" s="1"/>
  <c r="W110" i="67" s="1" a="1"/>
  <c r="W110" i="67" s="1"/>
  <c r="V111" i="67" a="1"/>
  <c r="V111" i="67" s="1"/>
  <c r="W111" i="67" s="1" a="1"/>
  <c r="W111" i="67" s="1"/>
  <c r="N21" i="67"/>
  <c r="T39" i="67"/>
  <c r="T16" i="67"/>
  <c r="T111" i="67"/>
  <c r="Q111" i="67"/>
  <c r="N111" i="67"/>
  <c r="T110" i="67"/>
  <c r="Q110" i="67"/>
  <c r="N110" i="67"/>
  <c r="T109" i="67"/>
  <c r="Q109" i="67"/>
  <c r="N109" i="67"/>
  <c r="T108" i="67"/>
  <c r="Q108" i="67"/>
  <c r="N108" i="67"/>
  <c r="T107" i="67"/>
  <c r="Q107" i="67"/>
  <c r="N107" i="67"/>
  <c r="T106" i="67"/>
  <c r="Q106" i="67"/>
  <c r="N106" i="67"/>
  <c r="T105" i="67"/>
  <c r="Q105" i="67"/>
  <c r="N105" i="67"/>
  <c r="T104" i="67"/>
  <c r="Q104" i="67"/>
  <c r="N104" i="67"/>
  <c r="T103" i="67"/>
  <c r="Q103" i="67"/>
  <c r="N103" i="67"/>
  <c r="T102" i="67"/>
  <c r="Q102" i="67"/>
  <c r="N102" i="67"/>
  <c r="T101" i="67"/>
  <c r="Q101" i="67"/>
  <c r="N101" i="67"/>
  <c r="T100" i="67"/>
  <c r="Q100" i="67"/>
  <c r="N100" i="67"/>
  <c r="T99" i="67"/>
  <c r="Q99" i="67"/>
  <c r="N99" i="67"/>
  <c r="T98" i="67"/>
  <c r="Q98" i="67"/>
  <c r="N98" i="67"/>
  <c r="T97" i="67"/>
  <c r="Q97" i="67"/>
  <c r="N97" i="67"/>
  <c r="T96" i="67"/>
  <c r="Q96" i="67"/>
  <c r="N96" i="67"/>
  <c r="T95" i="67"/>
  <c r="Q95" i="67"/>
  <c r="N95" i="67"/>
  <c r="T94" i="67"/>
  <c r="Q94" i="67"/>
  <c r="N94" i="67"/>
  <c r="T93" i="67"/>
  <c r="Q93" i="67"/>
  <c r="N93" i="67"/>
  <c r="T92" i="67"/>
  <c r="Q92" i="67"/>
  <c r="N92" i="67"/>
  <c r="T91" i="67"/>
  <c r="Q91" i="67"/>
  <c r="N91" i="67"/>
  <c r="T90" i="67"/>
  <c r="Q90" i="67"/>
  <c r="N90" i="67"/>
  <c r="T89" i="67"/>
  <c r="Q89" i="67"/>
  <c r="N89" i="67"/>
  <c r="T88" i="67"/>
  <c r="Q88" i="67"/>
  <c r="N88" i="67"/>
  <c r="T87" i="67"/>
  <c r="Q87" i="67"/>
  <c r="N87" i="67"/>
  <c r="T86" i="67"/>
  <c r="Q86" i="67"/>
  <c r="N86" i="67"/>
  <c r="T85" i="67"/>
  <c r="Q85" i="67"/>
  <c r="N85" i="67"/>
  <c r="T84" i="67"/>
  <c r="Q84" i="67"/>
  <c r="N84" i="67"/>
  <c r="T83" i="67"/>
  <c r="Q83" i="67"/>
  <c r="N83" i="67"/>
  <c r="T82" i="67"/>
  <c r="Q82" i="67"/>
  <c r="N82" i="67"/>
  <c r="T81" i="67"/>
  <c r="Q81" i="67"/>
  <c r="N81" i="67"/>
  <c r="T80" i="67"/>
  <c r="Q80" i="67"/>
  <c r="N80" i="67"/>
  <c r="T79" i="67"/>
  <c r="Q79" i="67"/>
  <c r="N79" i="67"/>
  <c r="T78" i="67"/>
  <c r="Q78" i="67"/>
  <c r="N78" i="67"/>
  <c r="T77" i="67"/>
  <c r="Q77" i="67"/>
  <c r="N77" i="67"/>
  <c r="T76" i="67"/>
  <c r="Q76" i="67"/>
  <c r="N76" i="67"/>
  <c r="T75" i="67"/>
  <c r="Q75" i="67"/>
  <c r="N75" i="67"/>
  <c r="T74" i="67"/>
  <c r="Q74" i="67"/>
  <c r="N74" i="67"/>
  <c r="T73" i="67"/>
  <c r="Q73" i="67"/>
  <c r="N73" i="67"/>
  <c r="T72" i="67"/>
  <c r="Q72" i="67"/>
  <c r="N72" i="67"/>
  <c r="T71" i="67"/>
  <c r="Q71" i="67"/>
  <c r="N71" i="67"/>
  <c r="T70" i="67"/>
  <c r="Q70" i="67"/>
  <c r="N70" i="67"/>
  <c r="T69" i="67"/>
  <c r="Q69" i="67"/>
  <c r="N69" i="67"/>
  <c r="T68" i="67"/>
  <c r="Q68" i="67"/>
  <c r="N68" i="67"/>
  <c r="T67" i="67"/>
  <c r="Q67" i="67"/>
  <c r="N67" i="67"/>
  <c r="T66" i="67"/>
  <c r="Q66" i="67"/>
  <c r="N66" i="67"/>
  <c r="T65" i="67"/>
  <c r="Q65" i="67"/>
  <c r="N65" i="67"/>
  <c r="T64" i="67"/>
  <c r="Q64" i="67"/>
  <c r="N64" i="67"/>
  <c r="T63" i="67"/>
  <c r="Q63" i="67"/>
  <c r="N63" i="67"/>
  <c r="T62" i="67"/>
  <c r="Q62" i="67"/>
  <c r="N62" i="67"/>
  <c r="T61" i="67"/>
  <c r="Q61" i="67"/>
  <c r="N61" i="67"/>
  <c r="T60" i="67"/>
  <c r="Q60" i="67"/>
  <c r="N60" i="67"/>
  <c r="T59" i="67"/>
  <c r="Q59" i="67"/>
  <c r="N59" i="67"/>
  <c r="T58" i="67"/>
  <c r="Q58" i="67"/>
  <c r="N58" i="67"/>
  <c r="T57" i="67"/>
  <c r="Q57" i="67"/>
  <c r="N57" i="67"/>
  <c r="T56" i="67"/>
  <c r="Q56" i="67"/>
  <c r="N56" i="67"/>
  <c r="T55" i="67"/>
  <c r="Q55" i="67"/>
  <c r="N55" i="67"/>
  <c r="T54" i="67"/>
  <c r="Q54" i="67"/>
  <c r="N54" i="67"/>
  <c r="T53" i="67"/>
  <c r="Q53" i="67"/>
  <c r="N53" i="67"/>
  <c r="T52" i="67"/>
  <c r="Q52" i="67"/>
  <c r="N52" i="67"/>
  <c r="T51" i="67"/>
  <c r="Q51" i="67"/>
  <c r="N51" i="67"/>
  <c r="T50" i="67"/>
  <c r="Q50" i="67"/>
  <c r="N50" i="67"/>
  <c r="T49" i="67"/>
  <c r="Q49" i="67"/>
  <c r="N49" i="67"/>
  <c r="T48" i="67"/>
  <c r="Q48" i="67"/>
  <c r="N48" i="67"/>
  <c r="T47" i="67"/>
  <c r="Q47" i="67"/>
  <c r="N47" i="67"/>
  <c r="T46" i="67"/>
  <c r="Q46" i="67"/>
  <c r="N46" i="67"/>
  <c r="T45" i="67"/>
  <c r="Q45" i="67"/>
  <c r="N45" i="67"/>
  <c r="T44" i="67"/>
  <c r="Q44" i="67"/>
  <c r="N44" i="67"/>
  <c r="T43" i="67"/>
  <c r="Q43" i="67"/>
  <c r="N43" i="67"/>
  <c r="T42" i="67"/>
  <c r="Q42" i="67"/>
  <c r="N42" i="67"/>
  <c r="T41" i="67"/>
  <c r="Q41" i="67"/>
  <c r="N41" i="67"/>
  <c r="T40" i="67"/>
  <c r="Q40" i="67"/>
  <c r="N40" i="67"/>
  <c r="Q39" i="67"/>
  <c r="N39" i="67"/>
  <c r="T38" i="67"/>
  <c r="Q38" i="67"/>
  <c r="N38" i="67"/>
  <c r="T37" i="67"/>
  <c r="Q37" i="67"/>
  <c r="N37" i="67"/>
  <c r="T36" i="67"/>
  <c r="Q36" i="67"/>
  <c r="N36" i="67"/>
  <c r="T35" i="67"/>
  <c r="Q35" i="67"/>
  <c r="N35" i="67"/>
  <c r="T34" i="67"/>
  <c r="Q34" i="67"/>
  <c r="N34" i="67"/>
  <c r="T33" i="67"/>
  <c r="Q33" i="67"/>
  <c r="N33" i="67"/>
  <c r="T32" i="67"/>
  <c r="Q32" i="67"/>
  <c r="N32" i="67"/>
  <c r="T31" i="67"/>
  <c r="Q31" i="67"/>
  <c r="N31" i="67"/>
  <c r="T30" i="67"/>
  <c r="Q30" i="67"/>
  <c r="N30" i="67"/>
  <c r="T29" i="67"/>
  <c r="Q29" i="67"/>
  <c r="N29" i="67"/>
  <c r="T28" i="67"/>
  <c r="Q28" i="67"/>
  <c r="N28" i="67"/>
  <c r="T27" i="67"/>
  <c r="Q27" i="67"/>
  <c r="N27" i="67"/>
  <c r="T26" i="67"/>
  <c r="Q26" i="67"/>
  <c r="N26" i="67"/>
  <c r="T25" i="67"/>
  <c r="Q25" i="67"/>
  <c r="N25" i="67"/>
  <c r="T24" i="67"/>
  <c r="Q24" i="67"/>
  <c r="N24" i="67"/>
  <c r="T23" i="67"/>
  <c r="Q23" i="67"/>
  <c r="N23" i="67"/>
  <c r="T22" i="67"/>
  <c r="Q22" i="67"/>
  <c r="N22" i="67"/>
  <c r="T21" i="67"/>
  <c r="Q21" i="67"/>
  <c r="T20" i="67"/>
  <c r="Q20" i="67"/>
  <c r="N20" i="67"/>
  <c r="T19" i="67"/>
  <c r="Q19" i="67"/>
  <c r="N19" i="67"/>
  <c r="T18" i="67"/>
  <c r="Q18" i="67"/>
  <c r="N18" i="67"/>
  <c r="T17" i="67"/>
  <c r="Q17" i="67"/>
  <c r="N17" i="67"/>
  <c r="Q16" i="67"/>
  <c r="N16" i="67"/>
  <c r="T15" i="67"/>
  <c r="Q15" i="67"/>
  <c r="N15" i="67"/>
  <c r="T14" i="67"/>
  <c r="Q14" i="67"/>
  <c r="N14" i="67"/>
  <c r="T13" i="67"/>
  <c r="Q13" i="67"/>
  <c r="N13" i="67"/>
  <c r="AR29" i="67" l="1"/>
  <c r="AL18" i="67"/>
  <c r="AO70" i="67"/>
  <c r="AO31" i="67"/>
  <c r="AO102" i="67"/>
  <c r="AO22" i="67"/>
  <c r="AR16" i="67"/>
  <c r="AR100" i="67"/>
  <c r="AR84" i="67"/>
  <c r="AR36" i="67"/>
  <c r="AR98" i="67"/>
  <c r="AR82" i="67"/>
  <c r="AR66" i="67"/>
  <c r="AR50" i="67"/>
  <c r="AR34" i="67"/>
  <c r="AR18" i="67"/>
  <c r="AR85" i="67"/>
  <c r="AO86" i="67"/>
  <c r="AO54" i="67"/>
  <c r="AO38" i="67"/>
  <c r="AO100" i="67"/>
  <c r="AO84" i="67"/>
  <c r="AO52" i="67"/>
  <c r="AO20" i="67"/>
  <c r="AR109" i="67"/>
  <c r="AR61" i="67"/>
  <c r="AR13" i="67"/>
  <c r="AR43" i="67"/>
  <c r="AO97" i="67"/>
  <c r="AO81" i="67"/>
  <c r="AO65" i="67"/>
  <c r="AO49" i="67"/>
  <c r="AO33" i="67"/>
  <c r="AO17" i="67"/>
  <c r="AO96" i="67"/>
  <c r="AO80" i="67"/>
  <c r="AO64" i="67"/>
  <c r="AO48" i="67"/>
  <c r="AO32" i="67"/>
  <c r="AO16" i="67"/>
  <c r="AR55" i="67"/>
  <c r="AR23" i="67"/>
  <c r="X28" i="67"/>
  <c r="X90" i="67"/>
  <c r="X74" i="67"/>
  <c r="X58" i="67"/>
  <c r="X42" i="67"/>
  <c r="X27" i="67"/>
  <c r="X91" i="67"/>
  <c r="AL93" i="67"/>
  <c r="X106" i="67"/>
  <c r="X105" i="67"/>
  <c r="X89" i="67"/>
  <c r="X73" i="67"/>
  <c r="X57" i="67"/>
  <c r="X41" i="67"/>
  <c r="X26" i="67"/>
  <c r="X72" i="67"/>
  <c r="X56" i="67"/>
  <c r="X40" i="67"/>
  <c r="X25" i="67"/>
  <c r="X107" i="67"/>
  <c r="X88" i="67"/>
  <c r="X103" i="67"/>
  <c r="X87" i="67"/>
  <c r="X71" i="67"/>
  <c r="X55" i="67"/>
  <c r="X39" i="67"/>
  <c r="X24" i="67"/>
  <c r="X59" i="67"/>
  <c r="X102" i="67"/>
  <c r="X86" i="67"/>
  <c r="X70" i="67"/>
  <c r="X54" i="67"/>
  <c r="X38" i="67"/>
  <c r="X23" i="67"/>
  <c r="AO67" i="67"/>
  <c r="AO51" i="67"/>
  <c r="AO35" i="67"/>
  <c r="X101" i="67"/>
  <c r="X85" i="67"/>
  <c r="X69" i="67"/>
  <c r="X53" i="67"/>
  <c r="X37" i="67"/>
  <c r="AL71" i="67"/>
  <c r="AL39" i="67"/>
  <c r="AL23" i="67"/>
  <c r="X100" i="67"/>
  <c r="X84" i="67"/>
  <c r="X68" i="67"/>
  <c r="X52" i="67"/>
  <c r="X36" i="67"/>
  <c r="X104" i="67"/>
  <c r="X99" i="67"/>
  <c r="X83" i="67"/>
  <c r="X67" i="67"/>
  <c r="X51" i="67"/>
  <c r="X35" i="67"/>
  <c r="AL85" i="67"/>
  <c r="AL69" i="67"/>
  <c r="AL37" i="67"/>
  <c r="X98" i="67"/>
  <c r="X82" i="67"/>
  <c r="X66" i="67"/>
  <c r="X50" i="67"/>
  <c r="X34" i="67"/>
  <c r="X97" i="67"/>
  <c r="X81" i="67"/>
  <c r="X65" i="67"/>
  <c r="X49" i="67"/>
  <c r="X33" i="67"/>
  <c r="AR53" i="67"/>
  <c r="AR37" i="67"/>
  <c r="AR21" i="67"/>
  <c r="X96" i="67"/>
  <c r="X80" i="67"/>
  <c r="X64" i="67"/>
  <c r="X48" i="67"/>
  <c r="X32" i="67"/>
  <c r="AO40" i="67"/>
  <c r="X111" i="67"/>
  <c r="X95" i="67"/>
  <c r="X79" i="67"/>
  <c r="X63" i="67"/>
  <c r="X47" i="67"/>
  <c r="X31" i="67"/>
  <c r="AR67" i="67"/>
  <c r="AR19" i="67"/>
  <c r="X43" i="67"/>
  <c r="X110" i="67"/>
  <c r="X94" i="67"/>
  <c r="X78" i="67"/>
  <c r="X62" i="67"/>
  <c r="X46" i="67"/>
  <c r="X30" i="67"/>
  <c r="AL48" i="67"/>
  <c r="AL32" i="67"/>
  <c r="X75" i="67"/>
  <c r="X109" i="67"/>
  <c r="X93" i="67"/>
  <c r="X77" i="67"/>
  <c r="X61" i="67"/>
  <c r="X45" i="67"/>
  <c r="X29" i="67"/>
  <c r="X108" i="67"/>
  <c r="X92" i="67"/>
  <c r="X76" i="67"/>
  <c r="X60" i="67"/>
  <c r="X44" i="67"/>
  <c r="AL65" i="67"/>
  <c r="AO105" i="67"/>
  <c r="AO89" i="67"/>
  <c r="AO73" i="67"/>
  <c r="AO57" i="67"/>
  <c r="AO41" i="67"/>
  <c r="AO25" i="67"/>
  <c r="AR32" i="67"/>
  <c r="X22" i="67"/>
  <c r="X21" i="67"/>
  <c r="X20" i="67"/>
  <c r="X19" i="67"/>
  <c r="X18" i="67"/>
  <c r="X17" i="67"/>
  <c r="X16" i="67"/>
  <c r="X14" i="67"/>
  <c r="X15" i="67"/>
  <c r="X13" i="67"/>
  <c r="AO36" i="67"/>
  <c r="AR59" i="67"/>
  <c r="AL54" i="67"/>
  <c r="AL38" i="67"/>
  <c r="AL22" i="67"/>
  <c r="AO77" i="67"/>
  <c r="AO45" i="67"/>
  <c r="AR51" i="67"/>
  <c r="AL97" i="67"/>
  <c r="AL81" i="67"/>
  <c r="AL49" i="67"/>
  <c r="AL33" i="67"/>
  <c r="AL17" i="67"/>
  <c r="AO87" i="67"/>
  <c r="AO55" i="67"/>
  <c r="AO39" i="67"/>
  <c r="AO23" i="67"/>
  <c r="AR48" i="67"/>
  <c r="AL111" i="67"/>
  <c r="AL95" i="67"/>
  <c r="AL79" i="67"/>
  <c r="AL63" i="67"/>
  <c r="AL47" i="67"/>
  <c r="AL15" i="67"/>
  <c r="AL83" i="67"/>
  <c r="AL67" i="67"/>
  <c r="AL51" i="67"/>
  <c r="AL35" i="67"/>
  <c r="AL19" i="67"/>
  <c r="AL98" i="67"/>
  <c r="AL82" i="67"/>
  <c r="AL50" i="67"/>
  <c r="AO90" i="67"/>
  <c r="AO42" i="67"/>
  <c r="AR110" i="67"/>
  <c r="AR94" i="67"/>
  <c r="AR78" i="67"/>
  <c r="AR62" i="67"/>
  <c r="AR46" i="67"/>
  <c r="AR30" i="67"/>
  <c r="AR14" i="67"/>
  <c r="AO75" i="67"/>
  <c r="AO43" i="67"/>
  <c r="AO109" i="67"/>
  <c r="AO93" i="67"/>
  <c r="AO61" i="67"/>
  <c r="AO29" i="67"/>
  <c r="AO13" i="67"/>
  <c r="AO68" i="67"/>
  <c r="AO88" i="67"/>
  <c r="AR111" i="67"/>
  <c r="AR63" i="67"/>
  <c r="AR27" i="67"/>
  <c r="AO62" i="67"/>
  <c r="AO46" i="67"/>
  <c r="AO30" i="67"/>
  <c r="AO53" i="67"/>
  <c r="AL68" i="67"/>
  <c r="AL52" i="67"/>
  <c r="AL36" i="67"/>
  <c r="AL20" i="67"/>
  <c r="AO27" i="67"/>
  <c r="AR70" i="67"/>
  <c r="AR54" i="67"/>
  <c r="AR38" i="67"/>
  <c r="AR22" i="67"/>
  <c r="AR105" i="67"/>
  <c r="AR89" i="67"/>
  <c r="AR73" i="67"/>
  <c r="AR57" i="67"/>
  <c r="AR41" i="67"/>
  <c r="AR25" i="67"/>
  <c r="AO74" i="67"/>
  <c r="AO58" i="67"/>
  <c r="AO26" i="67"/>
  <c r="AR101" i="67"/>
  <c r="AR69" i="67"/>
  <c r="AR87" i="67"/>
  <c r="AR71" i="67"/>
  <c r="AR39" i="67"/>
  <c r="AL101" i="67"/>
  <c r="AO94" i="67"/>
  <c r="AO14" i="67"/>
  <c r="AO85" i="67"/>
  <c r="AR35" i="67"/>
  <c r="AR60" i="67"/>
  <c r="AL109" i="67"/>
  <c r="AO111" i="67"/>
  <c r="AO95" i="67"/>
  <c r="AO79" i="67"/>
  <c r="AO63" i="67"/>
  <c r="AO47" i="67"/>
  <c r="AO15" i="67"/>
  <c r="AL86" i="67"/>
  <c r="AL70" i="67"/>
  <c r="AL66" i="67"/>
  <c r="AL34" i="67"/>
  <c r="AR68" i="67"/>
  <c r="AR52" i="67"/>
  <c r="AR20" i="67"/>
  <c r="AO72" i="67"/>
  <c r="AO56" i="67"/>
  <c r="AO24" i="67"/>
  <c r="AR99" i="67"/>
  <c r="AR83" i="67"/>
  <c r="AR86" i="67"/>
  <c r="AR97" i="67"/>
  <c r="AR81" i="67"/>
  <c r="AR65" i="67"/>
  <c r="AR49" i="67"/>
  <c r="AR33" i="67"/>
  <c r="AR17" i="67"/>
  <c r="AO98" i="67"/>
  <c r="AO82" i="67"/>
  <c r="AO66" i="67"/>
  <c r="AO50" i="67"/>
  <c r="AO34" i="67"/>
  <c r="AO18" i="67"/>
  <c r="AR96" i="67"/>
  <c r="AR80" i="67"/>
  <c r="AR64" i="67"/>
  <c r="AR95" i="67"/>
  <c r="AR79" i="67"/>
  <c r="AR47" i="67"/>
  <c r="AR31" i="67"/>
  <c r="AR15" i="67"/>
  <c r="AL104" i="67"/>
  <c r="AL43" i="67"/>
  <c r="AO110" i="67"/>
  <c r="AO78" i="67"/>
  <c r="AO101" i="67"/>
  <c r="AO69" i="67"/>
  <c r="AO37" i="67"/>
  <c r="AO21" i="67"/>
  <c r="AL53" i="67"/>
  <c r="AO99" i="67"/>
  <c r="AO83" i="67"/>
  <c r="AO19" i="67"/>
  <c r="Q11" i="67"/>
  <c r="AL14" i="67"/>
  <c r="AL74" i="67"/>
  <c r="AL42" i="67"/>
  <c r="AL110" i="67"/>
  <c r="AL62" i="67"/>
  <c r="AL46" i="67"/>
  <c r="AL30" i="67"/>
  <c r="AL88" i="67"/>
  <c r="AL28" i="67"/>
  <c r="AL90" i="67"/>
  <c r="AL58" i="67"/>
  <c r="AL26" i="67"/>
  <c r="AL31" i="67"/>
  <c r="AL77" i="67"/>
  <c r="AL89" i="67"/>
  <c r="AL73" i="67"/>
  <c r="AL41" i="67"/>
  <c r="AL99" i="67"/>
  <c r="AL56" i="67"/>
  <c r="AL40" i="67"/>
  <c r="AL13" i="67"/>
  <c r="AL24" i="67"/>
  <c r="AL45" i="67"/>
  <c r="AL64" i="67"/>
  <c r="AR77" i="67"/>
  <c r="AL87" i="67"/>
  <c r="AL55" i="67"/>
  <c r="AR106" i="67"/>
  <c r="AR90" i="67"/>
  <c r="AR74" i="67"/>
  <c r="AR58" i="67"/>
  <c r="AR42" i="67"/>
  <c r="AR26" i="67"/>
  <c r="AL57" i="67"/>
  <c r="AL78" i="67"/>
  <c r="AR93" i="67"/>
  <c r="AL102" i="67"/>
  <c r="AR102" i="67"/>
  <c r="AL25" i="67"/>
  <c r="AR45" i="67"/>
  <c r="AL94" i="67"/>
  <c r="AL100" i="67"/>
  <c r="AL84" i="67"/>
  <c r="AO108" i="67"/>
  <c r="AO28" i="67"/>
  <c r="AL21" i="67"/>
  <c r="AL61" i="67"/>
  <c r="AL72" i="67"/>
  <c r="AL80" i="67"/>
  <c r="AL16" i="67"/>
  <c r="AL29" i="67"/>
  <c r="AR104" i="67"/>
  <c r="AR88" i="67"/>
  <c r="AR72" i="67"/>
  <c r="AR56" i="67"/>
  <c r="AR40" i="67"/>
  <c r="AR24" i="67"/>
  <c r="AR103" i="67"/>
  <c r="AR108" i="67"/>
  <c r="AR92" i="67"/>
  <c r="AR76" i="67"/>
  <c r="AR44" i="67"/>
  <c r="AR28" i="67"/>
  <c r="AR107" i="67"/>
  <c r="AR91" i="67"/>
  <c r="AR75" i="67"/>
  <c r="AO107" i="67"/>
  <c r="AO91" i="67"/>
  <c r="AO59" i="67"/>
  <c r="AO106" i="67"/>
  <c r="AO104" i="67"/>
  <c r="AO103" i="67"/>
  <c r="AO71" i="67"/>
  <c r="AO76" i="67"/>
  <c r="AO60" i="67"/>
  <c r="AO44" i="67"/>
  <c r="AO92" i="67"/>
  <c r="AL96" i="67"/>
  <c r="AL108" i="67"/>
  <c r="AL92" i="67"/>
  <c r="AL76" i="67"/>
  <c r="AL60" i="67"/>
  <c r="AL44" i="67"/>
  <c r="AL107" i="67"/>
  <c r="AL91" i="67"/>
  <c r="AL75" i="67"/>
  <c r="AL59" i="67"/>
  <c r="AL27" i="67"/>
  <c r="AL106" i="67"/>
  <c r="AL103" i="67"/>
  <c r="AL105" i="67"/>
  <c r="AS14" i="67" l="1"/>
  <c r="AS15" i="67"/>
  <c r="AS16" i="67"/>
  <c r="AS17" i="67"/>
  <c r="AS18" i="67"/>
  <c r="AS19" i="67"/>
  <c r="AS20" i="67"/>
  <c r="AS21" i="67"/>
  <c r="AS22" i="67"/>
  <c r="AS23" i="67"/>
  <c r="AS24" i="67"/>
  <c r="AS25" i="67"/>
  <c r="AS26" i="67"/>
  <c r="AS27" i="67"/>
  <c r="AS28" i="67"/>
  <c r="AS29" i="67"/>
  <c r="AS30" i="67"/>
  <c r="AS31" i="67"/>
  <c r="AS32" i="67"/>
  <c r="AS33" i="67"/>
  <c r="AS34" i="67"/>
  <c r="AS35" i="67"/>
  <c r="AS36" i="67"/>
  <c r="AS37" i="67"/>
  <c r="AS38" i="67"/>
  <c r="AS39" i="67"/>
  <c r="AS40" i="67"/>
  <c r="AS41" i="67"/>
  <c r="AS42" i="67"/>
  <c r="AS43" i="67"/>
  <c r="AS44" i="67"/>
  <c r="AS45" i="67"/>
  <c r="AS46" i="67"/>
  <c r="AS47" i="67"/>
  <c r="AS48" i="67"/>
  <c r="AS49" i="67"/>
  <c r="AS50" i="67"/>
  <c r="AS51" i="67"/>
  <c r="AS52" i="67"/>
  <c r="AS53" i="67"/>
  <c r="AS54" i="67"/>
  <c r="AS55" i="67"/>
  <c r="AS56" i="67"/>
  <c r="AS57" i="67"/>
  <c r="AS58" i="67"/>
  <c r="AS59" i="67"/>
  <c r="AS60" i="67"/>
  <c r="AS61" i="67"/>
  <c r="AS62" i="67"/>
  <c r="AS63" i="67"/>
  <c r="AS64" i="67"/>
  <c r="AS65" i="67"/>
  <c r="AS66" i="67"/>
  <c r="AS67" i="67"/>
  <c r="AS68" i="67"/>
  <c r="AS69" i="67"/>
  <c r="AS70" i="67"/>
  <c r="AS71" i="67"/>
  <c r="AS72" i="67"/>
  <c r="AS73" i="67"/>
  <c r="AS74" i="67"/>
  <c r="AS75" i="67"/>
  <c r="AS76" i="67"/>
  <c r="AS77" i="67"/>
  <c r="AS78" i="67"/>
  <c r="AS79" i="67"/>
  <c r="AS80" i="67"/>
  <c r="AS81" i="67"/>
  <c r="AS82" i="67"/>
  <c r="AS83" i="67"/>
  <c r="AS84" i="67"/>
  <c r="AS85" i="67"/>
  <c r="AS86" i="67"/>
  <c r="AS87" i="67"/>
  <c r="AS88" i="67"/>
  <c r="AS89" i="67"/>
  <c r="AS90" i="67"/>
  <c r="AS91" i="67"/>
  <c r="AS92" i="67"/>
  <c r="AS93" i="67"/>
  <c r="AS94" i="67"/>
  <c r="AS95" i="67"/>
  <c r="AS96" i="67"/>
  <c r="AS97" i="67"/>
  <c r="AS98" i="67"/>
  <c r="AS99" i="67"/>
  <c r="AS100" i="67"/>
  <c r="AS101" i="67"/>
  <c r="AS102" i="67"/>
  <c r="AS103" i="67"/>
  <c r="AS104" i="67"/>
  <c r="AS105" i="67"/>
  <c r="AS106" i="67"/>
  <c r="AS107" i="67"/>
  <c r="AS108" i="67"/>
  <c r="AS109" i="67"/>
  <c r="AS110" i="67"/>
  <c r="AS111" i="67"/>
  <c r="W112" i="67" l="1"/>
  <c r="B8" i="84" s="1"/>
  <c r="V112" i="67"/>
  <c r="A8" i="84" s="1"/>
  <c r="F23" i="84" l="1"/>
  <c r="C8" i="84"/>
  <c r="E11" i="85" s="1"/>
  <c r="F45" i="77"/>
  <c r="G45" i="77"/>
  <c r="F46" i="77"/>
  <c r="G46" i="77"/>
  <c r="F47" i="77"/>
  <c r="G47" i="77"/>
  <c r="F48" i="77"/>
  <c r="AY16" i="67" a="1"/>
  <c r="AY16" i="67" s="1"/>
  <c r="G48" i="77"/>
  <c r="AY17" i="67" a="1"/>
  <c r="AY17" i="67" s="1"/>
  <c r="G51" i="77"/>
  <c r="G52" i="77"/>
  <c r="G53" i="77"/>
  <c r="G54" i="77"/>
  <c r="AY23" i="67" a="1"/>
  <c r="AY23" i="67" s="1"/>
  <c r="AY24" i="67" a="1"/>
  <c r="AY24" i="67" s="1"/>
  <c r="AY25" i="67" a="1"/>
  <c r="AY25" i="67" s="1"/>
  <c r="AY26" i="67" a="1"/>
  <c r="AY26" i="67" s="1"/>
  <c r="AY27" i="67" a="1"/>
  <c r="AY27" i="67" s="1"/>
  <c r="AY28" i="67" a="1"/>
  <c r="AY28" i="67" s="1"/>
  <c r="AY29" i="67" a="1"/>
  <c r="AY29" i="67" s="1"/>
  <c r="AY30" i="67" a="1"/>
  <c r="AY30" i="67" s="1"/>
  <c r="AY31" i="67" a="1"/>
  <c r="AY31" i="67" s="1"/>
  <c r="AY32" i="67" a="1"/>
  <c r="AY32" i="67" s="1"/>
  <c r="AY33" i="67" a="1"/>
  <c r="AY33" i="67" s="1"/>
  <c r="AY34" i="67" a="1"/>
  <c r="AY34" i="67" s="1"/>
  <c r="AY35" i="67" a="1"/>
  <c r="AY35" i="67" s="1"/>
  <c r="AY36" i="67" a="1"/>
  <c r="AY36" i="67" s="1"/>
  <c r="AY37" i="67" a="1"/>
  <c r="AY37" i="67" s="1"/>
  <c r="AY38" i="67" a="1"/>
  <c r="AY38" i="67" s="1"/>
  <c r="AY39" i="67" a="1"/>
  <c r="AY39" i="67" s="1"/>
  <c r="AY40" i="67" a="1"/>
  <c r="AY40" i="67" s="1"/>
  <c r="AY41" i="67" a="1"/>
  <c r="AY41" i="67" s="1"/>
  <c r="AY42" i="67" a="1"/>
  <c r="AY42" i="67" s="1"/>
  <c r="AY43" i="67" a="1"/>
  <c r="AY43" i="67" s="1"/>
  <c r="AY44" i="67" a="1"/>
  <c r="AY44" i="67" s="1"/>
  <c r="AY45" i="67" a="1"/>
  <c r="AY45" i="67" s="1"/>
  <c r="AY46" i="67" a="1"/>
  <c r="AY46" i="67" s="1"/>
  <c r="AY47" i="67" a="1"/>
  <c r="AY47" i="67" s="1"/>
  <c r="AY48" i="67" a="1"/>
  <c r="AY48" i="67" s="1"/>
  <c r="AY49" i="67" a="1"/>
  <c r="AY49" i="67" s="1"/>
  <c r="AY50" i="67" a="1"/>
  <c r="AY50" i="67" s="1"/>
  <c r="AY51" i="67" a="1"/>
  <c r="AY51" i="67" s="1"/>
  <c r="AY52" i="67" a="1"/>
  <c r="AY52" i="67" s="1"/>
  <c r="AY53" i="67" a="1"/>
  <c r="AY53" i="67" s="1"/>
  <c r="AY54" i="67" a="1"/>
  <c r="AY54" i="67" s="1"/>
  <c r="AY55" i="67" a="1"/>
  <c r="AY55" i="67" s="1"/>
  <c r="AY56" i="67" a="1"/>
  <c r="AY56" i="67" s="1"/>
  <c r="AY57" i="67" a="1"/>
  <c r="AY57" i="67" s="1"/>
  <c r="AY58" i="67" a="1"/>
  <c r="AY58" i="67" s="1"/>
  <c r="AY59" i="67" a="1"/>
  <c r="AY59" i="67" s="1"/>
  <c r="AY60" i="67" a="1"/>
  <c r="AY60" i="67" s="1"/>
  <c r="AY61" i="67" a="1"/>
  <c r="AY61" i="67" s="1"/>
  <c r="AY62" i="67" a="1"/>
  <c r="AY62" i="67" s="1"/>
  <c r="AY63" i="67" a="1"/>
  <c r="AY63" i="67" s="1"/>
  <c r="AY64" i="67" a="1"/>
  <c r="AY64" i="67" s="1"/>
  <c r="AY65" i="67" a="1"/>
  <c r="AY65" i="67" s="1"/>
  <c r="AY66" i="67" a="1"/>
  <c r="AY66" i="67" s="1"/>
  <c r="AY67" i="67" a="1"/>
  <c r="AY67" i="67" s="1"/>
  <c r="AY68" i="67" a="1"/>
  <c r="AY68" i="67" s="1"/>
  <c r="AY69" i="67" a="1"/>
  <c r="AY69" i="67" s="1"/>
  <c r="AY70" i="67" a="1"/>
  <c r="AY70" i="67" s="1"/>
  <c r="AY71" i="67" a="1"/>
  <c r="AY71" i="67" s="1"/>
  <c r="AY72" i="67" a="1"/>
  <c r="AY72" i="67" s="1"/>
  <c r="AY73" i="67" a="1"/>
  <c r="AY73" i="67" s="1"/>
  <c r="AY74" i="67" a="1"/>
  <c r="AY74" i="67" s="1"/>
  <c r="AY75" i="67" a="1"/>
  <c r="AY75" i="67" s="1"/>
  <c r="AY76" i="67" a="1"/>
  <c r="AY76" i="67" s="1"/>
  <c r="AY77" i="67" a="1"/>
  <c r="AY77" i="67" s="1"/>
  <c r="AY78" i="67" a="1"/>
  <c r="AY78" i="67" s="1"/>
  <c r="AY79" i="67" a="1"/>
  <c r="AY79" i="67" s="1"/>
  <c r="AY80" i="67" a="1"/>
  <c r="AY80" i="67" s="1"/>
  <c r="AY81" i="67" a="1"/>
  <c r="AY81" i="67" s="1"/>
  <c r="AY82" i="67" a="1"/>
  <c r="AY82" i="67" s="1"/>
  <c r="AY83" i="67" a="1"/>
  <c r="AY83" i="67" s="1"/>
  <c r="AY84" i="67" a="1"/>
  <c r="AY84" i="67" s="1"/>
  <c r="AY85" i="67" a="1"/>
  <c r="AY85" i="67" s="1"/>
  <c r="AY86" i="67" a="1"/>
  <c r="AY86" i="67" s="1"/>
  <c r="AY87" i="67" a="1"/>
  <c r="AY87" i="67" s="1"/>
  <c r="AY88" i="67" a="1"/>
  <c r="AY88" i="67" s="1"/>
  <c r="AY89" i="67" a="1"/>
  <c r="AY89" i="67" s="1"/>
  <c r="AY90" i="67" a="1"/>
  <c r="AY90" i="67" s="1"/>
  <c r="AY91" i="67" a="1"/>
  <c r="AY91" i="67" s="1"/>
  <c r="AY92" i="67" a="1"/>
  <c r="AY92" i="67" s="1"/>
  <c r="AY93" i="67" a="1"/>
  <c r="AY93" i="67" s="1"/>
  <c r="AY94" i="67" a="1"/>
  <c r="AY94" i="67" s="1"/>
  <c r="AY95" i="67" a="1"/>
  <c r="AY95" i="67" s="1"/>
  <c r="AY96" i="67" a="1"/>
  <c r="AY96" i="67" s="1"/>
  <c r="AY97" i="67" a="1"/>
  <c r="AY97" i="67" s="1"/>
  <c r="AY98" i="67" a="1"/>
  <c r="AY98" i="67" s="1"/>
  <c r="AY99" i="67" a="1"/>
  <c r="AY99" i="67" s="1"/>
  <c r="AY100" i="67" a="1"/>
  <c r="AY100" i="67" s="1"/>
  <c r="AY101" i="67" a="1"/>
  <c r="AY101" i="67" s="1"/>
  <c r="AY102" i="67" a="1"/>
  <c r="AY102" i="67" s="1"/>
  <c r="AY103" i="67" a="1"/>
  <c r="AY103" i="67" s="1"/>
  <c r="AY104" i="67" a="1"/>
  <c r="AY104" i="67" s="1"/>
  <c r="AY105" i="67" a="1"/>
  <c r="AY105" i="67" s="1"/>
  <c r="AY106" i="67" a="1"/>
  <c r="AY106" i="67" s="1"/>
  <c r="AY107" i="67" a="1"/>
  <c r="AY107" i="67" s="1"/>
  <c r="AY108" i="67" a="1"/>
  <c r="AY108" i="67" s="1"/>
  <c r="AY109" i="67" a="1"/>
  <c r="AY109" i="67" s="1"/>
  <c r="AY110" i="67" a="1"/>
  <c r="AY110" i="67" s="1"/>
  <c r="AY111" i="67" a="1"/>
  <c r="AY111" i="67" s="1"/>
  <c r="E28" i="84" l="1"/>
  <c r="E29" i="84"/>
  <c r="F12" i="84"/>
  <c r="B18" i="85"/>
  <c r="AY19" i="67" a="1"/>
  <c r="AY19" i="67" s="1"/>
  <c r="AY18" i="67" a="1"/>
  <c r="AY18" i="67" s="1"/>
  <c r="AY22" i="67" a="1"/>
  <c r="AY22" i="67" s="1"/>
  <c r="BE22" i="67" s="1"/>
  <c r="AY21" i="67" a="1"/>
  <c r="AY21" i="67" s="1"/>
  <c r="BE21" i="67" s="1"/>
  <c r="AY20" i="67" a="1"/>
  <c r="AY20" i="67" s="1"/>
  <c r="H48" i="77"/>
  <c r="H46" i="77"/>
  <c r="AY14" i="67" a="1"/>
  <c r="AY14" i="67" s="1"/>
  <c r="H47" i="77"/>
  <c r="AY15" i="67" a="1"/>
  <c r="AY15" i="67" s="1"/>
  <c r="AZ13" i="67" a="1"/>
  <c r="AZ13" i="67" s="1"/>
  <c r="H45" i="77"/>
  <c r="AX100" i="67" a="1"/>
  <c r="AX100" i="67" s="1"/>
  <c r="BD100" i="67" s="1"/>
  <c r="AZ100" i="67" a="1"/>
  <c r="AZ100" i="67" s="1"/>
  <c r="AU100" i="67"/>
  <c r="AV100" i="67" s="1"/>
  <c r="BE90" i="67"/>
  <c r="AX90" i="67" a="1"/>
  <c r="AX90" i="67" s="1"/>
  <c r="BD90" i="67" s="1"/>
  <c r="AZ90" i="67" a="1"/>
  <c r="AZ90" i="67" s="1"/>
  <c r="AU90" i="67"/>
  <c r="AV90" i="67" s="1"/>
  <c r="BE76" i="67"/>
  <c r="AZ76" i="67" a="1"/>
  <c r="AZ76" i="67" s="1"/>
  <c r="AX76" i="67" a="1"/>
  <c r="AX76" i="67" s="1"/>
  <c r="BD76" i="67" s="1"/>
  <c r="AU76" i="67"/>
  <c r="AV76" i="67" s="1"/>
  <c r="AX62" i="67" a="1"/>
  <c r="AX62" i="67" s="1"/>
  <c r="BD62" i="67" s="1"/>
  <c r="AZ62" i="67" a="1"/>
  <c r="AZ62" i="67" s="1"/>
  <c r="AU62" i="67"/>
  <c r="AV62" i="67" s="1"/>
  <c r="AX52" i="67" a="1"/>
  <c r="AX52" i="67" s="1"/>
  <c r="AZ52" i="67" a="1"/>
  <c r="AZ52" i="67" s="1"/>
  <c r="AU52" i="67"/>
  <c r="AV52" i="67" s="1"/>
  <c r="AZ44" i="67" a="1"/>
  <c r="AZ44" i="67" s="1"/>
  <c r="AX44" i="67" a="1"/>
  <c r="AX44" i="67" s="1"/>
  <c r="BD44" i="67" s="1"/>
  <c r="BE44" i="67"/>
  <c r="AU44" i="67"/>
  <c r="AV44" i="67" s="1"/>
  <c r="BE110" i="67"/>
  <c r="AZ110" i="67" a="1"/>
  <c r="AZ110" i="67" s="1"/>
  <c r="AX110" i="67" a="1"/>
  <c r="AX110" i="67" s="1"/>
  <c r="BD110" i="67" s="1"/>
  <c r="AU110" i="67"/>
  <c r="AV110" i="67" s="1"/>
  <c r="AX94" i="67" a="1"/>
  <c r="AX94" i="67" s="1"/>
  <c r="BD94" i="67" s="1"/>
  <c r="AZ94" i="67" a="1"/>
  <c r="AZ94" i="67" s="1"/>
  <c r="BE94" i="67"/>
  <c r="AU94" i="67"/>
  <c r="AV94" i="67" s="1"/>
  <c r="AZ80" i="67" a="1"/>
  <c r="AZ80" i="67" s="1"/>
  <c r="BE80" i="67"/>
  <c r="AX80" i="67" a="1"/>
  <c r="AX80" i="67" s="1"/>
  <c r="BD80" i="67" s="1"/>
  <c r="AU80" i="67"/>
  <c r="AV80" i="67" s="1"/>
  <c r="BE66" i="67"/>
  <c r="AZ66" i="67" a="1"/>
  <c r="AZ66" i="67" s="1"/>
  <c r="AX66" i="67" a="1"/>
  <c r="AX66" i="67" s="1"/>
  <c r="BD66" i="67" s="1"/>
  <c r="AU66" i="67"/>
  <c r="AV66" i="67" s="1"/>
  <c r="BE50" i="67"/>
  <c r="AZ50" i="67" a="1"/>
  <c r="AZ50" i="67" s="1"/>
  <c r="AX50" i="67" a="1"/>
  <c r="AX50" i="67" s="1"/>
  <c r="BD50" i="67" s="1"/>
  <c r="AU50" i="67"/>
  <c r="AV50" i="67" s="1"/>
  <c r="AZ22" i="67" a="1"/>
  <c r="AZ22" i="67" s="1"/>
  <c r="AX22" i="67" a="1"/>
  <c r="AX22" i="67" s="1"/>
  <c r="BD22" i="67" s="1"/>
  <c r="AU22" i="67"/>
  <c r="AV22" i="67" s="1"/>
  <c r="AX98" i="67" a="1"/>
  <c r="AX98" i="67" s="1"/>
  <c r="BD98" i="67" s="1"/>
  <c r="AZ98" i="67" a="1"/>
  <c r="AZ98" i="67" s="1"/>
  <c r="BE98" i="67"/>
  <c r="AU98" i="67"/>
  <c r="AV98" i="67" s="1"/>
  <c r="AZ70" i="67" a="1"/>
  <c r="AZ70" i="67" s="1"/>
  <c r="AX70" i="67" a="1"/>
  <c r="AX70" i="67" s="1"/>
  <c r="BD70" i="67" s="1"/>
  <c r="AU70" i="67"/>
  <c r="AV70" i="67" s="1"/>
  <c r="BE26" i="67"/>
  <c r="AZ26" i="67" a="1"/>
  <c r="AZ26" i="67" s="1"/>
  <c r="AX26" i="67" a="1"/>
  <c r="AX26" i="67" s="1"/>
  <c r="AU26" i="67"/>
  <c r="AV26" i="67" s="1"/>
  <c r="AZ32" i="67" a="1"/>
  <c r="AZ32" i="67" s="1"/>
  <c r="AX32" i="67" a="1"/>
  <c r="AX32" i="67" s="1"/>
  <c r="BD32" i="67" s="1"/>
  <c r="BE32" i="67"/>
  <c r="AU32" i="67"/>
  <c r="AV32" i="67" s="1"/>
  <c r="AX102" i="67" a="1"/>
  <c r="AX102" i="67" s="1"/>
  <c r="BD102" i="67" s="1"/>
  <c r="AZ102" i="67" a="1"/>
  <c r="AZ102" i="67" s="1"/>
  <c r="BE102" i="67"/>
  <c r="AU102" i="67"/>
  <c r="AV102" i="67" s="1"/>
  <c r="AZ88" i="67" a="1"/>
  <c r="AZ88" i="67" s="1"/>
  <c r="AX88" i="67" a="1"/>
  <c r="AX88" i="67" s="1"/>
  <c r="BD88" i="67" s="1"/>
  <c r="BE88" i="67"/>
  <c r="AU88" i="67"/>
  <c r="AV88" i="67" s="1"/>
  <c r="AX74" i="67" a="1"/>
  <c r="AX74" i="67" s="1"/>
  <c r="BD74" i="67" s="1"/>
  <c r="AZ74" i="67" a="1"/>
  <c r="AZ74" i="67" s="1"/>
  <c r="AU74" i="67"/>
  <c r="AV74" i="67" s="1"/>
  <c r="AZ58" i="67" a="1"/>
  <c r="AZ58" i="67" s="1"/>
  <c r="BE58" i="67"/>
  <c r="AX58" i="67" a="1"/>
  <c r="AX58" i="67" s="1"/>
  <c r="BD58" i="67" s="1"/>
  <c r="AU58" i="67"/>
  <c r="AV58" i="67" s="1"/>
  <c r="AZ46" i="67" a="1"/>
  <c r="AZ46" i="67" s="1"/>
  <c r="AX46" i="67" a="1"/>
  <c r="AX46" i="67" s="1"/>
  <c r="BD46" i="67" s="1"/>
  <c r="BE46" i="67"/>
  <c r="AU46" i="67"/>
  <c r="AV46" i="67" s="1"/>
  <c r="AZ30" i="67" a="1"/>
  <c r="AZ30" i="67" s="1"/>
  <c r="BE30" i="67"/>
  <c r="AX30" i="67" a="1"/>
  <c r="AX30" i="67" s="1"/>
  <c r="BD30" i="67" s="1"/>
  <c r="AU30" i="67"/>
  <c r="AV30" i="67" s="1"/>
  <c r="AX111" i="67" a="1"/>
  <c r="AX111" i="67" s="1"/>
  <c r="BD111" i="67" s="1"/>
  <c r="BE111" i="67"/>
  <c r="AZ111" i="67" a="1"/>
  <c r="AZ111" i="67" s="1"/>
  <c r="AU111" i="67"/>
  <c r="AV111" i="67" s="1"/>
  <c r="BE109" i="67"/>
  <c r="AZ109" i="67" a="1"/>
  <c r="AZ109" i="67" s="1"/>
  <c r="AX109" i="67" a="1"/>
  <c r="AX109" i="67" s="1"/>
  <c r="BD109" i="67" s="1"/>
  <c r="AU109" i="67"/>
  <c r="AV109" i="67" s="1"/>
  <c r="BE107" i="67"/>
  <c r="AZ107" i="67" a="1"/>
  <c r="AZ107" i="67" s="1"/>
  <c r="AX107" i="67" a="1"/>
  <c r="AX107" i="67" s="1"/>
  <c r="BD107" i="67" s="1"/>
  <c r="AU107" i="67"/>
  <c r="AV107" i="67" s="1"/>
  <c r="BE105" i="67"/>
  <c r="AZ105" i="67" a="1"/>
  <c r="AZ105" i="67" s="1"/>
  <c r="AX105" i="67" a="1"/>
  <c r="AX105" i="67" s="1"/>
  <c r="BD105" i="67" s="1"/>
  <c r="AU105" i="67"/>
  <c r="AV105" i="67" s="1"/>
  <c r="AZ103" i="67" a="1"/>
  <c r="AZ103" i="67" s="1"/>
  <c r="AX103" i="67" a="1"/>
  <c r="AX103" i="67" s="1"/>
  <c r="BD103" i="67" s="1"/>
  <c r="BE103" i="67"/>
  <c r="AU103" i="67"/>
  <c r="AV103" i="67" s="1"/>
  <c r="BE101" i="67"/>
  <c r="AZ101" i="67" a="1"/>
  <c r="AZ101" i="67" s="1"/>
  <c r="AX101" i="67" a="1"/>
  <c r="AX101" i="67" s="1"/>
  <c r="BD101" i="67" s="1"/>
  <c r="AU101" i="67"/>
  <c r="AV101" i="67" s="1"/>
  <c r="AX99" i="67" a="1"/>
  <c r="AX99" i="67" s="1"/>
  <c r="BD99" i="67" s="1"/>
  <c r="AZ99" i="67" a="1"/>
  <c r="AZ99" i="67" s="1"/>
  <c r="BE99" i="67"/>
  <c r="AU99" i="67"/>
  <c r="AV99" i="67" s="1"/>
  <c r="AZ97" i="67" a="1"/>
  <c r="AZ97" i="67" s="1"/>
  <c r="BE97" i="67"/>
  <c r="AX97" i="67" a="1"/>
  <c r="AX97" i="67" s="1"/>
  <c r="BD97" i="67" s="1"/>
  <c r="AU97" i="67"/>
  <c r="AV97" i="67" s="1"/>
  <c r="AZ95" i="67" a="1"/>
  <c r="AZ95" i="67" s="1"/>
  <c r="BE95" i="67"/>
  <c r="AX95" i="67" a="1"/>
  <c r="AX95" i="67" s="1"/>
  <c r="BD95" i="67" s="1"/>
  <c r="AU95" i="67"/>
  <c r="AV95" i="67" s="1"/>
  <c r="AZ93" i="67" a="1"/>
  <c r="AZ93" i="67" s="1"/>
  <c r="BE93" i="67"/>
  <c r="AX93" i="67" a="1"/>
  <c r="AX93" i="67" s="1"/>
  <c r="BD93" i="67" s="1"/>
  <c r="AU93" i="67"/>
  <c r="AV93" i="67" s="1"/>
  <c r="AZ91" i="67" a="1"/>
  <c r="AZ91" i="67" s="1"/>
  <c r="AX91" i="67" a="1"/>
  <c r="AX91" i="67" s="1"/>
  <c r="BD91" i="67" s="1"/>
  <c r="AU91" i="67"/>
  <c r="AV91" i="67" s="1"/>
  <c r="BE89" i="67"/>
  <c r="AX89" i="67" a="1"/>
  <c r="AX89" i="67" s="1"/>
  <c r="BD89" i="67" s="1"/>
  <c r="AZ89" i="67" a="1"/>
  <c r="AZ89" i="67" s="1"/>
  <c r="AU89" i="67"/>
  <c r="AV89" i="67" s="1"/>
  <c r="AX87" i="67" a="1"/>
  <c r="AX87" i="67" s="1"/>
  <c r="BD87" i="67" s="1"/>
  <c r="AZ87" i="67" a="1"/>
  <c r="AZ87" i="67" s="1"/>
  <c r="BE87" i="67"/>
  <c r="AU87" i="67"/>
  <c r="AV87" i="67" s="1"/>
  <c r="AX85" i="67" a="1"/>
  <c r="AX85" i="67" s="1"/>
  <c r="BD85" i="67" s="1"/>
  <c r="AZ85" i="67" a="1"/>
  <c r="AZ85" i="67" s="1"/>
  <c r="BE85" i="67"/>
  <c r="AU85" i="67"/>
  <c r="AV85" i="67" s="1"/>
  <c r="AZ83" i="67" a="1"/>
  <c r="AZ83" i="67" s="1"/>
  <c r="BE83" i="67"/>
  <c r="AX83" i="67" a="1"/>
  <c r="AX83" i="67" s="1"/>
  <c r="BD83" i="67" s="1"/>
  <c r="AU83" i="67"/>
  <c r="AV83" i="67" s="1"/>
  <c r="AX81" i="67" a="1"/>
  <c r="AX81" i="67" s="1"/>
  <c r="BD81" i="67" s="1"/>
  <c r="AZ81" i="67" a="1"/>
  <c r="AZ81" i="67" s="1"/>
  <c r="BE81" i="67"/>
  <c r="AU81" i="67"/>
  <c r="AV81" i="67" s="1"/>
  <c r="AZ79" i="67" a="1"/>
  <c r="AZ79" i="67" s="1"/>
  <c r="AX79" i="67" a="1"/>
  <c r="AX79" i="67" s="1"/>
  <c r="BD79" i="67" s="1"/>
  <c r="AU79" i="67"/>
  <c r="AV79" i="67" s="1"/>
  <c r="BE77" i="67"/>
  <c r="AX77" i="67" a="1"/>
  <c r="AX77" i="67" s="1"/>
  <c r="BD77" i="67" s="1"/>
  <c r="AZ77" i="67" a="1"/>
  <c r="AZ77" i="67" s="1"/>
  <c r="AU77" i="67"/>
  <c r="AV77" i="67" s="1"/>
  <c r="AZ75" i="67" a="1"/>
  <c r="AZ75" i="67" s="1"/>
  <c r="BE75" i="67"/>
  <c r="AX75" i="67" a="1"/>
  <c r="AX75" i="67" s="1"/>
  <c r="BD75" i="67" s="1"/>
  <c r="AU75" i="67"/>
  <c r="AV75" i="67" s="1"/>
  <c r="AX73" i="67" a="1"/>
  <c r="AX73" i="67" s="1"/>
  <c r="BD73" i="67" s="1"/>
  <c r="AZ73" i="67" a="1"/>
  <c r="AZ73" i="67" s="1"/>
  <c r="BE73" i="67"/>
  <c r="AU73" i="67"/>
  <c r="AV73" i="67" s="1"/>
  <c r="AZ71" i="67" a="1"/>
  <c r="AZ71" i="67" s="1"/>
  <c r="AX71" i="67" a="1"/>
  <c r="AX71" i="67" s="1"/>
  <c r="BD71" i="67" s="1"/>
  <c r="AU71" i="67"/>
  <c r="AV71" i="67" s="1"/>
  <c r="AZ69" i="67" a="1"/>
  <c r="AZ69" i="67" s="1"/>
  <c r="AX69" i="67" a="1"/>
  <c r="AX69" i="67" s="1"/>
  <c r="BD69" i="67" s="1"/>
  <c r="BE69" i="67"/>
  <c r="AU69" i="67"/>
  <c r="AV69" i="67" s="1"/>
  <c r="AZ67" i="67" a="1"/>
  <c r="AZ67" i="67" s="1"/>
  <c r="BE67" i="67"/>
  <c r="AX67" i="67" a="1"/>
  <c r="AX67" i="67" s="1"/>
  <c r="BD67" i="67" s="1"/>
  <c r="AU67" i="67"/>
  <c r="AV67" i="67" s="1"/>
  <c r="BE65" i="67"/>
  <c r="AX65" i="67" a="1"/>
  <c r="AX65" i="67" s="1"/>
  <c r="BD65" i="67" s="1"/>
  <c r="AZ65" i="67" a="1"/>
  <c r="AZ65" i="67" s="1"/>
  <c r="AU65" i="67"/>
  <c r="AV65" i="67" s="1"/>
  <c r="BE63" i="67"/>
  <c r="AZ63" i="67" a="1"/>
  <c r="AZ63" i="67" s="1"/>
  <c r="AX63" i="67" a="1"/>
  <c r="AX63" i="67" s="1"/>
  <c r="BD63" i="67" s="1"/>
  <c r="AU63" i="67"/>
  <c r="AV63" i="67" s="1"/>
  <c r="BE61" i="67"/>
  <c r="AX61" i="67" a="1"/>
  <c r="AX61" i="67" s="1"/>
  <c r="BD61" i="67" s="1"/>
  <c r="AZ61" i="67" a="1"/>
  <c r="AZ61" i="67" s="1"/>
  <c r="AU61" i="67"/>
  <c r="AV61" i="67" s="1"/>
  <c r="AX59" i="67" a="1"/>
  <c r="AX59" i="67" s="1"/>
  <c r="BD59" i="67" s="1"/>
  <c r="AZ59" i="67" a="1"/>
  <c r="AZ59" i="67" s="1"/>
  <c r="BE59" i="67"/>
  <c r="AU59" i="67"/>
  <c r="AV59" i="67" s="1"/>
  <c r="AZ57" i="67" a="1"/>
  <c r="AZ57" i="67" s="1"/>
  <c r="AX57" i="67" a="1"/>
  <c r="AX57" i="67" s="1"/>
  <c r="BD57" i="67" s="1"/>
  <c r="BE57" i="67"/>
  <c r="AU57" i="67"/>
  <c r="AV57" i="67" s="1"/>
  <c r="AZ55" i="67" a="1"/>
  <c r="AZ55" i="67" s="1"/>
  <c r="AX55" i="67" a="1"/>
  <c r="AX55" i="67" s="1"/>
  <c r="BD55" i="67" s="1"/>
  <c r="AU55" i="67"/>
  <c r="AV55" i="67" s="1"/>
  <c r="BE53" i="67"/>
  <c r="AX53" i="67" a="1"/>
  <c r="AX53" i="67" s="1"/>
  <c r="BD53" i="67" s="1"/>
  <c r="AZ53" i="67" a="1"/>
  <c r="AZ53" i="67" s="1"/>
  <c r="AU53" i="67"/>
  <c r="AV53" i="67" s="1"/>
  <c r="AX51" i="67" a="1"/>
  <c r="AX51" i="67" s="1"/>
  <c r="BD51" i="67" s="1"/>
  <c r="BE51" i="67"/>
  <c r="AZ51" i="67" a="1"/>
  <c r="AZ51" i="67" s="1"/>
  <c r="AU51" i="67"/>
  <c r="AV51" i="67" s="1"/>
  <c r="BE49" i="67"/>
  <c r="AZ49" i="67" a="1"/>
  <c r="AZ49" i="67" s="1"/>
  <c r="AX49" i="67" a="1"/>
  <c r="AX49" i="67" s="1"/>
  <c r="BD49" i="67" s="1"/>
  <c r="AU49" i="67"/>
  <c r="AV49" i="67" s="1"/>
  <c r="AX47" i="67" a="1"/>
  <c r="AX47" i="67" s="1"/>
  <c r="BD47" i="67" s="1"/>
  <c r="AZ47" i="67" a="1"/>
  <c r="AZ47" i="67" s="1"/>
  <c r="BE47" i="67"/>
  <c r="AU47" i="67"/>
  <c r="AV47" i="67" s="1"/>
  <c r="AZ45" i="67" a="1"/>
  <c r="AZ45" i="67" s="1"/>
  <c r="AX45" i="67" a="1"/>
  <c r="AX45" i="67" s="1"/>
  <c r="BD45" i="67" s="1"/>
  <c r="BE45" i="67"/>
  <c r="AU45" i="67"/>
  <c r="AV45" i="67" s="1"/>
  <c r="AX43" i="67" a="1"/>
  <c r="AX43" i="67" s="1"/>
  <c r="BD43" i="67" s="1"/>
  <c r="AZ43" i="67" a="1"/>
  <c r="AZ43" i="67" s="1"/>
  <c r="BE43" i="67"/>
  <c r="AU43" i="67"/>
  <c r="AV43" i="67" s="1"/>
  <c r="BE41" i="67"/>
  <c r="AX41" i="67" a="1"/>
  <c r="AX41" i="67" s="1"/>
  <c r="BD41" i="67" s="1"/>
  <c r="AZ41" i="67" a="1"/>
  <c r="AZ41" i="67" s="1"/>
  <c r="AU41" i="67"/>
  <c r="AV41" i="67" s="1"/>
  <c r="AX39" i="67" a="1"/>
  <c r="AX39" i="67" s="1"/>
  <c r="BD39" i="67" s="1"/>
  <c r="BE39" i="67"/>
  <c r="AZ39" i="67" a="1"/>
  <c r="AZ39" i="67" s="1"/>
  <c r="AU39" i="67"/>
  <c r="AV39" i="67" s="1"/>
  <c r="BE37" i="67"/>
  <c r="AZ37" i="67" a="1"/>
  <c r="AZ37" i="67" s="1"/>
  <c r="AX37" i="67" a="1"/>
  <c r="AX37" i="67" s="1"/>
  <c r="BD37" i="67" s="1"/>
  <c r="AU37" i="67"/>
  <c r="AV37" i="67" s="1"/>
  <c r="AX35" i="67" a="1"/>
  <c r="AX35" i="67" s="1"/>
  <c r="AZ35" i="67" a="1"/>
  <c r="AZ35" i="67" s="1"/>
  <c r="BE35" i="67"/>
  <c r="AU35" i="67"/>
  <c r="AV35" i="67" s="1"/>
  <c r="AZ33" i="67" a="1"/>
  <c r="AZ33" i="67" s="1"/>
  <c r="AX33" i="67" a="1"/>
  <c r="AX33" i="67" s="1"/>
  <c r="BD33" i="67" s="1"/>
  <c r="BE33" i="67"/>
  <c r="AU33" i="67"/>
  <c r="AV33" i="67" s="1"/>
  <c r="AZ31" i="67" a="1"/>
  <c r="AZ31" i="67" s="1"/>
  <c r="AX31" i="67" a="1"/>
  <c r="AX31" i="67" s="1"/>
  <c r="BD31" i="67" s="1"/>
  <c r="BE31" i="67"/>
  <c r="AU31" i="67"/>
  <c r="AV31" i="67" s="1"/>
  <c r="BE29" i="67"/>
  <c r="AX29" i="67" a="1"/>
  <c r="AX29" i="67" s="1"/>
  <c r="BD29" i="67" s="1"/>
  <c r="AZ29" i="67" a="1"/>
  <c r="AZ29" i="67" s="1"/>
  <c r="AU29" i="67"/>
  <c r="AV29" i="67" s="1"/>
  <c r="AX27" i="67" a="1"/>
  <c r="AX27" i="67" s="1"/>
  <c r="BD27" i="67" s="1"/>
  <c r="AZ27" i="67" a="1"/>
  <c r="AZ27" i="67" s="1"/>
  <c r="AU27" i="67"/>
  <c r="AV27" i="67" s="1"/>
  <c r="BE25" i="67"/>
  <c r="AZ25" i="67" a="1"/>
  <c r="AZ25" i="67" s="1"/>
  <c r="AX25" i="67" a="1"/>
  <c r="AX25" i="67" s="1"/>
  <c r="BD25" i="67" s="1"/>
  <c r="AU25" i="67"/>
  <c r="AV25" i="67" s="1"/>
  <c r="AX23" i="67" a="1"/>
  <c r="AX23" i="67" s="1"/>
  <c r="BD23" i="67" s="1"/>
  <c r="AZ23" i="67" a="1"/>
  <c r="AZ23" i="67" s="1"/>
  <c r="BE23" i="67"/>
  <c r="AU23" i="67"/>
  <c r="AV23" i="67" s="1"/>
  <c r="AZ21" i="67" a="1"/>
  <c r="AZ21" i="67" s="1"/>
  <c r="AX21" i="67" a="1"/>
  <c r="AX21" i="67" s="1"/>
  <c r="BD21" i="67" s="1"/>
  <c r="AU21" i="67"/>
  <c r="AV21" i="67" s="1"/>
  <c r="BE108" i="67"/>
  <c r="AZ108" i="67" a="1"/>
  <c r="AZ108" i="67" s="1"/>
  <c r="AX108" i="67" a="1"/>
  <c r="AX108" i="67" s="1"/>
  <c r="BD108" i="67" s="1"/>
  <c r="AU108" i="67"/>
  <c r="AV108" i="67" s="1"/>
  <c r="AZ92" i="67" a="1"/>
  <c r="AZ92" i="67" s="1"/>
  <c r="BE92" i="67"/>
  <c r="AX92" i="67" a="1"/>
  <c r="AX92" i="67" s="1"/>
  <c r="BD92" i="67" s="1"/>
  <c r="AU92" i="67"/>
  <c r="AV92" i="67" s="1"/>
  <c r="AZ82" i="67" a="1"/>
  <c r="AZ82" i="67" s="1"/>
  <c r="AX82" i="67" a="1"/>
  <c r="AX82" i="67" s="1"/>
  <c r="BD82" i="67" s="1"/>
  <c r="AU82" i="67"/>
  <c r="AV82" i="67" s="1"/>
  <c r="AX72" i="67" a="1"/>
  <c r="AX72" i="67" s="1"/>
  <c r="BD72" i="67" s="1"/>
  <c r="AZ72" i="67" a="1"/>
  <c r="AZ72" i="67" s="1"/>
  <c r="BE72" i="67"/>
  <c r="AU72" i="67"/>
  <c r="AV72" i="67" s="1"/>
  <c r="AX60" i="67" a="1"/>
  <c r="AX60" i="67" s="1"/>
  <c r="BD60" i="67" s="1"/>
  <c r="AZ60" i="67" a="1"/>
  <c r="AZ60" i="67" s="1"/>
  <c r="BE60" i="67"/>
  <c r="AU60" i="67"/>
  <c r="AV60" i="67" s="1"/>
  <c r="AZ54" i="67" a="1"/>
  <c r="AZ54" i="67" s="1"/>
  <c r="AX54" i="67" a="1"/>
  <c r="AX54" i="67" s="1"/>
  <c r="BD54" i="67" s="1"/>
  <c r="AU54" i="67"/>
  <c r="AV54" i="67" s="1"/>
  <c r="AX48" i="67" a="1"/>
  <c r="AX48" i="67" s="1"/>
  <c r="BD48" i="67" s="1"/>
  <c r="AZ48" i="67" a="1"/>
  <c r="AZ48" i="67" s="1"/>
  <c r="BE48" i="67"/>
  <c r="AU48" i="67"/>
  <c r="AV48" i="67" s="1"/>
  <c r="BE42" i="67"/>
  <c r="AX42" i="67" a="1"/>
  <c r="AX42" i="67" s="1"/>
  <c r="BD42" i="67" s="1"/>
  <c r="AZ42" i="67" a="1"/>
  <c r="AZ42" i="67" s="1"/>
  <c r="AU42" i="67"/>
  <c r="AV42" i="67" s="1"/>
  <c r="AX24" i="67" a="1"/>
  <c r="AX24" i="67" s="1"/>
  <c r="BD24" i="67" s="1"/>
  <c r="AZ24" i="67" a="1"/>
  <c r="AZ24" i="67" s="1"/>
  <c r="BE24" i="67"/>
  <c r="AU24" i="67"/>
  <c r="AV24" i="67" s="1"/>
  <c r="AX106" i="67" a="1"/>
  <c r="AX106" i="67" s="1"/>
  <c r="BD106" i="67" s="1"/>
  <c r="BE106" i="67"/>
  <c r="AZ106" i="67" a="1"/>
  <c r="AZ106" i="67" s="1"/>
  <c r="AU106" i="67"/>
  <c r="AV106" i="67" s="1"/>
  <c r="AX86" i="67" a="1"/>
  <c r="AX86" i="67" s="1"/>
  <c r="BD86" i="67" s="1"/>
  <c r="AZ86" i="67" a="1"/>
  <c r="AZ86" i="67" s="1"/>
  <c r="BE86" i="67"/>
  <c r="AU86" i="67"/>
  <c r="AV86" i="67" s="1"/>
  <c r="AX68" i="67" a="1"/>
  <c r="AX68" i="67" s="1"/>
  <c r="BD68" i="67" s="1"/>
  <c r="AZ68" i="67" a="1"/>
  <c r="AZ68" i="67" s="1"/>
  <c r="BE68" i="67"/>
  <c r="AU68" i="67"/>
  <c r="AV68" i="67" s="1"/>
  <c r="AX36" i="67" a="1"/>
  <c r="AX36" i="67" s="1"/>
  <c r="BD36" i="67" s="1"/>
  <c r="AZ36" i="67" a="1"/>
  <c r="AZ36" i="67" s="1"/>
  <c r="BE36" i="67"/>
  <c r="AU36" i="67"/>
  <c r="AV36" i="67" s="1"/>
  <c r="AZ96" i="67" a="1"/>
  <c r="AZ96" i="67" s="1"/>
  <c r="BE96" i="67"/>
  <c r="AX96" i="67" a="1"/>
  <c r="AX96" i="67" s="1"/>
  <c r="BD96" i="67" s="1"/>
  <c r="AU96" i="67"/>
  <c r="AV96" i="67" s="1"/>
  <c r="AZ78" i="67" a="1"/>
  <c r="AZ78" i="67" s="1"/>
  <c r="AX78" i="67" a="1"/>
  <c r="AX78" i="67" s="1"/>
  <c r="BD78" i="67" s="1"/>
  <c r="AU78" i="67"/>
  <c r="AV78" i="67" s="1"/>
  <c r="AZ56" i="67" a="1"/>
  <c r="AZ56" i="67" s="1"/>
  <c r="AX56" i="67" a="1"/>
  <c r="AX56" i="67" s="1"/>
  <c r="BD56" i="67" s="1"/>
  <c r="BE56" i="67"/>
  <c r="AU56" i="67"/>
  <c r="AV56" i="67" s="1"/>
  <c r="BE28" i="67"/>
  <c r="AX28" i="67" a="1"/>
  <c r="AX28" i="67" s="1"/>
  <c r="BD28" i="67" s="1"/>
  <c r="AZ28" i="67" a="1"/>
  <c r="AZ28" i="67" s="1"/>
  <c r="AU28" i="67"/>
  <c r="AV28" i="67" s="1"/>
  <c r="BE38" i="67"/>
  <c r="AZ38" i="67" a="1"/>
  <c r="AZ38" i="67" s="1"/>
  <c r="AX38" i="67" a="1"/>
  <c r="AX38" i="67" s="1"/>
  <c r="BD38" i="67" s="1"/>
  <c r="AU38" i="67"/>
  <c r="AV38" i="67" s="1"/>
  <c r="AX40" i="67" a="1"/>
  <c r="AX40" i="67" s="1"/>
  <c r="BD40" i="67" s="1"/>
  <c r="BE40" i="67"/>
  <c r="AZ40" i="67" a="1"/>
  <c r="AZ40" i="67" s="1"/>
  <c r="AU40" i="67"/>
  <c r="AV40" i="67" s="1"/>
  <c r="BE104" i="67"/>
  <c r="AZ104" i="67" a="1"/>
  <c r="AZ104" i="67" s="1"/>
  <c r="AX104" i="67" a="1"/>
  <c r="AX104" i="67" s="1"/>
  <c r="BD104" i="67" s="1"/>
  <c r="AU104" i="67"/>
  <c r="AV104" i="67" s="1"/>
  <c r="AZ84" i="67" a="1"/>
  <c r="AZ84" i="67" s="1"/>
  <c r="BE84" i="67"/>
  <c r="AX84" i="67" a="1"/>
  <c r="AX84" i="67" s="1"/>
  <c r="BD84" i="67" s="1"/>
  <c r="AU84" i="67"/>
  <c r="AV84" i="67" s="1"/>
  <c r="AX64" i="67" a="1"/>
  <c r="AX64" i="67" s="1"/>
  <c r="BD64" i="67" s="1"/>
  <c r="BE64" i="67"/>
  <c r="AZ64" i="67" a="1"/>
  <c r="AZ64" i="67" s="1"/>
  <c r="AU64" i="67"/>
  <c r="AV64" i="67" s="1"/>
  <c r="AZ34" i="67" a="1"/>
  <c r="AZ34" i="67" s="1"/>
  <c r="BE34" i="67"/>
  <c r="AX34" i="67" a="1"/>
  <c r="AX34" i="67" s="1"/>
  <c r="BD34" i="67" s="1"/>
  <c r="AU34" i="67"/>
  <c r="AV34" i="67" s="1"/>
  <c r="AZ20" i="67" a="1"/>
  <c r="AZ20" i="67" s="1"/>
  <c r="AU20" i="67"/>
  <c r="AV20" i="67" s="1"/>
  <c r="AX20" i="67" a="1"/>
  <c r="AX20" i="67" s="1"/>
  <c r="AU19" i="67"/>
  <c r="AV19" i="67" s="1"/>
  <c r="AX19" i="67" a="1"/>
  <c r="AX19" i="67" s="1"/>
  <c r="BE19" i="67" s="1"/>
  <c r="AZ19" i="67" a="1"/>
  <c r="AZ19" i="67" s="1"/>
  <c r="AU18" i="67"/>
  <c r="AV18" i="67" s="1"/>
  <c r="AZ18" i="67" a="1"/>
  <c r="AZ18" i="67" s="1"/>
  <c r="AX18" i="67" a="1"/>
  <c r="AX18" i="67" s="1"/>
  <c r="AZ17" i="67" a="1"/>
  <c r="AZ17" i="67" s="1"/>
  <c r="AU17" i="67"/>
  <c r="AV17" i="67" s="1"/>
  <c r="AX17" i="67" a="1"/>
  <c r="AX17" i="67" s="1"/>
  <c r="BE17" i="67" s="1"/>
  <c r="AZ16" i="67" a="1"/>
  <c r="AZ16" i="67" s="1"/>
  <c r="AU16" i="67"/>
  <c r="AV16" i="67" s="1"/>
  <c r="AX16" i="67" a="1"/>
  <c r="AX16" i="67" s="1"/>
  <c r="BE16" i="67" s="1"/>
  <c r="AZ15" i="67" a="1"/>
  <c r="AZ15" i="67" s="1"/>
  <c r="AU15" i="67"/>
  <c r="AV15" i="67" s="1"/>
  <c r="AX15" i="67" a="1"/>
  <c r="AX15" i="67" s="1"/>
  <c r="AZ14" i="67" a="1"/>
  <c r="AZ14" i="67" s="1"/>
  <c r="AU14" i="67"/>
  <c r="AV14" i="67" s="1"/>
  <c r="AX14" i="67" a="1"/>
  <c r="AX14" i="67" s="1"/>
  <c r="AX13" i="67" a="1"/>
  <c r="AX13" i="67" s="1"/>
  <c r="AY13" i="67" s="1" a="1"/>
  <c r="AY13" i="67" s="1"/>
  <c r="AU13" i="67"/>
  <c r="AV13" i="67" s="1"/>
  <c r="BE79" i="67"/>
  <c r="BE71" i="67"/>
  <c r="BE55" i="67"/>
  <c r="BD52" i="67"/>
  <c r="BE52" i="67"/>
  <c r="BE82" i="67"/>
  <c r="BE74" i="67"/>
  <c r="BD26" i="67"/>
  <c r="BE91" i="67"/>
  <c r="BD35" i="67"/>
  <c r="BE27" i="67"/>
  <c r="BE100" i="67"/>
  <c r="BE78" i="67"/>
  <c r="BE70" i="67"/>
  <c r="BE62" i="67"/>
  <c r="BE54" i="67"/>
  <c r="D29" i="84" l="1"/>
  <c r="H29" i="84"/>
  <c r="D28" i="84"/>
  <c r="H28" i="84"/>
  <c r="F29" i="84"/>
  <c r="F28" i="84"/>
  <c r="E30" i="84"/>
  <c r="D30" i="84" s="1"/>
  <c r="I26" i="85"/>
  <c r="G21" i="77" s="1"/>
  <c r="BE20" i="67"/>
  <c r="M26" i="85"/>
  <c r="G25" i="77" s="1"/>
  <c r="K26" i="85"/>
  <c r="L26" i="85"/>
  <c r="G24" i="77" s="1"/>
  <c r="BC64" i="67" a="1"/>
  <c r="BC64" i="67" s="1"/>
  <c r="BC27" i="67" a="1"/>
  <c r="BC27" i="67" s="1"/>
  <c r="BC35" i="67" a="1"/>
  <c r="BC35" i="67" s="1"/>
  <c r="BC43" i="67" a="1"/>
  <c r="BC43" i="67" s="1"/>
  <c r="BC47" i="67" a="1"/>
  <c r="BC47" i="67" s="1"/>
  <c r="BC89" i="67" a="1"/>
  <c r="BC89" i="67" s="1"/>
  <c r="BC52" i="67" a="1"/>
  <c r="BC52" i="67" s="1"/>
  <c r="BE14" i="67"/>
  <c r="BE15" i="67"/>
  <c r="BC107" i="67" a="1"/>
  <c r="BC107" i="67" s="1"/>
  <c r="BE18" i="67"/>
  <c r="BC23" i="67" a="1"/>
  <c r="BC23" i="67" s="1"/>
  <c r="BC77" i="67" a="1"/>
  <c r="BC77" i="67" s="1"/>
  <c r="BC81" i="67" a="1"/>
  <c r="BC81" i="67" s="1"/>
  <c r="BC85" i="67" a="1"/>
  <c r="BC85" i="67" s="1"/>
  <c r="BC106" i="67" a="1"/>
  <c r="BC106" i="67" s="1"/>
  <c r="BC42" i="67" a="1"/>
  <c r="BC42" i="67" s="1"/>
  <c r="BC72" i="67" a="1"/>
  <c r="BC72" i="67" s="1"/>
  <c r="BC94" i="67" a="1"/>
  <c r="BC94" i="67" s="1"/>
  <c r="BC68" i="67" a="1"/>
  <c r="BC68" i="67" s="1"/>
  <c r="BC39" i="67" a="1"/>
  <c r="BC39" i="67" s="1"/>
  <c r="BC51" i="67" a="1"/>
  <c r="BC51" i="67" s="1"/>
  <c r="BC26" i="67" a="1"/>
  <c r="BC26" i="67" s="1"/>
  <c r="BC99" i="67" a="1"/>
  <c r="BC99" i="67" s="1"/>
  <c r="BC62" i="67" a="1"/>
  <c r="BC62" i="67" s="1"/>
  <c r="BC87" i="67" a="1"/>
  <c r="BC87" i="67" s="1"/>
  <c r="BC59" i="67" a="1"/>
  <c r="BC59" i="67" s="1"/>
  <c r="BC75" i="67" a="1"/>
  <c r="BC75" i="67" s="1"/>
  <c r="BC100" i="67" a="1"/>
  <c r="BC100" i="67" s="1"/>
  <c r="BC40" i="67" a="1"/>
  <c r="BC40" i="67" s="1"/>
  <c r="BC28" i="67" a="1"/>
  <c r="BC28" i="67" s="1"/>
  <c r="BC36" i="67" a="1"/>
  <c r="BC36" i="67" s="1"/>
  <c r="BC86" i="67" a="1"/>
  <c r="BC86" i="67" s="1"/>
  <c r="BC24" i="67" a="1"/>
  <c r="BC24" i="67" s="1"/>
  <c r="BC48" i="67" a="1"/>
  <c r="BC48" i="67" s="1"/>
  <c r="BC29" i="67" a="1"/>
  <c r="BC29" i="67" s="1"/>
  <c r="BC41" i="67" a="1"/>
  <c r="BC41" i="67" s="1"/>
  <c r="BC53" i="67" a="1"/>
  <c r="BC53" i="67" s="1"/>
  <c r="BC80" i="67" a="1"/>
  <c r="BC80" i="67" s="1"/>
  <c r="BC19" i="67" a="1"/>
  <c r="BC19" i="67" s="1"/>
  <c r="BC78" i="67" a="1"/>
  <c r="BC78" i="67" s="1"/>
  <c r="BC37" i="67" a="1"/>
  <c r="BC37" i="67" s="1"/>
  <c r="BC49" i="67" a="1"/>
  <c r="BC49" i="67" s="1"/>
  <c r="BC57" i="67" a="1"/>
  <c r="BC57" i="67" s="1"/>
  <c r="BC69" i="67" a="1"/>
  <c r="BC69" i="67" s="1"/>
  <c r="J48" i="77"/>
  <c r="BC16" i="67" a="1"/>
  <c r="BC16" i="67" s="1"/>
  <c r="BC34" i="67" a="1"/>
  <c r="BC34" i="67" s="1"/>
  <c r="BC25" i="67" a="1"/>
  <c r="BC25" i="67" s="1"/>
  <c r="BC33" i="67" a="1"/>
  <c r="BC33" i="67" s="1"/>
  <c r="BC45" i="67" a="1"/>
  <c r="BC45" i="67" s="1"/>
  <c r="BC91" i="67" a="1"/>
  <c r="BC91" i="67" s="1"/>
  <c r="BC95" i="67" a="1"/>
  <c r="BC95" i="67" s="1"/>
  <c r="BC103" i="67" a="1"/>
  <c r="BC103" i="67" s="1"/>
  <c r="BC46" i="67" a="1"/>
  <c r="BC46" i="67" s="1"/>
  <c r="BC92" i="67" a="1"/>
  <c r="BC92" i="67" s="1"/>
  <c r="BC21" i="67" a="1"/>
  <c r="BC21" i="67" s="1"/>
  <c r="BC79" i="67" a="1"/>
  <c r="BC79" i="67" s="1"/>
  <c r="BC83" i="67" a="1"/>
  <c r="BC83" i="67" s="1"/>
  <c r="BC84" i="67" a="1"/>
  <c r="BC84" i="67" s="1"/>
  <c r="BC54" i="67" a="1"/>
  <c r="BC54" i="67" s="1"/>
  <c r="BC63" i="67" a="1"/>
  <c r="BC63" i="67" s="1"/>
  <c r="BC71" i="67" a="1"/>
  <c r="BC71" i="67" s="1"/>
  <c r="BC76" i="67" a="1"/>
  <c r="BC76" i="67" s="1"/>
  <c r="BC66" i="67" a="1"/>
  <c r="BC66" i="67" s="1"/>
  <c r="J46" i="77"/>
  <c r="BC14" i="67" a="1"/>
  <c r="BC14" i="67" s="1"/>
  <c r="BC56" i="67" a="1"/>
  <c r="BC56" i="67" s="1"/>
  <c r="BC93" i="67" a="1"/>
  <c r="BC93" i="67" s="1"/>
  <c r="BC97" i="67" a="1"/>
  <c r="BC97" i="67" s="1"/>
  <c r="BC30" i="67" a="1"/>
  <c r="BC30" i="67" s="1"/>
  <c r="BC58" i="67" a="1"/>
  <c r="BC58" i="67" s="1"/>
  <c r="BC70" i="67" a="1"/>
  <c r="BC70" i="67" s="1"/>
  <c r="BC22" i="67" a="1"/>
  <c r="BC22" i="67" s="1"/>
  <c r="BC44" i="67" a="1"/>
  <c r="BC44" i="67" s="1"/>
  <c r="BC17" i="67" a="1"/>
  <c r="BC17" i="67" s="1"/>
  <c r="BC104" i="67" a="1"/>
  <c r="BC104" i="67" s="1"/>
  <c r="BC38" i="67" a="1"/>
  <c r="BC38" i="67" s="1"/>
  <c r="BC96" i="67" a="1"/>
  <c r="BC96" i="67" s="1"/>
  <c r="BC55" i="67" a="1"/>
  <c r="BC55" i="67" s="1"/>
  <c r="BC67" i="67" a="1"/>
  <c r="BC67" i="67" s="1"/>
  <c r="BC101" i="67" a="1"/>
  <c r="BC101" i="67" s="1"/>
  <c r="BC105" i="67" a="1"/>
  <c r="BC105" i="67" s="1"/>
  <c r="BC109" i="67" a="1"/>
  <c r="BC109" i="67" s="1"/>
  <c r="BC88" i="67" a="1"/>
  <c r="BC88" i="67" s="1"/>
  <c r="BC32" i="67" a="1"/>
  <c r="BC32" i="67" s="1"/>
  <c r="BC20" i="67" a="1"/>
  <c r="BC20" i="67" s="1"/>
  <c r="BC108" i="67" a="1"/>
  <c r="BC108" i="67" s="1"/>
  <c r="BC31" i="67" a="1"/>
  <c r="BC31" i="67" s="1"/>
  <c r="J47" i="77"/>
  <c r="BC15" i="67" a="1"/>
  <c r="BC15" i="67" s="1"/>
  <c r="BC18" i="67" a="1"/>
  <c r="BC18" i="67" s="1"/>
  <c r="BC60" i="67" a="1"/>
  <c r="BC60" i="67" s="1"/>
  <c r="BC82" i="67" a="1"/>
  <c r="BC82" i="67" s="1"/>
  <c r="BC61" i="67" a="1"/>
  <c r="BC61" i="67" s="1"/>
  <c r="BC65" i="67" a="1"/>
  <c r="BC65" i="67" s="1"/>
  <c r="BC73" i="67" a="1"/>
  <c r="BC73" i="67" s="1"/>
  <c r="BC98" i="67" a="1"/>
  <c r="BC98" i="67" s="1"/>
  <c r="BC50" i="67" a="1"/>
  <c r="BC50" i="67" s="1"/>
  <c r="BC110" i="67" a="1"/>
  <c r="BC110" i="67" s="1"/>
  <c r="BC111" i="67" a="1"/>
  <c r="BC111" i="67" s="1"/>
  <c r="BC74" i="67" a="1"/>
  <c r="BC74" i="67" s="1"/>
  <c r="BC102" i="67" a="1"/>
  <c r="BC102" i="67" s="1"/>
  <c r="BC90" i="67" a="1"/>
  <c r="BC90" i="67" s="1"/>
  <c r="J45" i="77"/>
  <c r="BC13" i="67" a="1"/>
  <c r="BC13" i="67" s="1"/>
  <c r="BD13" i="67"/>
  <c r="AX112" i="67"/>
  <c r="B11" i="85" s="1"/>
  <c r="D18" i="85" s="1"/>
  <c r="BD20" i="67"/>
  <c r="BD19" i="67"/>
  <c r="BE13" i="67"/>
  <c r="AW78" i="67"/>
  <c r="BB78" i="67" s="1" a="1"/>
  <c r="BB78" i="67" s="1"/>
  <c r="AW31" i="67"/>
  <c r="BB31" i="67" s="1" a="1"/>
  <c r="BB31" i="67" s="1"/>
  <c r="AW47" i="67"/>
  <c r="BB47" i="67" s="1" a="1"/>
  <c r="BB47" i="67" s="1"/>
  <c r="AW63" i="67"/>
  <c r="BB63" i="67" s="1" a="1"/>
  <c r="BB63" i="67" s="1"/>
  <c r="AW79" i="67"/>
  <c r="AW95" i="67"/>
  <c r="BB95" i="67" s="1" a="1"/>
  <c r="BB95" i="67" s="1"/>
  <c r="AW111" i="67"/>
  <c r="AW74" i="67"/>
  <c r="AW50" i="67"/>
  <c r="BB50" i="67" s="1" a="1"/>
  <c r="BB50" i="67" s="1"/>
  <c r="AW110" i="67"/>
  <c r="BB110" i="67" s="1" a="1"/>
  <c r="BB110" i="67" s="1"/>
  <c r="AW34" i="67"/>
  <c r="BB34" i="67" s="1" a="1"/>
  <c r="BB34" i="67" s="1"/>
  <c r="AW23" i="67"/>
  <c r="BB23" i="67" s="1" a="1"/>
  <c r="BB23" i="67" s="1"/>
  <c r="AW39" i="67"/>
  <c r="AW55" i="67"/>
  <c r="BB55" i="67" s="1" a="1"/>
  <c r="BB55" i="67" s="1"/>
  <c r="AW71" i="67"/>
  <c r="BB71" i="67" s="1" a="1"/>
  <c r="BB71" i="67" s="1"/>
  <c r="AW87" i="67"/>
  <c r="AW103" i="67"/>
  <c r="BB103" i="67" s="1" a="1"/>
  <c r="BB103" i="67" s="1"/>
  <c r="AW26" i="67"/>
  <c r="BB26" i="67" s="1" a="1"/>
  <c r="BB26" i="67" s="1"/>
  <c r="BD18" i="67"/>
  <c r="AW76" i="67"/>
  <c r="BB76" i="67" s="1" a="1"/>
  <c r="BB76" i="67" s="1"/>
  <c r="AW62" i="67"/>
  <c r="AW64" i="67"/>
  <c r="BB64" i="67" s="1" a="1"/>
  <c r="BB64" i="67" s="1"/>
  <c r="AW96" i="67"/>
  <c r="AW106" i="67"/>
  <c r="AW54" i="67"/>
  <c r="AW92" i="67"/>
  <c r="BB92" i="67" s="1" a="1"/>
  <c r="BB92" i="67" s="1"/>
  <c r="AW25" i="67"/>
  <c r="BB25" i="67" s="1" a="1"/>
  <c r="BB25" i="67" s="1"/>
  <c r="AW33" i="67"/>
  <c r="BB33" i="67" s="1" a="1"/>
  <c r="BB33" i="67" s="1"/>
  <c r="AW41" i="67"/>
  <c r="AW49" i="67"/>
  <c r="BB49" i="67" s="1" a="1"/>
  <c r="BB49" i="67" s="1"/>
  <c r="AW57" i="67"/>
  <c r="AW65" i="67"/>
  <c r="AW73" i="67"/>
  <c r="AW81" i="67"/>
  <c r="BB81" i="67" s="1" a="1"/>
  <c r="BB81" i="67" s="1"/>
  <c r="AW89" i="67"/>
  <c r="AW97" i="67"/>
  <c r="BB97" i="67" s="1" a="1"/>
  <c r="BB97" i="67" s="1"/>
  <c r="AW105" i="67"/>
  <c r="AW30" i="67"/>
  <c r="BB30" i="67" s="1" a="1"/>
  <c r="BB30" i="67" s="1"/>
  <c r="AW88" i="67"/>
  <c r="AW70" i="67"/>
  <c r="AW66" i="67"/>
  <c r="AW48" i="67"/>
  <c r="BB48" i="67" s="1" a="1"/>
  <c r="BB48" i="67" s="1"/>
  <c r="AW38" i="67"/>
  <c r="BB38" i="67" s="1" a="1"/>
  <c r="BB38" i="67" s="1"/>
  <c r="AW44" i="67"/>
  <c r="BB44" i="67" s="1" a="1"/>
  <c r="BB44" i="67" s="1"/>
  <c r="AW90" i="67"/>
  <c r="AW60" i="67"/>
  <c r="BB60" i="67" s="1" a="1"/>
  <c r="BB60" i="67" s="1"/>
  <c r="AW51" i="67"/>
  <c r="AW59" i="67"/>
  <c r="AW83" i="67"/>
  <c r="AW91" i="67"/>
  <c r="BB91" i="67" s="1" a="1"/>
  <c r="BB91" i="67" s="1"/>
  <c r="AW99" i="67"/>
  <c r="BB99" i="67" s="1" a="1"/>
  <c r="BB99" i="67" s="1"/>
  <c r="AW107" i="67"/>
  <c r="BB107" i="67" s="1" a="1"/>
  <c r="BB107" i="67" s="1"/>
  <c r="AW46" i="67"/>
  <c r="AW102" i="67"/>
  <c r="BB102" i="67" s="1" a="1"/>
  <c r="BB102" i="67" s="1"/>
  <c r="AW98" i="67"/>
  <c r="AW80" i="67"/>
  <c r="AW82" i="67"/>
  <c r="AW28" i="67"/>
  <c r="BB28" i="67" s="1" a="1"/>
  <c r="BB28" i="67" s="1"/>
  <c r="AW24" i="67"/>
  <c r="AW27" i="67"/>
  <c r="BB27" i="67" s="1" a="1"/>
  <c r="BB27" i="67" s="1"/>
  <c r="AW43" i="67"/>
  <c r="BB43" i="67" s="1" a="1"/>
  <c r="BB43" i="67" s="1"/>
  <c r="AW67" i="67"/>
  <c r="BB67" i="67" s="1" a="1"/>
  <c r="BB67" i="67" s="1"/>
  <c r="AW40" i="67"/>
  <c r="AW84" i="67"/>
  <c r="AW36" i="67"/>
  <c r="AW108" i="67"/>
  <c r="BB108" i="67" s="1" a="1"/>
  <c r="BB108" i="67" s="1"/>
  <c r="AW35" i="67"/>
  <c r="BB35" i="67" s="1" a="1"/>
  <c r="BB35" i="67" s="1"/>
  <c r="AW75" i="67"/>
  <c r="BB75" i="67" s="1" a="1"/>
  <c r="BB75" i="67" s="1"/>
  <c r="AW86" i="67"/>
  <c r="BB86" i="67" s="1" a="1"/>
  <c r="BB86" i="67" s="1"/>
  <c r="AW52" i="67"/>
  <c r="BB52" i="67" s="1" a="1"/>
  <c r="BB52" i="67" s="1"/>
  <c r="AW100" i="67"/>
  <c r="AW104" i="67"/>
  <c r="AW56" i="67"/>
  <c r="AW68" i="67"/>
  <c r="BB68" i="67" s="1" a="1"/>
  <c r="BB68" i="67" s="1"/>
  <c r="AW42" i="67"/>
  <c r="BB42" i="67" s="1" a="1"/>
  <c r="BB42" i="67" s="1"/>
  <c r="AW72" i="67"/>
  <c r="BB72" i="67" s="1" a="1"/>
  <c r="BB72" i="67" s="1"/>
  <c r="AW21" i="67"/>
  <c r="AW29" i="67"/>
  <c r="BB29" i="67" s="1" a="1"/>
  <c r="BB29" i="67" s="1"/>
  <c r="AW37" i="67"/>
  <c r="AW45" i="67"/>
  <c r="AW53" i="67"/>
  <c r="AW61" i="67"/>
  <c r="BB61" i="67" s="1" a="1"/>
  <c r="BB61" i="67" s="1"/>
  <c r="AW69" i="67"/>
  <c r="BB69" i="67" s="1" a="1"/>
  <c r="BB69" i="67" s="1"/>
  <c r="AW77" i="67"/>
  <c r="BB77" i="67" s="1" a="1"/>
  <c r="BB77" i="67" s="1"/>
  <c r="AW85" i="67"/>
  <c r="AW93" i="67"/>
  <c r="BB93" i="67" s="1" a="1"/>
  <c r="BB93" i="67" s="1"/>
  <c r="AW101" i="67"/>
  <c r="AW109" i="67"/>
  <c r="AW58" i="67"/>
  <c r="AW32" i="67"/>
  <c r="BB32" i="67" s="1" a="1"/>
  <c r="BB32" i="67" s="1"/>
  <c r="AW22" i="67"/>
  <c r="BB22" i="67" s="1" a="1"/>
  <c r="BB22" i="67" s="1"/>
  <c r="AW94" i="67"/>
  <c r="BB94" i="67" s="1" a="1"/>
  <c r="BB94" i="67" s="1"/>
  <c r="BD15" i="67"/>
  <c r="BD14" i="67"/>
  <c r="BD16" i="67"/>
  <c r="AW20" i="67"/>
  <c r="BB20" i="67" s="1" a="1"/>
  <c r="BB20" i="67" s="1"/>
  <c r="AW19" i="67"/>
  <c r="BB19" i="67" s="1" a="1"/>
  <c r="BB19" i="67" s="1"/>
  <c r="AW18" i="67"/>
  <c r="BB18" i="67" s="1" a="1"/>
  <c r="BB18" i="67" s="1"/>
  <c r="BD17" i="67"/>
  <c r="AW17" i="67"/>
  <c r="BB17" i="67" s="1" a="1"/>
  <c r="BB17" i="67" s="1"/>
  <c r="AW16" i="67"/>
  <c r="BB16" i="67" s="1" a="1"/>
  <c r="BB16" i="67" s="1"/>
  <c r="AW15" i="67"/>
  <c r="BB15" i="67" s="1" a="1"/>
  <c r="BB15" i="67" s="1"/>
  <c r="AW14" i="67"/>
  <c r="BB14" i="67" s="1" a="1"/>
  <c r="BB14" i="67" s="1"/>
  <c r="AW13" i="67"/>
  <c r="BF85" i="67"/>
  <c r="BF89" i="67"/>
  <c r="BF54" i="67"/>
  <c r="BF100" i="67"/>
  <c r="BF107" i="67"/>
  <c r="BF24" i="67"/>
  <c r="BF88" i="67"/>
  <c r="BF21" i="67"/>
  <c r="BF108" i="67"/>
  <c r="BF36" i="67"/>
  <c r="BF64" i="67"/>
  <c r="BF66" i="67"/>
  <c r="BF30" i="67"/>
  <c r="BF43" i="67"/>
  <c r="BF26" i="67"/>
  <c r="BF90" i="67"/>
  <c r="BF23" i="67"/>
  <c r="BF87" i="67"/>
  <c r="BF49" i="67"/>
  <c r="BF14" i="67"/>
  <c r="BF78" i="67"/>
  <c r="BF67" i="67"/>
  <c r="BF76" i="67"/>
  <c r="BF48" i="67"/>
  <c r="BF72" i="67"/>
  <c r="BF45" i="67"/>
  <c r="BF69" i="67"/>
  <c r="BF109" i="67"/>
  <c r="BF111" i="67"/>
  <c r="BF28" i="67"/>
  <c r="BF50" i="67"/>
  <c r="BF47" i="67"/>
  <c r="BF73" i="67"/>
  <c r="BF68" i="67"/>
  <c r="BF27" i="67"/>
  <c r="BF29" i="67"/>
  <c r="BF71" i="67"/>
  <c r="BF63" i="67"/>
  <c r="BF38" i="67"/>
  <c r="BF102" i="67"/>
  <c r="BF91" i="67"/>
  <c r="BF96" i="67"/>
  <c r="BF93" i="67"/>
  <c r="BF74" i="67"/>
  <c r="BF84" i="67"/>
  <c r="BF61" i="67"/>
  <c r="BF33" i="67"/>
  <c r="BF57" i="67"/>
  <c r="BF97" i="67"/>
  <c r="BF20" i="67"/>
  <c r="BF32" i="67"/>
  <c r="BF56" i="67"/>
  <c r="BF98" i="67"/>
  <c r="BF95" i="67"/>
  <c r="BF60" i="67"/>
  <c r="BF62" i="67"/>
  <c r="BF51" i="67"/>
  <c r="BF53" i="67"/>
  <c r="BF34" i="67"/>
  <c r="BF58" i="67"/>
  <c r="BF31" i="67"/>
  <c r="BF55" i="67"/>
  <c r="BF86" i="67"/>
  <c r="BF81" i="67"/>
  <c r="BF22" i="67"/>
  <c r="BF75" i="67"/>
  <c r="BF99" i="67"/>
  <c r="BF80" i="67"/>
  <c r="BF13" i="67"/>
  <c r="BF15" i="67"/>
  <c r="BF110" i="67"/>
  <c r="BF16" i="67"/>
  <c r="BF77" i="67"/>
  <c r="BF52" i="67"/>
  <c r="BF79" i="67"/>
  <c r="BF25" i="67"/>
  <c r="BF17" i="67"/>
  <c r="BF41" i="67"/>
  <c r="BF105" i="67"/>
  <c r="BF46" i="67"/>
  <c r="BF70" i="67"/>
  <c r="BF35" i="67"/>
  <c r="BF40" i="67"/>
  <c r="BF104" i="67"/>
  <c r="BF18" i="67"/>
  <c r="BF42" i="67"/>
  <c r="BF82" i="67"/>
  <c r="BF92" i="67"/>
  <c r="BF94" i="67"/>
  <c r="BF44" i="67"/>
  <c r="BF37" i="67"/>
  <c r="BF101" i="67"/>
  <c r="BF106" i="67"/>
  <c r="BF39" i="67"/>
  <c r="BF83" i="67"/>
  <c r="BF19" i="67"/>
  <c r="BF65" i="67"/>
  <c r="BF59" i="67"/>
  <c r="BF103" i="67"/>
  <c r="N29" i="84" l="1"/>
  <c r="P29" i="84" s="1"/>
  <c r="I29" i="84"/>
  <c r="M29" i="84" s="1"/>
  <c r="B31" i="85"/>
  <c r="F30" i="77" s="1"/>
  <c r="B32" i="85"/>
  <c r="F31" i="77" s="1"/>
  <c r="F30" i="84"/>
  <c r="J23" i="84"/>
  <c r="G23" i="77"/>
  <c r="B33" i="85"/>
  <c r="BB87" i="67" a="1"/>
  <c r="BB87" i="67" s="1"/>
  <c r="BB74" i="67" a="1"/>
  <c r="BB74" i="67" s="1"/>
  <c r="BB100" i="67" a="1"/>
  <c r="BB100" i="67" s="1"/>
  <c r="BB40" i="67" a="1"/>
  <c r="BB40" i="67" s="1"/>
  <c r="BB98" i="67" a="1"/>
  <c r="BB98" i="67" s="1"/>
  <c r="BB88" i="67" a="1"/>
  <c r="BB88" i="67" s="1"/>
  <c r="BB57" i="67" a="1"/>
  <c r="BB57" i="67" s="1"/>
  <c r="BB96" i="67" a="1"/>
  <c r="BB96" i="67" s="1"/>
  <c r="BB46" i="67" a="1"/>
  <c r="BB46" i="67" s="1"/>
  <c r="BB90" i="67" a="1"/>
  <c r="BB90" i="67" s="1"/>
  <c r="BB105" i="67" a="1"/>
  <c r="BB105" i="67" s="1"/>
  <c r="BB41" i="67" a="1"/>
  <c r="BB41" i="67" s="1"/>
  <c r="BB62" i="67" a="1"/>
  <c r="BB62" i="67" s="1"/>
  <c r="BB79" i="67" a="1"/>
  <c r="BB79" i="67" s="1"/>
  <c r="BB24" i="67" a="1"/>
  <c r="BB24" i="67" s="1"/>
  <c r="BB89" i="67" a="1"/>
  <c r="BB89" i="67" s="1"/>
  <c r="BB58" i="67" a="1"/>
  <c r="BB58" i="67" s="1"/>
  <c r="BB53" i="67" a="1"/>
  <c r="BB53" i="67" s="1"/>
  <c r="BB56" i="67" a="1"/>
  <c r="BB56" i="67" s="1"/>
  <c r="BB36" i="67" a="1"/>
  <c r="BB36" i="67" s="1"/>
  <c r="BB82" i="67" a="1"/>
  <c r="BB82" i="67" s="1"/>
  <c r="BB83" i="67" a="1"/>
  <c r="BB83" i="67" s="1"/>
  <c r="BB66" i="67" a="1"/>
  <c r="BB66" i="67" s="1"/>
  <c r="BB73" i="67" a="1"/>
  <c r="BB73" i="67" s="1"/>
  <c r="BB54" i="67" a="1"/>
  <c r="BB54" i="67" s="1"/>
  <c r="BB109" i="67" a="1"/>
  <c r="BB109" i="67" s="1"/>
  <c r="BB45" i="67" a="1"/>
  <c r="BB45" i="67" s="1"/>
  <c r="BB104" i="67" a="1"/>
  <c r="BB104" i="67" s="1"/>
  <c r="BB84" i="67" a="1"/>
  <c r="BB84" i="67" s="1"/>
  <c r="BB80" i="67" a="1"/>
  <c r="BB80" i="67" s="1"/>
  <c r="BB59" i="67" a="1"/>
  <c r="BB59" i="67" s="1"/>
  <c r="BB70" i="67" a="1"/>
  <c r="BB70" i="67" s="1"/>
  <c r="BB65" i="67" a="1"/>
  <c r="BB65" i="67" s="1"/>
  <c r="BB37" i="67" a="1"/>
  <c r="BB37" i="67" s="1"/>
  <c r="BB111" i="67" a="1"/>
  <c r="BB111" i="67" s="1"/>
  <c r="BB101" i="67" a="1"/>
  <c r="BB101" i="67" s="1"/>
  <c r="BB106" i="67" a="1"/>
  <c r="BB106" i="67" s="1"/>
  <c r="BB51" i="67" a="1"/>
  <c r="BB51" i="67" s="1"/>
  <c r="BB39" i="67" a="1"/>
  <c r="BB39" i="67" s="1"/>
  <c r="BB13" i="67" a="1"/>
  <c r="BB13" i="67" s="1"/>
  <c r="BB21" i="67" a="1"/>
  <c r="BB21" i="67" s="1"/>
  <c r="BB85" i="67" a="1"/>
  <c r="BB85" i="67" s="1"/>
  <c r="BE112" i="67"/>
  <c r="BD112" i="67"/>
  <c r="AY112" i="67"/>
  <c r="C11" i="85" s="1"/>
  <c r="D11" i="85" s="1"/>
  <c r="X112" i="67"/>
  <c r="E8" i="84" s="1"/>
  <c r="O23" i="84" s="1"/>
  <c r="I30" i="84" l="1"/>
  <c r="M30" i="84" s="1"/>
  <c r="N28" i="84"/>
  <c r="P28" i="84" s="1"/>
  <c r="I28" i="84"/>
  <c r="M28" i="84" s="1"/>
  <c r="C18" i="85"/>
  <c r="L23" i="84"/>
  <c r="F32" i="77"/>
  <c r="AZ112" i="67"/>
  <c r="J25" i="85" s="1"/>
  <c r="F22" i="77" s="1"/>
  <c r="F26" i="77" s="1"/>
  <c r="O28" i="84" l="1"/>
  <c r="C32" i="85"/>
  <c r="C31" i="85"/>
  <c r="E31" i="85" s="1"/>
  <c r="H30" i="84"/>
  <c r="J26" i="85"/>
  <c r="G22" i="77" s="1"/>
  <c r="BF112" i="67"/>
  <c r="D32" i="85" l="1"/>
  <c r="D31" i="85"/>
  <c r="R28" i="84"/>
  <c r="N30" i="84"/>
  <c r="P30" i="84" s="1"/>
  <c r="L28" i="84"/>
  <c r="R29" i="84"/>
  <c r="G30" i="77"/>
  <c r="E32" i="85"/>
  <c r="G31" i="77"/>
  <c r="G26" i="77"/>
  <c r="O29" i="84" l="1"/>
  <c r="S29" i="84"/>
  <c r="J28" i="84"/>
  <c r="G32" i="77"/>
  <c r="E33" i="85"/>
  <c r="C33" i="85"/>
  <c r="I31" i="85" s="1"/>
  <c r="BF11" i="80"/>
  <c r="BB11" i="80" a="1"/>
  <c r="BB11" i="80" s="1"/>
  <c r="S28" i="84" l="1"/>
  <c r="R30" i="84"/>
  <c r="F14" i="84"/>
  <c r="E18" i="85"/>
  <c r="F18" i="85" s="1"/>
  <c r="F11" i="85"/>
  <c r="J19" i="77"/>
  <c r="G11" i="85"/>
  <c r="K28" i="84" l="1"/>
  <c r="O30" i="84"/>
  <c r="F15" i="84" s="1"/>
  <c r="H17" i="84"/>
  <c r="H12" i="84"/>
  <c r="F31" i="85"/>
  <c r="G31" i="85" s="1"/>
  <c r="S30" i="84"/>
  <c r="F32" i="85"/>
  <c r="G32" i="85" s="1"/>
  <c r="D33" i="85"/>
  <c r="I33" i="85" s="1"/>
  <c r="G33" i="85" l="1"/>
  <c r="F33" i="85" s="1"/>
  <c r="J21" i="77" l="1"/>
  <c r="K11" i="85"/>
  <c r="J11" i="85"/>
  <c r="J20" i="77" s="1"/>
  <c r="H31" i="85"/>
  <c r="L31" i="85" l="1"/>
  <c r="L33" i="85"/>
  <c r="M33" i="85"/>
  <c r="M31" i="85"/>
  <c r="I32" i="85"/>
  <c r="M32" i="85" l="1"/>
  <c r="O32" i="85" s="1"/>
  <c r="L32" i="85"/>
  <c r="N33" i="85"/>
  <c r="O33" i="85"/>
  <c r="Q33" i="85" s="1"/>
  <c r="J31" i="85"/>
  <c r="Q32" i="85"/>
  <c r="R32" i="85" s="1"/>
  <c r="N32" i="85"/>
  <c r="N31" i="85"/>
  <c r="M11" i="85" l="1"/>
  <c r="K31" i="85"/>
  <c r="L11" i="85"/>
  <c r="J22" i="77"/>
  <c r="O31" i="85"/>
  <c r="Q31" i="85" s="1"/>
  <c r="J23" i="77"/>
  <c r="N11" i="85" l="1"/>
  <c r="R31" i="85" l="1"/>
  <c r="O11" i="85" l="1"/>
  <c r="R33" i="85"/>
  <c r="J32" i="77"/>
  <c r="J33"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Lila Chassac</author>
  </authors>
  <commentList>
    <comment ref="D12" authorId="0" shapeId="0" xr:uid="{0FE3DFBC-E439-48DD-A484-9DA64CFB9A6E}">
      <text>
        <r>
          <rPr>
            <sz val="9"/>
            <color rgb="FF000000"/>
            <rFont val="Tahoma"/>
            <family val="2"/>
          </rPr>
          <t>Deux modalités de prise en compte des dépenses sur cette intervention.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 Lesprit</author>
    <author>Lila Chassac</author>
  </authors>
  <commentList>
    <comment ref="H12" authorId="0" shapeId="0" xr:uid="{0F2B47F0-52A2-428A-8EED-2498988DD2E9}">
      <text>
        <r>
          <rPr>
            <b/>
            <sz val="14"/>
            <color rgb="FF000000"/>
            <rFont val="Tahoma"/>
            <family val="2"/>
          </rPr>
          <t>Attention : Le total des ressources prévisionnelles doit être égal ou inférieur au coût total du projet</t>
        </r>
      </text>
    </comment>
    <comment ref="M14" authorId="0" shapeId="0" xr:uid="{EE7D1E44-83A0-4A44-ABF2-F3800DC2E43D}">
      <text>
        <r>
          <rPr>
            <b/>
            <sz val="14"/>
            <color rgb="FF000000"/>
            <rFont val="Tahoma"/>
            <family val="2"/>
          </rPr>
          <t>(Attention, si le périmètre du projet financé est différent de celui du FEADER un échange avec le service instructeur est nécessaire avant validation de la demande d'aide)</t>
        </r>
      </text>
    </comment>
    <comment ref="L26" authorId="0" shapeId="0" xr:uid="{8A2FC6AF-BD6E-41D2-AFA1-21C077B1503C}">
      <text>
        <r>
          <rPr>
            <sz val="14"/>
            <color rgb="FF000000"/>
            <rFont val="Tahoma"/>
            <family val="2"/>
          </rPr>
          <t xml:space="preserve">L'aide publique nationale réfère au financement du projet par une structure publique ou qualifiée de droit public (Etat, Collectivités territoriales, Autofinacement du maître d'oeuvre public, OQDP…). 
</t>
        </r>
        <r>
          <rPr>
            <b/>
            <sz val="14"/>
            <color rgb="FF000000"/>
            <rFont val="Tahoma"/>
            <family val="2"/>
          </rPr>
          <t>L'aide publique nationale ne peut excéder 15 % du montant d'aide public total (FEADER + aide publique nationale)</t>
        </r>
      </text>
    </comment>
    <comment ref="C30" authorId="1" shapeId="0" xr:uid="{C3BE13B5-075F-4AF4-92CE-DB19FBEEA93F}">
      <text>
        <r>
          <rPr>
            <sz val="14"/>
            <color rgb="FF000000"/>
            <rFont val="Tahoma"/>
            <family val="2"/>
          </rPr>
          <t>Cette formule affichera 0 si le montant minimum de dépenses présentées n'est pas atteint.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<sst xmlns="http://schemas.openxmlformats.org/spreadsheetml/2006/main" count="825" uniqueCount="443">
  <si>
    <t>PLAN DE FINANCEMENT PRÉVISIONNEL</t>
  </si>
  <si>
    <t xml:space="preserve">Intervention 73.02 : Investissements agricoles non productifs </t>
  </si>
  <si>
    <t>version 1 - Décembre 2025</t>
  </si>
  <si>
    <t>Pour les pré-dépôts : la date de dépôt du dossier correspond à la date d'enregistrement de la pré-demande réputée recevable.
Pour les dossiers n'ayant pas fait l'objet d'un pré-dépôt, la date du dépôt correspond à la date de validation de la demande d'aide dans EuroPAC.</t>
  </si>
  <si>
    <r>
      <t xml:space="preserve">Les onglets de la présente feuille de calcul Excel constituent une part intégrante de la demande d'aide. Ils doivent être complétés avec </t>
    </r>
    <r>
      <rPr>
        <b/>
        <u/>
        <sz val="14"/>
        <color rgb="FFFF0000"/>
        <rFont val="Calibri"/>
        <family val="2"/>
        <scheme val="minor"/>
      </rPr>
      <t>toutes</t>
    </r>
    <r>
      <rPr>
        <b/>
        <sz val="14"/>
        <color rgb="FFFF0000"/>
        <rFont val="Calibri"/>
        <family val="2"/>
        <scheme val="minor"/>
      </rPr>
      <t xml:space="preserve"> les dépenses prévisionnelles de l'opération.
Aucune dépense non présentée ne pourra être retenue par le service instructeur lors du calcul de l'aide.</t>
    </r>
  </si>
  <si>
    <t>A</t>
  </si>
  <si>
    <t xml:space="preserve">Intitulé de l'opération </t>
  </si>
  <si>
    <t>SAISIR ICI</t>
  </si>
  <si>
    <t>Numéro de dossier Europac</t>
  </si>
  <si>
    <t>Nom du demandeur / de la structure porteuse</t>
  </si>
  <si>
    <t xml:space="preserve">2 : CONSIGNES D'UTILISATION </t>
  </si>
  <si>
    <r>
      <t xml:space="preserve">De façon générale:
</t>
    </r>
    <r>
      <rPr>
        <sz val="12"/>
        <color theme="1"/>
        <rFont val="Calibri"/>
        <family val="2"/>
        <scheme val="minor"/>
      </rPr>
      <t xml:space="preserve">- Il est conseillé de compléter les onglets de celui le plus à gauche "Accueil" vers l'onglet le plus à droite "Syn dep bénéficiaire" (l'onglet "Syn dep instructeur" étant réservé à l'administration) ;
- Il faut impérativement compléter toutes les cases non-verrouillées (cases blanches) pour permettre l'instruction du dossier. </t>
    </r>
    <r>
      <rPr>
        <sz val="12"/>
        <color rgb="FFFF0000"/>
        <rFont val="Calibri"/>
        <family val="2"/>
        <scheme val="minor"/>
      </rPr>
      <t>En particulier, les informations suivantes sont indispensables aux calculs : Type d'action ; Taux d'affectation ; Montants présentés, devis retenu.</t>
    </r>
  </si>
  <si>
    <t>ONGLET 0
PRÉSENTATION TYPE ACTION</t>
  </si>
  <si>
    <t>ONGLETS 1 À 4
DÉPENSES PRÉVISIONNELLES</t>
  </si>
  <si>
    <r>
      <t xml:space="preserve">Cet onflet regroupe vos dépenses par postes de dépense et par type d'action. Pour chaque poste de dépense (représentés par la suite dans les onglets 1 à 3), veuillez renseigner le type d'action auquel il se rattache. </t>
    </r>
    <r>
      <rPr>
        <sz val="14"/>
        <color theme="1"/>
        <rFont val="Calibri"/>
        <family val="2"/>
        <scheme val="minor"/>
      </rPr>
      <t xml:space="preserve">Le poste de dépense correspond à l'intitulé des onglets 1 à 3.  Le type d'action correspond aux actions éligibles à la notice.
</t>
    </r>
    <r>
      <rPr>
        <b/>
        <sz val="14"/>
        <color theme="1"/>
        <rFont val="Calibri"/>
        <family val="2"/>
        <scheme val="minor"/>
      </rPr>
      <t>Les lignes grises sont des exemples.</t>
    </r>
    <r>
      <rPr>
        <sz val="14"/>
        <color theme="1"/>
        <rFont val="Calibri"/>
        <family val="2"/>
        <scheme val="minor"/>
      </rPr>
      <t xml:space="preserve"> Elles montrent : 
- Les différents types d'actions éligibles ;
- Les différents postes de dépenses éligibles (cf. menu déroulant).</t>
    </r>
  </si>
  <si>
    <r>
      <t xml:space="preserve">Complétez le(s) onglet(s) qui concernent les postes de dépenses de votre projet. 
Pour chaque poste de dépense prévisionnelle, complétez le tableau : </t>
    </r>
    <r>
      <rPr>
        <sz val="14"/>
        <color theme="1"/>
        <rFont val="Calibri"/>
        <family val="2"/>
        <scheme val="minor"/>
      </rPr>
      <t xml:space="preserve">
- chaque ligne correspond à une dépense, aucune ne pouvant être regroupée. 
- les cases blanches sont à saisir et les informations nécessaires doivent y être portées (par exemple, pour un montant financier renseigner au maximum 2 décimales) ;
- les cases bleu clair ne sont pas à saisir et sont calculées à partir des informations saisies. 
- sur chaque onglet, une ligne grisée vous servira d'exemple. Elle est pré-renseignée afin de vous guider dans la saisie des lignes de dépenses.</t>
    </r>
  </si>
  <si>
    <r>
      <t xml:space="preserve">Les lignes blanches doivent être renseignées. </t>
    </r>
    <r>
      <rPr>
        <sz val="12"/>
        <color theme="1"/>
        <rFont val="Calibri"/>
        <family val="2"/>
        <scheme val="minor"/>
      </rPr>
      <t>Elles montrent :</t>
    </r>
    <r>
      <rPr>
        <b/>
        <sz val="12"/>
        <color theme="1"/>
        <rFont val="Calibri"/>
        <family val="2"/>
        <scheme val="minor"/>
      </rPr>
      <t xml:space="preserve">
</t>
    </r>
    <r>
      <rPr>
        <sz val="12"/>
        <color theme="1"/>
        <rFont val="Calibri"/>
        <family val="2"/>
        <scheme val="minor"/>
      </rPr>
      <t>- Les types d'actions que vous présentez
- Les différents postes de dépenses qui s'y rattachent.</t>
    </r>
  </si>
  <si>
    <r>
      <t xml:space="preserve">Attention : 
</t>
    </r>
    <r>
      <rPr>
        <sz val="14"/>
        <color theme="1"/>
        <rFont val="Calibri"/>
        <family val="2"/>
        <scheme val="minor"/>
      </rPr>
      <t>- Pour chaque dépense, les justificatifs appropriés sont à joindre au dossier de demande d'aide via l'interface EUROPAC. En cas d'absence des justificatifs, le service instructeur écartera les montants des dépenses concernées.
- Lorsque la dépense présentée fait l'objet d'un marché public avec règlement de consultation et cahier des charges,  il n'est pas nécessaire de produire de devis comparatif.
- Lors de l'analyse des coûts raisonnables (comparaison de plusieurs devis pour une même dépense), il faut privilégier le moins cher ou justifier votre choix dans une « note justificative » dont l'admissibilité sera arbitrée par le service instructeur. En cas d'absence de justification, la dépense sera plafonnée au coût le moins cher.
- Dans les cas particuliers prévoyant l'absence de devis opposables, merci de joindre sur EUROPAC votre demande justifiée de dérogation à l'analyse des coûts raisonnables, ainsi que les documents étayant cette demande (preuves d'absence de réponses des fournisseurs contactés, preuve d'exclusivité détenue par le prestataire choisi). En cas d'absence de la demande évoquée, la dépense présentée sera écartée par le service instructeur.</t>
    </r>
  </si>
  <si>
    <r>
      <t xml:space="preserve">Attention : Si un type d'action est concerné par plusieurs postes de dépenses, saisir autant de lignes que de postes de dépenses pour ce type d'action.
</t>
    </r>
    <r>
      <rPr>
        <sz val="12"/>
        <color theme="1"/>
        <rFont val="Calibri"/>
        <family val="2"/>
        <scheme val="minor"/>
      </rPr>
      <t>Exemple : 
1) En faveur de l’agroenvironnement et du climat (type d'action) / 1- Investissements (poste)
2)  En faveur de la reconstitution du potentiel agricole  (type d'action) / 2- Frais généraux (poste)</t>
    </r>
  </si>
  <si>
    <t>ONGLET SYNTHÈSE DU BÉNÉFICIAIRE</t>
  </si>
  <si>
    <r>
      <t xml:space="preserve">Cet onglet est à remplir une fois toutes les dépenses prévisionnelles renseignées
</t>
    </r>
    <r>
      <rPr>
        <sz val="14"/>
        <color theme="1"/>
        <rFont val="Calibri"/>
        <family val="2"/>
        <scheme val="minor"/>
      </rPr>
      <t>Il est en partie complété automatiquement à partir des informations saisies dans les autres onglets (une fois les types d'action renseignés) :
- vérifier les montants groupés par poste de dépense et par type d'action ;
- renseigner les financements prévisionnels connus au moment du dépôt de la demande d'aide ;
- reporter dans EuroPAC les montants synthétisés demandés dans l'onglet "Plan de financement prévisionnel du projet" ; 
- enregistrer le présent document, puis le verser dans EUROPAC dans l'onglet "Dépenses prévisionnelles".</t>
    </r>
  </si>
  <si>
    <t>Présentation des types d'actions et des postes de dépenses pour le dispositif 73.02</t>
  </si>
  <si>
    <r>
      <rPr>
        <b/>
        <sz val="14"/>
        <color rgb="FFFFC000"/>
        <rFont val="Calibri"/>
        <family val="2"/>
        <scheme val="minor"/>
      </rPr>
      <t xml:space="preserve">Pour information : </t>
    </r>
    <r>
      <rPr>
        <b/>
        <sz val="14"/>
        <color rgb="FFFFFFFF"/>
        <rFont val="Calibri"/>
        <family val="2"/>
        <scheme val="minor"/>
      </rPr>
      <t xml:space="preserve"> MODALITÉS DE FINANCEMENT SUR CETTE INTERVENTION</t>
    </r>
  </si>
  <si>
    <t>Type d'action</t>
  </si>
  <si>
    <r>
      <t xml:space="preserve">Onglet 
</t>
    </r>
    <r>
      <rPr>
        <sz val="12"/>
        <rFont val="Calibri"/>
        <family val="2"/>
        <scheme val="minor"/>
      </rPr>
      <t>(Poste de dépense)</t>
    </r>
  </si>
  <si>
    <t>Modalités de prise en compte</t>
  </si>
  <si>
    <t>Catégories de types d'action (onglets 1 à 5 + synthèses)</t>
  </si>
  <si>
    <t>Postes de dépenses et types d'actionspour le dispositif 73.02</t>
  </si>
  <si>
    <t>En faveur de l’agroenvironnement et du climat</t>
  </si>
  <si>
    <t>3-Contributions en nature</t>
  </si>
  <si>
    <t>Au réel</t>
  </si>
  <si>
    <t>1.1 -Investissement</t>
  </si>
  <si>
    <t>En faveur de la reconstitution du potentiel agricole</t>
  </si>
  <si>
    <t>5-Tx forf personnal+autoconst</t>
  </si>
  <si>
    <t>OCS</t>
  </si>
  <si>
    <t>1.2 -Amortissement</t>
  </si>
  <si>
    <t>2-Frais généraux</t>
  </si>
  <si>
    <r>
      <rPr>
        <b/>
        <sz val="14"/>
        <color rgb="FFFFC000"/>
        <rFont val="Calibri"/>
        <family val="2"/>
        <scheme val="minor"/>
      </rPr>
      <t xml:space="preserve">PARTIE À COMPLÉTER  
</t>
    </r>
    <r>
      <rPr>
        <sz val="14"/>
        <color rgb="FFFFFFFF"/>
        <rFont val="Calibri"/>
        <family val="2"/>
        <scheme val="minor"/>
      </rPr>
      <t>Par le porteur</t>
    </r>
  </si>
  <si>
    <t>4 -Tx forf personnal+autoconst</t>
  </si>
  <si>
    <t>Exemple</t>
  </si>
  <si>
    <t>1-Investissements</t>
  </si>
  <si>
    <t>Modalités de prise en compte (onglets 1 à 5 + synthèses)</t>
  </si>
  <si>
    <r>
      <rPr>
        <sz val="12"/>
        <color rgb="FFFFC000"/>
        <rFont val="Calibri"/>
        <family val="2"/>
        <scheme val="minor"/>
      </rPr>
      <t>Étape 1 :</t>
    </r>
    <r>
      <rPr>
        <sz val="12"/>
        <color theme="0"/>
        <rFont val="Calibri"/>
        <family val="2"/>
        <scheme val="minor"/>
      </rPr>
      <t xml:space="preserve"> </t>
    </r>
    <r>
      <rPr>
        <sz val="12"/>
        <rFont val="Calibri"/>
        <family val="2"/>
        <scheme val="minor"/>
      </rPr>
      <t>Saisir vos choix dans les cases blanches à l'aide des menus déroulants.</t>
    </r>
  </si>
  <si>
    <r>
      <rPr>
        <sz val="11"/>
        <color rgb="FFFFC000"/>
        <rFont val="Calibri"/>
        <family val="2"/>
        <scheme val="minor"/>
      </rPr>
      <t xml:space="preserve">Étape 2 </t>
    </r>
    <r>
      <rPr>
        <sz val="11"/>
        <rFont val="Calibri"/>
        <family val="2"/>
        <scheme val="minor"/>
      </rPr>
      <t>: Sélectionnez le poste de dépense (onglet) associé</t>
    </r>
  </si>
  <si>
    <t>Cette colonne se complète automatiquement ar rapport aux modalités de prise en compte possibles.</t>
  </si>
  <si>
    <t xml:space="preserve">Partie à compléter par le porteur </t>
  </si>
  <si>
    <t>Investissements matériels et immatériels</t>
  </si>
  <si>
    <r>
      <rPr>
        <b/>
        <u/>
        <sz val="11"/>
        <color rgb="FFC00000"/>
        <rFont val="Calibri (Corps)"/>
      </rPr>
      <t xml:space="preserve">Éligibilité des investissements en petits matériels
</t>
    </r>
    <r>
      <rPr>
        <sz val="11"/>
        <color rgb="FFC00000"/>
        <rFont val="Calibri (Corps)"/>
      </rPr>
      <t>Le montant des investissements en petits matériels est</t>
    </r>
    <r>
      <rPr>
        <b/>
        <sz val="11"/>
        <color rgb="FFC00000"/>
        <rFont val="Calibri (Corps)"/>
      </rPr>
      <t xml:space="preserve"> plafonné à 100 000€.</t>
    </r>
    <r>
      <rPr>
        <sz val="11"/>
        <color rgb="FFC00000"/>
        <rFont val="Calibri (Corps)"/>
      </rPr>
      <t xml:space="preserve">
Les investissements éligibles sont : de type </t>
    </r>
    <r>
      <rPr>
        <b/>
        <sz val="11"/>
        <color rgb="FFC00000"/>
        <rFont val="Calibri (Corps)"/>
      </rPr>
      <t>tronçonneuses, élagueuses thermiques, broyeurs, motoculteurs.</t>
    </r>
    <r>
      <rPr>
        <sz val="11"/>
        <color rgb="FFC00000"/>
        <rFont val="Calibri (Corps)"/>
      </rPr>
      <t xml:space="preserve">
A noter qu'il vous faudra démontrer, au travers de l’étude visant à concevoir le projet agro-forestier, leur nécessité et le lien direct avec la mise en place ou l’entretien du système. L’étude pourra ainsi préciser le nombre d’heures et/ou la fréquence d’utilisation des petits équipements dans la réalisation du projet agro-forestier.</t>
    </r>
    <r>
      <rPr>
        <b/>
        <u/>
        <sz val="11"/>
        <color rgb="FFC00000"/>
        <rFont val="Calibri (Corps)"/>
      </rPr>
      <t xml:space="preserve">
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</si>
  <si>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r>
      <t xml:space="preserve"> Présentation des dépenses d'investissements matériels et immatériels</t>
    </r>
    <r>
      <rPr>
        <sz val="25"/>
        <color theme="1"/>
        <rFont val="Calibri"/>
        <family val="2"/>
        <scheme val="minor"/>
      </rPr>
      <t xml:space="preserve"> (justifiés par devis ou justificatifs équivalents)</t>
    </r>
  </si>
  <si>
    <r>
      <t>Partie réservée à l'administration - Instruction des dépenses d'investissements matériels et immatériels</t>
    </r>
    <r>
      <rPr>
        <sz val="20"/>
        <color theme="1"/>
        <rFont val="Calibri"/>
        <family val="2"/>
        <scheme val="minor"/>
      </rPr>
      <t xml:space="preserve"> (justifiées par devis ou justificatifs équivalents)</t>
    </r>
  </si>
  <si>
    <r>
      <rPr>
        <b/>
        <sz val="25"/>
        <color rgb="FFFFC000"/>
        <rFont val="Calibri"/>
        <family val="2"/>
        <scheme val="minor"/>
      </rPr>
      <t xml:space="preserve">ÉTAPE 1  </t>
    </r>
    <r>
      <rPr>
        <b/>
        <sz val="25"/>
        <color theme="0"/>
        <rFont val="Calibri"/>
        <family val="2"/>
        <scheme val="minor"/>
      </rPr>
      <t xml:space="preserve">: INFORMATIONS SUR LA DÉPENSE
</t>
    </r>
    <r>
      <rPr>
        <b/>
        <sz val="15"/>
        <color theme="0"/>
        <rFont val="Calibri"/>
        <family val="2"/>
        <scheme val="minor"/>
      </rPr>
      <t>1 ligne = 1 dépense</t>
    </r>
  </si>
  <si>
    <r>
      <rPr>
        <b/>
        <sz val="25"/>
        <color rgb="FFFFC000"/>
        <rFont val="Calibri"/>
        <family val="2"/>
        <scheme val="minor"/>
      </rPr>
      <t xml:space="preserve">ÉTAPE 2 </t>
    </r>
    <r>
      <rPr>
        <b/>
        <sz val="25"/>
        <color theme="0"/>
        <rFont val="Calibri"/>
        <family val="2"/>
        <scheme val="minor"/>
      </rPr>
      <t>:  PIÈCES JUSTIFICATIVES</t>
    </r>
  </si>
  <si>
    <r>
      <rPr>
        <b/>
        <sz val="25"/>
        <color rgb="FFFFC000"/>
        <rFont val="Calibri"/>
        <family val="2"/>
        <scheme val="minor"/>
      </rPr>
      <t>ÉTAPE 3</t>
    </r>
    <r>
      <rPr>
        <b/>
        <sz val="25"/>
        <rFont val="Calibri"/>
        <family val="2"/>
        <scheme val="minor"/>
      </rPr>
      <t xml:space="preserve"> </t>
    </r>
    <r>
      <rPr>
        <b/>
        <sz val="25"/>
        <color theme="0"/>
        <rFont val="Calibri"/>
        <family val="2"/>
        <scheme val="minor"/>
      </rPr>
      <t xml:space="preserve">: CHOIX DU DEVIS SÉLECTIONNÉ </t>
    </r>
  </si>
  <si>
    <t>CALCULS AUTOMATIQUES</t>
  </si>
  <si>
    <r>
      <rPr>
        <b/>
        <sz val="25"/>
        <color rgb="FFFFC000"/>
        <rFont val="Calibri"/>
        <family val="2"/>
        <scheme val="minor"/>
      </rPr>
      <t xml:space="preserve">ÉTAPE 4 </t>
    </r>
    <r>
      <rPr>
        <b/>
        <sz val="25"/>
        <color theme="0"/>
        <rFont val="Calibri"/>
        <family val="2"/>
        <scheme val="minor"/>
      </rPr>
      <t>: COMMENTAIRES</t>
    </r>
  </si>
  <si>
    <r>
      <rPr>
        <b/>
        <sz val="25"/>
        <rFont val="Calibri"/>
        <family val="2"/>
        <scheme val="minor"/>
      </rPr>
      <t xml:space="preserve">REPORT INFORMATIONS DU PORTEUR </t>
    </r>
    <r>
      <rPr>
        <b/>
        <sz val="25"/>
        <color theme="0"/>
        <rFont val="Calibri"/>
        <family val="2"/>
        <scheme val="minor"/>
      </rPr>
      <t xml:space="preserve">
</t>
    </r>
    <r>
      <rPr>
        <b/>
        <sz val="15"/>
        <color theme="0"/>
        <rFont val="Calibri"/>
        <family val="2"/>
        <scheme val="minor"/>
      </rPr>
      <t xml:space="preserve">Modification possible en cas d'erreur par le porteur </t>
    </r>
  </si>
  <si>
    <t>DEVIS</t>
  </si>
  <si>
    <t>JUSTIFICATIFS</t>
  </si>
  <si>
    <t>CALCULS  AUTOMATIQUES</t>
  </si>
  <si>
    <t xml:space="preserve"> COMMENTAIRES</t>
  </si>
  <si>
    <t>CONTRÔLES BLOQUANTS</t>
  </si>
  <si>
    <t>MONTANTS ÉCARTÉS</t>
  </si>
  <si>
    <r>
      <t xml:space="preserve">DEVIS 1
</t>
    </r>
    <r>
      <rPr>
        <b/>
        <sz val="15"/>
        <color theme="0"/>
        <rFont val="Calibri"/>
        <family val="2"/>
        <scheme val="minor"/>
      </rPr>
      <t>&lt; 3000€</t>
    </r>
  </si>
  <si>
    <r>
      <t xml:space="preserve">DEVIS 2
</t>
    </r>
    <r>
      <rPr>
        <b/>
        <sz val="15"/>
        <color theme="0"/>
        <rFont val="Calibri"/>
        <family val="2"/>
        <scheme val="minor"/>
      </rPr>
      <t>Entre 3 000 et 90 000€</t>
    </r>
  </si>
  <si>
    <r>
      <rPr>
        <b/>
        <sz val="25"/>
        <color theme="0"/>
        <rFont val="Calibri"/>
        <family val="2"/>
        <scheme val="minor"/>
      </rPr>
      <t>DEVIS 3</t>
    </r>
    <r>
      <rPr>
        <b/>
        <sz val="15"/>
        <color theme="0"/>
        <rFont val="Calibri"/>
        <family val="2"/>
        <scheme val="minor"/>
      </rPr>
      <t xml:space="preserve">
&gt; 90 000€</t>
    </r>
  </si>
  <si>
    <t>Montant raisonnable</t>
  </si>
  <si>
    <t>Montant éligible</t>
  </si>
  <si>
    <t>Numéro de la dépense</t>
  </si>
  <si>
    <t>Description de la dépense</t>
  </si>
  <si>
    <t>Taux d'affectation à l'opération</t>
  </si>
  <si>
    <t>Dénomination du fournisseur</t>
  </si>
  <si>
    <t>Référence du justificatif</t>
  </si>
  <si>
    <t>Type d'action concerné</t>
  </si>
  <si>
    <t>Présence d'un marché public</t>
  </si>
  <si>
    <t>Seuil du marché public</t>
  </si>
  <si>
    <t>Quantité / Poids / Autre</t>
  </si>
  <si>
    <t>Unité dans laquelle s'exprime la quantité/ le montant</t>
  </si>
  <si>
    <t>Nombre de pièces estimative des dépenses jointes</t>
  </si>
  <si>
    <t>Montant HT
du Devis 1</t>
  </si>
  <si>
    <t>Montant TVA
du Devis 1</t>
  </si>
  <si>
    <t>Montant TTC
du Devis 1</t>
  </si>
  <si>
    <t>Montant HT
du devis contradictoire
Devis 2</t>
  </si>
  <si>
    <t>Montant TVA
du devis contradictoire
Devis 2</t>
  </si>
  <si>
    <t>Montant TTC
du devis contradictoire
Devis 2</t>
  </si>
  <si>
    <t>Montant HT
du devis contradictoire
Devis 3</t>
  </si>
  <si>
    <t>Montant TVA
du devis contradictoire
Devis 3</t>
  </si>
  <si>
    <t>Montant TTC
du devis contradictoire
Devis 3</t>
  </si>
  <si>
    <t>Devis sélectionné</t>
  </si>
  <si>
    <t>Montant présenté HT
Devis sélectionné</t>
  </si>
  <si>
    <t>Montant présenté TVA
Devis sélectionné</t>
  </si>
  <si>
    <t>Montant présenté TTC
Devis sélectionné</t>
  </si>
  <si>
    <t>Commentaires</t>
  </si>
  <si>
    <t>Quantité / Montant</t>
  </si>
  <si>
    <t>Devis retenu</t>
  </si>
  <si>
    <t>Justificatif(s) appropriés joints</t>
  </si>
  <si>
    <t xml:space="preserve">Montant raisonnable HT </t>
  </si>
  <si>
    <t>Montant raisonnable TVA</t>
  </si>
  <si>
    <t xml:space="preserve">Montant raisonnable TTC </t>
  </si>
  <si>
    <t>Montant éligible HT</t>
  </si>
  <si>
    <t xml:space="preserve">Montant éligible TVA </t>
  </si>
  <si>
    <t>Montant éligible TTC</t>
  </si>
  <si>
    <t>Commentaires du Service Instructeur</t>
  </si>
  <si>
    <t>Contrôle bloquant coût raisonnable</t>
  </si>
  <si>
    <t>Contrôle bloquant, vérification et traçage sur les montants</t>
  </si>
  <si>
    <t>Montant HT écarté</t>
  </si>
  <si>
    <t>Montant TVA écarté</t>
  </si>
  <si>
    <t>Montant écarté TTC</t>
  </si>
  <si>
    <t>Type de dépense (acquisition de matériel, location, acquisition de brevets, logiciels…)</t>
  </si>
  <si>
    <t xml:space="preserve">(Si la dépense est affectée partiellement à l'opération, préciser le taux de proratisation retenu ex: 50%). 
Si la dépense est intégralement liée à l'opération, préciser 100%) </t>
  </si>
  <si>
    <r>
      <t xml:space="preserve">(nom de l'entreprise, de la structure émettrice du devis ou du justificatif de la dépense </t>
    </r>
    <r>
      <rPr>
        <i/>
        <u/>
        <sz val="11"/>
        <rFont val="Calibri"/>
        <family val="2"/>
        <scheme val="minor"/>
      </rPr>
      <t>retenue</t>
    </r>
    <r>
      <rPr>
        <i/>
        <sz val="11"/>
        <rFont val="Calibri"/>
        <family val="2"/>
        <scheme val="minor"/>
      </rPr>
      <t>)</t>
    </r>
  </si>
  <si>
    <t>(information présente sur le justificatif joint.
Ex: numéro de devis, date de la capture d'écran, numéro de lot si marché public...)</t>
  </si>
  <si>
    <t>(nom du type d'action à sélectionner dans le menu déroulant, en cohérence avec les éléments saisis dans l'onglet 0)</t>
  </si>
  <si>
    <t>(absence ou type de marché public à sélectionner dans le menu déroulant)</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</si>
  <si>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"6-Tx forf personnel+autoconst"</t>
    </r>
  </si>
  <si>
    <t>(quantité, poids etc. prévu correspondant à la dépense.
Présenter des devis comparatifs se basant sur la même quantité, le même poids etc. de référence)</t>
  </si>
  <si>
    <t>(unité dans laquelle s'exprime la quantité relative à la dépense)</t>
  </si>
  <si>
    <t>(se référer au nombre de pièces exigées en fonction du montant de la dépense prévisionnelle)</t>
  </si>
  <si>
    <t>(montant hors taxes du devis, en euros)</t>
  </si>
  <si>
    <r>
      <t xml:space="preserve">(renseigner la TVA applicable en euros, uniquement si non déduite ou non compensée, </t>
    </r>
    <r>
      <rPr>
        <i/>
        <sz val="11"/>
        <color rgb="FFFF0000"/>
        <rFont val="Calibri"/>
        <family val="2"/>
        <scheme val="minor"/>
      </rPr>
      <t>sinon renseigner "0"</t>
    </r>
    <r>
      <rPr>
        <i/>
        <sz val="11"/>
        <rFont val="Calibri"/>
        <family val="2"/>
        <scheme val="minor"/>
      </rPr>
      <t>. Une attestation d’absence de récupération de la TVA est alors à fournir en appui de la demande d’aide.)</t>
    </r>
  </si>
  <si>
    <r>
      <t>(saisie automatique.</t>
    </r>
    <r>
      <rPr>
        <i/>
        <sz val="11"/>
        <color rgb="FFFF0000"/>
        <rFont val="Calibri"/>
        <family val="2"/>
        <scheme val="minor"/>
      </rPr>
      <t xml:space="preserve"> Si les montants sont présentés HT veuillez saisir "0" dans la colonne "Montant TVA"</t>
    </r>
    <r>
      <rPr>
        <i/>
        <sz val="11"/>
        <rFont val="Calibri"/>
        <family val="2"/>
        <scheme val="minor"/>
      </rPr>
      <t>)</t>
    </r>
  </si>
  <si>
    <t>(montant hors taxes du devis opposable en euros)</t>
  </si>
  <si>
    <r>
      <t xml:space="preserve">(saisie automatique. </t>
    </r>
    <r>
      <rPr>
        <i/>
        <sz val="11"/>
        <color rgb="FFFF0000"/>
        <rFont val="Calibri"/>
        <family val="2"/>
        <scheme val="minor"/>
      </rPr>
      <t>Si les montants sont présentés HT veuillez saisir "0" dans la colonne "Montant TVA"</t>
    </r>
    <r>
      <rPr>
        <i/>
        <sz val="11"/>
        <rFont val="Calibri"/>
        <family val="2"/>
        <scheme val="minor"/>
      </rPr>
      <t>)</t>
    </r>
  </si>
  <si>
    <t>(à choisir dans le menu déroulant)</t>
  </si>
  <si>
    <t>(saisie automatique)</t>
  </si>
  <si>
    <t>(le cas échéant, pour préciser un point saillant au Service Instructeur)</t>
  </si>
  <si>
    <t>(report automatique de la demande. Corriger les informations des cellules selon les modalités d'instruction)</t>
  </si>
  <si>
    <r>
      <t xml:space="preserve">Pour les marchés publics de travaux ou de fournitures et de services, la valeur est-elle supérieure aux seuils rappelés en encart ci-dessus ?
</t>
    </r>
    <r>
      <rPr>
        <i/>
        <sz val="11"/>
        <color rgb="FFFF0000"/>
        <rFont val="Calibri"/>
        <family val="2"/>
        <scheme val="minor"/>
      </rPr>
      <t>Si la réponse est "Non" le montant entrera dans l'assiette de calcul de l'OCS 20% dans l'onglet "5-Tx forf personnel+autoconst"</t>
    </r>
  </si>
  <si>
    <t>(saisie automatique à corriger selon les modalités d'instruction)</t>
  </si>
  <si>
    <t>(le cas échéant:
demande de dérogation pour absence de devis opposable, ou note justificative du choix du devis le plus cher jointe)</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</si>
  <si>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 caractère raisonnable non avéré…)</t>
  </si>
  <si>
    <t>(vérification automatique de cohérence entre le montant éligible retenu et le coût raisonnable calculé.
En cas d'anomalie, corriger le montant incohérent ou justifier le choix d'instruction.)</t>
  </si>
  <si>
    <t>(vérification automatique de cohérence entre les montants présentés et ceux retenus.
En cas d'anomalie, corriger le montant incohérent ou justifier le choix d'instruction.)</t>
  </si>
  <si>
    <t>Élagueuse</t>
  </si>
  <si>
    <t>Fer Plus</t>
  </si>
  <si>
    <t>D230115102</t>
  </si>
  <si>
    <t>Éclaircissement de forêts</t>
  </si>
  <si>
    <t xml:space="preserve">Pas de marché public </t>
  </si>
  <si>
    <t>Non concerné</t>
  </si>
  <si>
    <t>mètre</t>
  </si>
  <si>
    <t>Devis 1</t>
  </si>
  <si>
    <t>Non</t>
  </si>
  <si>
    <t>Total présenté</t>
  </si>
  <si>
    <t>Total retenu</t>
  </si>
  <si>
    <t>Total écarté</t>
  </si>
  <si>
    <t>Présentation des dépenses d'amortissement</t>
  </si>
  <si>
    <t>Partie réservée à l'administration - Instruction des dépenses d'amortissement</t>
  </si>
  <si>
    <r>
      <t>ÉTAPE 2 :</t>
    </r>
    <r>
      <rPr>
        <b/>
        <sz val="25"/>
        <color rgb="FFFFFFFF"/>
        <rFont val="Calibri"/>
        <family val="2"/>
        <scheme val="minor"/>
      </rPr>
      <t xml:space="preserve"> INFORMATIONS SUR L'AMORTISSEMENT</t>
    </r>
  </si>
  <si>
    <r>
      <t xml:space="preserve">ÉTAPE 3 </t>
    </r>
    <r>
      <rPr>
        <b/>
        <sz val="25"/>
        <color rgb="FFFFFFFF"/>
        <rFont val="Calibri"/>
        <family val="2"/>
        <scheme val="minor"/>
      </rPr>
      <t>:  PIÈCES JUSTIFICATIVES</t>
    </r>
  </si>
  <si>
    <r>
      <t xml:space="preserve">ÉTAPE 4 </t>
    </r>
    <r>
      <rPr>
        <b/>
        <sz val="25"/>
        <color rgb="FFFFFFFF"/>
        <rFont val="Calibri"/>
        <family val="2"/>
        <scheme val="minor"/>
      </rPr>
      <t>: COMMENTAIRES</t>
    </r>
  </si>
  <si>
    <r>
      <t xml:space="preserve">REPORT INFORMATIONS DU PORTEUR
</t>
    </r>
    <r>
      <rPr>
        <b/>
        <sz val="20"/>
        <color theme="0"/>
        <rFont val="Calibri (Corps)"/>
      </rPr>
      <t xml:space="preserve">Modification possible en cas d'erreur par le porteur </t>
    </r>
  </si>
  <si>
    <t>JUSTIFICATIF</t>
  </si>
  <si>
    <t>CALCULS</t>
  </si>
  <si>
    <t>COMMENTAIRES</t>
  </si>
  <si>
    <t xml:space="preserve">MONTANT ÉCARTÉ </t>
  </si>
  <si>
    <t>INFORMATIONS SUR LA DÉPENSE</t>
  </si>
  <si>
    <t>INFORMATIONS SUR L'AMORTISSEMENT</t>
  </si>
  <si>
    <t>Description du bien amortissable</t>
  </si>
  <si>
    <t>Type de bien</t>
  </si>
  <si>
    <t>Lien avec l’opération</t>
  </si>
  <si>
    <t>Taux d'affectation à l'opération sur la durée présentée (%)</t>
  </si>
  <si>
    <t>Durée de l'opération</t>
  </si>
  <si>
    <t>Date de début d’amortissement</t>
  </si>
  <si>
    <t>Durée totale de l’amortissement</t>
  </si>
  <si>
    <t>Durée d’amortissement présentée EN JOURS</t>
  </si>
  <si>
    <t>Durée d’amortissement présentée EN ANNÉES</t>
  </si>
  <si>
    <t>Coût total de l'amortissement</t>
  </si>
  <si>
    <t>Justificatif de la valeur du bien amorti</t>
  </si>
  <si>
    <t>Justificatif de la modalité d'amortissement</t>
  </si>
  <si>
    <t>Montant de la charge d'amortissement présentée</t>
  </si>
  <si>
    <t>Taux d'affectation à l'opération (%)</t>
  </si>
  <si>
    <t xml:space="preserve">Coût total de l’amortissement </t>
  </si>
  <si>
    <t>Justificatif(s) approprié(s) joint(s) ?</t>
  </si>
  <si>
    <t>Montant écarté</t>
  </si>
  <si>
    <t>(nature du bien)</t>
  </si>
  <si>
    <t>(reprendre les types d'actions choisis tel que rempli dans l'onglet 0-Presentation poste-typeaction)</t>
  </si>
  <si>
    <t>(neuf / occasion)</t>
  </si>
  <si>
    <t>(préciser le lien entre la dépense amortie et l'opération, et son caractère nécessaire)</t>
  </si>
  <si>
    <t>(si la dépense est affectée partiellement à l'opération, préciser le taux de proratisation retenu ex: 50% ; si la dépense est intégralement liée à l'opération préciser 100%)</t>
  </si>
  <si>
    <t>en année(s)</t>
  </si>
  <si>
    <t>(jj/mm/aaaa)</t>
  </si>
  <si>
    <t>(cette durée ne doit pas être supérieure à la durée de l'opération)</t>
  </si>
  <si>
    <t xml:space="preserve">
(saisie automatique)
</t>
  </si>
  <si>
    <t>(montant de la charge d'amortissement pour la durée totale d'amortissement du matériel)</t>
  </si>
  <si>
    <t>(évaluation de la valeur du bien par un expert indépendat)</t>
  </si>
  <si>
    <t>(plan d'amortissement prévisionnel, attestation sur l’honneur du bénéficiaire qui atteste que le bien amorti n’a pas fait l’objet de subventions publiques, etc.)</t>
  </si>
  <si>
    <t>[(coût total de l'amortissement / durée totale de l'amortissement) x durée d'amortissement présentée ] x taux d'affectation à l'opération</t>
  </si>
  <si>
    <t>Oui / Non / Sans objet</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</si>
  <si>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</si>
  <si>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Robot agricole</t>
  </si>
  <si>
    <t>Neuf</t>
  </si>
  <si>
    <t>Robot neuf pour l'exploitation</t>
  </si>
  <si>
    <t>2</t>
  </si>
  <si>
    <t>20/01/2026</t>
  </si>
  <si>
    <t>8</t>
  </si>
  <si>
    <t>Bilan comptable</t>
  </si>
  <si>
    <t>Attestation sur l'honneur</t>
  </si>
  <si>
    <r>
      <rPr>
        <b/>
        <u/>
        <sz val="11"/>
        <color rgb="FFC00000"/>
        <rFont val="Calibri (Corps)"/>
      </rPr>
      <t>Seuils du marché public</t>
    </r>
    <r>
      <rPr>
        <b/>
        <sz val="11"/>
        <color rgb="FFC00000"/>
        <rFont val="Calibri"/>
        <family val="2"/>
        <scheme val="minor"/>
      </rPr>
      <t xml:space="preserve">
</t>
    </r>
    <r>
      <rPr>
        <sz val="11"/>
        <color rgb="FFC00000"/>
        <rFont val="Calibri"/>
        <family val="2"/>
        <scheme val="minor"/>
      </rPr>
      <t>À compter du 1er janvier 2024, les seuils de procédure formalisée sont les suivants :
• 143 000 € HT pour les marchés de fournitures et de services des autorités publiques centrales ;
• 221 000 € HT pour les marchés de fournitures et de services des autres pouvoirs adjudicateurs et pour les marchés publics de fournitures des autorités publiques centrales opérant dans le domaine de la défense ;
• 443 000 € HT pour les marchés de fournitures et de services des entités adjudicatrices et pour les marchés de fournitures et de services passés dans le domaine de la défense ou de la sécurité ;
• 5 382 000 € HT à 5 538 000 € HT pour les marchés de travaux et pour les contrats de concessions.</t>
    </r>
  </si>
  <si>
    <t>Présentation des dépenses de frais généraux</t>
  </si>
  <si>
    <r>
      <t xml:space="preserve">Partie réservée à l'administration - Instruction des frais généraux (selon les modalités définies dans la notice)
</t>
    </r>
    <r>
      <rPr>
        <b/>
        <sz val="20"/>
        <color rgb="FFFF0000"/>
        <rFont val="Calibri"/>
        <family val="2"/>
        <scheme val="minor"/>
      </rPr>
      <t>Pour rappel, sur cette intervention les frais généraux ne sont pas plafonnés à 10% du montant total éligible</t>
    </r>
  </si>
  <si>
    <t>Quantité / Poids / Surface / Autre</t>
  </si>
  <si>
    <t>Type de dépense (études préalabes à la réalisation d'un investissement matériel, diagnostics, assistance à maitrise d'ouvrage, honoraires de consultants…)</t>
  </si>
  <si>
    <t xml:space="preserve">(Si la dépense est affectée partiellement à l'opération, préciser le taux de proratisation retenu ex: 50%. 
Si la dépense est intégralement liée à l'opération, préciser 100%) </t>
  </si>
  <si>
    <t>(nom de l'entreprise, de la structure émettrice du devis ou du justificatif de la dépense retenue)</t>
  </si>
  <si>
    <r>
      <rPr>
        <i/>
        <sz val="11"/>
        <color rgb="FF000000"/>
        <rFont val="Calibri"/>
        <family val="2"/>
        <scheme val="minor"/>
      </rPr>
      <t xml:space="preserve">Pour les marchés publics de travaux ou de fournitures et de services, la valeur est-elle supérieure aux seuils rappelés en encart ci-dessus ?
</t>
    </r>
    <r>
      <rPr>
        <i/>
        <sz val="11"/>
        <color rgb="FFFF0000"/>
        <rFont val="Calibri"/>
        <family val="2"/>
        <scheme val="minor"/>
      </rPr>
      <t>Si la réponse est "OUI" le montant n'entrera pas dans l'assiette de calcul de l'OCS 20% dans l'onglet "5-Tx forf personnel+autoconst"</t>
    </r>
  </si>
  <si>
    <r>
      <t xml:space="preserve">(le cas échéant, pour préciser un point saillant au Service Instructeur)
</t>
    </r>
    <r>
      <rPr>
        <i/>
        <sz val="11"/>
        <color rgb="FFFF0000"/>
        <rFont val="Calibri"/>
        <family val="2"/>
        <scheme val="minor"/>
      </rPr>
      <t>Précisez la nature de la plantation pérenne concernée par la ligne de dépense le cas échéant</t>
    </r>
  </si>
  <si>
    <r>
      <t xml:space="preserve">(une observation est à apporter par le Service Instructeur pour toute correction apportée et/ou toute révision de la dépense lors de la phase d'instruction.
Ex: plafonnement du montant des frais généraux au regard des dispositions de la fiche action, motif d'inéligibilité, révision du poste de dépense, correction du numéro de devis, absence de devis opposable, caractère raisonnable non avéré…)
</t>
    </r>
    <r>
      <rPr>
        <i/>
        <sz val="11"/>
        <color rgb="FFFF0000"/>
        <rFont val="Calibri"/>
        <family val="2"/>
        <scheme val="minor"/>
      </rPr>
      <t>Préciser s'il y a eu plafonnement des dépenses de diagnostic énergie-gaz à effet de serre à 1 500 € HT</t>
    </r>
  </si>
  <si>
    <t>Etude de faisabilité</t>
  </si>
  <si>
    <t>EkoXpertise</t>
  </si>
  <si>
    <t>F558115102</t>
  </si>
  <si>
    <t>Modernisation installations / mécanisation</t>
  </si>
  <si>
    <t>euro</t>
  </si>
  <si>
    <t>Pas de marché public</t>
  </si>
  <si>
    <t>Oui</t>
  </si>
  <si>
    <r>
      <t>Présentation des contributions en nature</t>
    </r>
    <r>
      <rPr>
        <sz val="20"/>
        <color theme="1"/>
        <rFont val="Calibri"/>
        <family val="2"/>
        <scheme val="minor"/>
      </rPr>
      <t xml:space="preserve"> </t>
    </r>
  </si>
  <si>
    <t>Partie réservée à l'administration - Instruction des contributions en nature</t>
  </si>
  <si>
    <r>
      <t xml:space="preserve">ÉTAPE 2 </t>
    </r>
    <r>
      <rPr>
        <b/>
        <sz val="25"/>
        <color rgb="FFFFFFFF"/>
        <rFont val="Calibri"/>
        <family val="2"/>
        <scheme val="minor"/>
      </rPr>
      <t>:  PIÈCES JUSTIFICATIVES</t>
    </r>
  </si>
  <si>
    <r>
      <t xml:space="preserve">ÉTAPE 3 </t>
    </r>
    <r>
      <rPr>
        <b/>
        <sz val="25"/>
        <color rgb="FFFFFFFF"/>
        <rFont val="Calibri"/>
        <family val="2"/>
        <scheme val="minor"/>
      </rPr>
      <t>: COMMENTAIRES</t>
    </r>
  </si>
  <si>
    <t>REPORT DES INFORMATIONS DU PORTEUR</t>
  </si>
  <si>
    <t xml:space="preserve">Modification possible en cas d'erreur par le porteur </t>
  </si>
  <si>
    <t>Description de la contribution</t>
  </si>
  <si>
    <t>Valeur de la contribution, en euros</t>
  </si>
  <si>
    <t>Justificatif d'affectation à l'opération présenté</t>
  </si>
  <si>
    <t>Justificatif de valeur présenté</t>
  </si>
  <si>
    <t>Montant présenté, en euros</t>
  </si>
  <si>
    <t>Montant éligible, en euros</t>
  </si>
  <si>
    <t>Type de dépense</t>
  </si>
  <si>
    <t>(nature de la contribution apportée à l'opération.
Ex: terrain, bien immeuble, équipement…)</t>
  </si>
  <si>
    <t>(montant unitaire de la contribution  applicable en euros. )</t>
  </si>
  <si>
    <t>(ex: attestation d’affectation du bien à l’opération…)</t>
  </si>
  <si>
    <t>(pour les terrains et biens immeubles: certificat d’un expert indépendant qualifié,
pour les services, biens d’équipement ou de matières premières: prix catalogue, devis,…</t>
  </si>
  <si>
    <t>Construction</t>
  </si>
  <si>
    <t>Investissements équins</t>
  </si>
  <si>
    <t>Salle de réunion</t>
  </si>
  <si>
    <t>Attestation</t>
  </si>
  <si>
    <t>devis</t>
  </si>
  <si>
    <t>Dépenses couvertes par application d'une option de coûts simplifiés (OCS) - taux forfaitaire de 20% des dépenses directes de l’opération pour couvrir les éventuelles dépenses de personnel et d’auto-construction.</t>
  </si>
  <si>
    <t>Partie réservée à l'administration - Instruction des dépenses couvertes par application d'une option de coûts simplifiés (OCS) - taux forfaitaire de 20% des dépenses directes de l’opération pour couvrir les éventuelles dépenses de personnel et d’auto-construction.</t>
  </si>
  <si>
    <r>
      <t xml:space="preserve">ÉTAPE 1  </t>
    </r>
    <r>
      <rPr>
        <b/>
        <sz val="25"/>
        <color rgb="FFFFFFFF"/>
        <rFont val="Calibri"/>
        <family val="2"/>
        <scheme val="minor"/>
      </rPr>
      <t>: INFORMATIONS SUR LA DÉPENSE</t>
    </r>
  </si>
  <si>
    <r>
      <t xml:space="preserve">ÉTAPE 2 </t>
    </r>
    <r>
      <rPr>
        <b/>
        <sz val="25"/>
        <color rgb="FFFFFFFF"/>
        <rFont val="Calibri"/>
        <family val="2"/>
        <scheme val="minor"/>
      </rPr>
      <t>:  SÉLECTION DE L'OCS</t>
    </r>
  </si>
  <si>
    <t>1 ligne = 1 dépense</t>
  </si>
  <si>
    <t>Montant des dépenses présentées servant de base de calcul</t>
  </si>
  <si>
    <t>À titre informatif, montant de l'OCS calculé sur la base des dépenses présentées et par application du taux de 20%</t>
  </si>
  <si>
    <t>Souhaitez-vous bénéficier du taux forfaitaire de 20% des dépenses directes de l’opération pour couvrir des dépenses de personnel et/ou d’auto-construction?</t>
  </si>
  <si>
    <t xml:space="preserve">Montant de l'OCS sollicitée par le porteur </t>
  </si>
  <si>
    <t>Commentaire(s)</t>
  </si>
  <si>
    <t>Montant des dépenses retenues servant de base de calcul</t>
  </si>
  <si>
    <t>À titre informatif, montant de l'OCS calculé sur la base des dépenses retenues et par application du taux de 20%</t>
  </si>
  <si>
    <t>Sélection de l'OCS</t>
  </si>
  <si>
    <t>Montant de l'OCS instruite</t>
  </si>
  <si>
    <t>(nom du type d'action)</t>
  </si>
  <si>
    <t>(saisie automatique sur la base des informations déclarées dans les onglets précédents)</t>
  </si>
  <si>
    <t>(saisie automatique, par application du taux forfaitaire de 20% des investissements, des frais généraux, des amortissements et des contributions en nature afin de couvrir les frais de personnel directs  et des frais d'autoconstruction)</t>
  </si>
  <si>
    <r>
      <rPr>
        <i/>
        <sz val="11"/>
        <color rgb="FF000000"/>
        <rFont val="Calibri"/>
        <family val="2"/>
        <scheme val="minor"/>
      </rPr>
      <t xml:space="preserve">sélectionner Oui ou Non dans la liste déroulante ;
</t>
    </r>
    <r>
      <rPr>
        <i/>
        <sz val="11"/>
        <color rgb="FFFF0000"/>
        <rFont val="Calibri"/>
        <family val="2"/>
        <scheme val="minor"/>
      </rPr>
      <t>si l'opération mobilise des frais de personnel et/ou d'autoconstruction sélectionner "Oui" et justifier le caractère nécessaire des frais couverts par l'OCS dans une note rattachée au plan de financement</t>
    </r>
  </si>
  <si>
    <t>(saisie automatique en fonction de si l'OCS a été sélectionnée)</t>
  </si>
  <si>
    <r>
      <t xml:space="preserve">(toute précision pertinente le cas échéant pour la compréhension de l'action prévue...)
</t>
    </r>
    <r>
      <rPr>
        <i/>
        <sz val="11"/>
        <color rgb="FFFF0000"/>
        <rFont val="Calibri"/>
        <family val="2"/>
        <scheme val="minor"/>
      </rPr>
      <t>Précisez la nature de la plantation pérenne concernée par la ligne de dépense le cas échéant</t>
    </r>
  </si>
  <si>
    <t>Base de calcul</t>
  </si>
  <si>
    <t>Montant de l'OCS présenté</t>
  </si>
  <si>
    <t>Montant de l'OCS retenu</t>
  </si>
  <si>
    <t>Montant ed l'OCS écarté</t>
  </si>
  <si>
    <t>Partie à remplir par le bénéficiaire - liste des marchés publics relatifs aux dépenses du projet</t>
  </si>
  <si>
    <t>Partie réservée à l'administration  - liste des marchés publics relatifs aux dépenses du projet</t>
  </si>
  <si>
    <t>Nom du marché</t>
  </si>
  <si>
    <t xml:space="preserve">Pièces transmises de marchés </t>
  </si>
  <si>
    <t>Date du marché</t>
  </si>
  <si>
    <t xml:space="preserve">Montant HT du marché </t>
  </si>
  <si>
    <t>Le marché est-il lié à une dépense couverte par une OCS ?</t>
  </si>
  <si>
    <t>Irrégularité identifiée à la suite du contrôle de la cellule marchés publics</t>
  </si>
  <si>
    <r>
      <t xml:space="preserve">Tableau récapitulatif des dépenses prévisionnelles de l'opération
</t>
    </r>
    <r>
      <rPr>
        <sz val="25"/>
        <rFont val="Calibri"/>
        <family val="2"/>
      </rPr>
      <t xml:space="preserve">Données à titre informatif ne valant ni promesse d'attribution de l'aide, ni contractualisation des montants indiqués
</t>
    </r>
  </si>
  <si>
    <r>
      <rPr>
        <b/>
        <sz val="25"/>
        <color rgb="FFFFC000"/>
        <rFont val="Calibri"/>
        <family val="2"/>
        <scheme val="minor"/>
      </rPr>
      <t>ÉTAPE 1.</t>
    </r>
    <r>
      <rPr>
        <b/>
        <sz val="25"/>
        <color theme="0"/>
        <rFont val="Calibri"/>
        <family val="2"/>
        <scheme val="minor"/>
      </rPr>
      <t xml:space="preserve"> CONTRÔLE DES MONTANTS PRÉSENTÉS
</t>
    </r>
    <r>
      <rPr>
        <sz val="25"/>
        <color theme="0"/>
        <rFont val="Calibri"/>
        <family val="2"/>
        <scheme val="minor"/>
      </rPr>
      <t>Vérifiez que les informations ci-dessous sont conformes aux dépenses présentées dans les onglets précédents</t>
    </r>
  </si>
  <si>
    <r>
      <rPr>
        <b/>
        <sz val="25"/>
        <color rgb="FFFFC000"/>
        <rFont val="Calibri"/>
        <family val="2"/>
      </rPr>
      <t xml:space="preserve">ÉTAPE 2 :  </t>
    </r>
    <r>
      <rPr>
        <b/>
        <sz val="25"/>
        <color rgb="FFFFFFFF"/>
        <rFont val="Calibri"/>
        <family val="2"/>
      </rPr>
      <t xml:space="preserve">Détermination du taux d'aide public (TAP) </t>
    </r>
    <r>
      <rPr>
        <b/>
        <u/>
        <sz val="25"/>
        <color rgb="FFFFFFFF"/>
        <rFont val="Calibri"/>
        <family val="2"/>
      </rPr>
      <t xml:space="preserve">INTERMÉDIAIRE </t>
    </r>
    <r>
      <rPr>
        <b/>
        <sz val="25"/>
        <color rgb="FFFFFFFF"/>
        <rFont val="Calibri"/>
        <family val="2"/>
      </rPr>
      <t xml:space="preserve">applicable
</t>
    </r>
    <r>
      <rPr>
        <sz val="25"/>
        <color rgb="FFFFFFFF"/>
        <rFont val="Calibri"/>
        <family val="2"/>
      </rPr>
      <t xml:space="preserve">Compléter les cellules blanches ci-dessous </t>
    </r>
  </si>
  <si>
    <t>SYNTHÈSE DES DÉPENSES PRÉSENTÉES</t>
  </si>
  <si>
    <t>Détermination du taux d'aide public (TAP) applicable</t>
  </si>
  <si>
    <t>Synthèse de l'opération
(donnée à titre informatif ne valant ni promesse d'attribution de l'aide, ni contractualisation des montants indiqués)</t>
  </si>
  <si>
    <t>Ventilation par poste de dépense</t>
  </si>
  <si>
    <t>Ventilation par catégorie et par type d'action</t>
  </si>
  <si>
    <t xml:space="preserve">Le projet est-il concerné par une Aide d'Etat ? </t>
  </si>
  <si>
    <t>Montant total HT</t>
  </si>
  <si>
    <t>Montant TVA</t>
  </si>
  <si>
    <t>Montant TTC</t>
  </si>
  <si>
    <t>Investissements hors achat de terrain</t>
  </si>
  <si>
    <t xml:space="preserve">Frais généraux </t>
  </si>
  <si>
    <t>Contibutions en nature</t>
  </si>
  <si>
    <t>Amortissement</t>
  </si>
  <si>
    <t>OCS - Taux forfaitaire personnel + autoconstruction</t>
  </si>
  <si>
    <t>Si oui</t>
  </si>
  <si>
    <t>Si non</t>
  </si>
  <si>
    <r>
      <t xml:space="preserve">Quel est le régime identifié ?
</t>
    </r>
    <r>
      <rPr>
        <i/>
        <sz val="18"/>
        <color theme="1"/>
        <rFont val="Calibri"/>
        <family val="2"/>
        <scheme val="minor"/>
      </rPr>
      <t>Retrouvez les TAP applicables selon votre situation en annexe et renseignez celui qui vous semble le plus adapté. Celui-ci sera susceptible d'être modifié par le service instructeur.</t>
    </r>
  </si>
  <si>
    <t>Taux d'Aide Publique du régime concerné en cas d'aide d'Etat</t>
  </si>
  <si>
    <t>Taux d'Aide Publique hors Aide d'État</t>
  </si>
  <si>
    <t>SA XXX</t>
  </si>
  <si>
    <r>
      <rPr>
        <b/>
        <sz val="25"/>
        <color rgb="FFFFC000"/>
        <rFont val="Calibri"/>
        <family val="2"/>
      </rPr>
      <t xml:space="preserve">ÉTAPE 4 : </t>
    </r>
    <r>
      <rPr>
        <b/>
        <sz val="25"/>
        <color rgb="FFFFFFFF"/>
        <rFont val="Calibri"/>
        <family val="2"/>
      </rPr>
      <t xml:space="preserve">SAISIR SUR EUROPAC
</t>
    </r>
    <r>
      <rPr>
        <sz val="25"/>
        <color rgb="FFFFFFFF"/>
        <rFont val="Calibri"/>
        <family val="2"/>
      </rPr>
      <t>Reportez les informations financières ci-dessous dans l'onglet « Dépenses prévisionnelles » de Europac</t>
    </r>
  </si>
  <si>
    <t>Total général = coût global du projet</t>
  </si>
  <si>
    <t>Total des ressources prévisionnelles</t>
  </si>
  <si>
    <r>
      <rPr>
        <b/>
        <sz val="25"/>
        <color rgb="FFFFC000"/>
        <rFont val="Calibri"/>
        <family val="2"/>
        <scheme val="minor"/>
      </rPr>
      <t xml:space="preserve">ÉTAPE 3 :  </t>
    </r>
    <r>
      <rPr>
        <b/>
        <sz val="25"/>
        <color theme="0"/>
        <rFont val="Calibri"/>
        <family val="2"/>
        <scheme val="minor"/>
      </rPr>
      <t xml:space="preserve">COMPLÉTER LES INFORMATIONS LIEES A D'AUTRES EVENTUELS FINANCEURS 
</t>
    </r>
    <r>
      <rPr>
        <sz val="25"/>
        <color theme="0"/>
        <rFont val="Calibri"/>
        <family val="2"/>
        <scheme val="minor"/>
      </rPr>
      <t xml:space="preserve">Compléter les cellules blanches ci-dessous. Le cas échéant, ajouter autant de lignes que de financeurs publics ou privés existants. 
</t>
    </r>
    <r>
      <rPr>
        <i/>
        <sz val="25"/>
        <color theme="0" tint="-4.9989318521683403E-2"/>
        <rFont val="Calibri"/>
        <family val="2"/>
        <scheme val="minor"/>
      </rPr>
      <t>(Attention, si le périmètre du projet financé est différent de celui du FEADER un échange avec le service instructeur est nécessaire avant validation de la demande d'aide)</t>
    </r>
  </si>
  <si>
    <t>Montant d'aide publique nationale : Financement public hors PSR (FEADER)</t>
  </si>
  <si>
    <t>Montant des financeurs privés</t>
  </si>
  <si>
    <r>
      <t xml:space="preserve">Montant du financeur </t>
    </r>
    <r>
      <rPr>
        <b/>
        <u/>
        <sz val="18"/>
        <color rgb="FFFF0000"/>
        <rFont val="Calibri"/>
        <family val="2"/>
      </rPr>
      <t xml:space="preserve">public </t>
    </r>
    <r>
      <rPr>
        <b/>
        <sz val="18"/>
        <rFont val="Calibri"/>
        <family val="2"/>
      </rPr>
      <t xml:space="preserve">autre que FEADER/Région, le cas échéant
</t>
    </r>
    <r>
      <rPr>
        <b/>
        <i/>
        <sz val="18"/>
        <rFont val="Calibri"/>
        <family val="2"/>
      </rPr>
      <t>Pour les opérations bénéficiant d'une autre aide publique que les aides FEADER et Région comme par exemple des financements de l'Etat ou des EPCI, saisir ce montant.</t>
    </r>
  </si>
  <si>
    <t>Identité du/des financeur(s) public(s) autre(s) que FEADER/Région, justificatif présenté</t>
  </si>
  <si>
    <t>Les décisions d'attribution des financements publics autres que FEADER/Région sont-elles obtenues en date du dépôt de la demande d'aide ?</t>
  </si>
  <si>
    <r>
      <t xml:space="preserve">Montant du financeur </t>
    </r>
    <r>
      <rPr>
        <b/>
        <u/>
        <sz val="18"/>
        <color rgb="FFFF0000"/>
        <rFont val="Calibri"/>
        <family val="2"/>
      </rPr>
      <t>privé</t>
    </r>
    <r>
      <rPr>
        <b/>
        <u/>
        <sz val="18"/>
        <rFont val="Calibri"/>
        <family val="2"/>
      </rPr>
      <t>,</t>
    </r>
    <r>
      <rPr>
        <b/>
        <sz val="18"/>
        <rFont val="Calibri"/>
        <family val="2"/>
      </rPr>
      <t xml:space="preserve"> le cas échéant
</t>
    </r>
    <r>
      <rPr>
        <b/>
        <i/>
        <sz val="18"/>
        <rFont val="Calibri"/>
        <family val="2"/>
      </rPr>
      <t>Pour les opérations bénéficiant d'une aide venant d'un organisme privé, par exemple des donations ou du mécénat, saisir ce montant</t>
    </r>
  </si>
  <si>
    <t>Identité du/des financeur(s) privé(s)</t>
  </si>
  <si>
    <t>Les décisions d'attribution des financements privés sont-elles obtenues en date du dépôt de la demande d'aide ?</t>
  </si>
  <si>
    <t>Montant FEADER</t>
  </si>
  <si>
    <t>Cofinanceur privé externe 1</t>
  </si>
  <si>
    <t>Région</t>
  </si>
  <si>
    <t>Cofinanceur privé externe 2</t>
  </si>
  <si>
    <t>Autre cofinanceur public que région 1 (à préciser)</t>
  </si>
  <si>
    <t>Cofinanceur privé externe 3</t>
  </si>
  <si>
    <t>Autre cofinanceur public que région 2 (à préciser)</t>
  </si>
  <si>
    <t>Apport du porteur de projet (autofinancement et emprunt)</t>
  </si>
  <si>
    <t>Autre cofinanceur public que région 3 (à préciser)</t>
  </si>
  <si>
    <t>Contribution en nature</t>
  </si>
  <si>
    <t>Pour information uniquement
(donnée à titre informatif ne valant ni promesse d'attribution de l'aide, ni contractualisation des montants indiqués)</t>
  </si>
  <si>
    <t>POINT D'ELIGIBILITE BLOQUANT 1</t>
  </si>
  <si>
    <t>POINT DE CONTRÔLE DE LA REGLE DE NON-PROFIT</t>
  </si>
  <si>
    <t>POINT D'ELIGIBILITE BLOQUANT 2</t>
  </si>
  <si>
    <r>
      <rPr>
        <b/>
        <sz val="16"/>
        <color rgb="FF000000"/>
        <rFont val="Calibri"/>
        <family val="2"/>
        <scheme val="minor"/>
      </rPr>
      <t xml:space="preserve">Montant minimum des dépenses présentées : 15 000 € HT
</t>
    </r>
    <r>
      <rPr>
        <b/>
        <sz val="16"/>
        <color rgb="FFFF0000"/>
        <rFont val="Calibri"/>
        <family val="2"/>
        <scheme val="minor"/>
      </rPr>
      <t>Attention : le respect de ce montant minimum est une condition d'éligibilité des dépenses du projet. Si non atteint, le total des dépenses présentées dans le tableau de contrôle affichera 0</t>
    </r>
  </si>
  <si>
    <t>Plafond pour respecter le non-profit
Montant du cofinancement privé &lt; ou = (Montant des dépenses éligibles retenues - Montant d'aide calculé avec TMAP)</t>
  </si>
  <si>
    <t xml:space="preserve">La règle de non-profit est-elle respectée ? 
Cette règle signifie que la somme des financements pour l'opération présentée ne dépasse pas le coût total de cette dernière. </t>
  </si>
  <si>
    <t xml:space="preserve">Le plafond concernant les frais généraux ne dépasse pas 10 % du total présenté est-il respecté ? </t>
  </si>
  <si>
    <t>Plafond frais généraux</t>
  </si>
  <si>
    <t>CALCUL PREVISIONNEL DE L'AIDE PUBLIQUE ET SA VENTILATION PAR FINANCEUR (les calculs sont automatiques et ne peuvent pas être modifiés)
(donnée à titre informatif ne valant ni promesse d'attribution de l'aide, ni contractualisation des montants indiqués)</t>
  </si>
  <si>
    <t xml:space="preserve">Nom du type d'action </t>
  </si>
  <si>
    <t>Dépenses présentées</t>
  </si>
  <si>
    <t>Part du type d'action sur le total des dépenses présentées (en %)</t>
  </si>
  <si>
    <t xml:space="preserve">Dépenses présentées calculées après application du seuil </t>
  </si>
  <si>
    <t>Montant d'aide publique avant contrôle de la règle de non-profit</t>
  </si>
  <si>
    <r>
      <t xml:space="preserve">Taux d'Aide Publique (TAP) réglementaire du dispositif, </t>
    </r>
    <r>
      <rPr>
        <b/>
        <sz val="16"/>
        <color rgb="FFFF0000"/>
        <rFont val="Calibri"/>
        <family val="2"/>
      </rPr>
      <t>après</t>
    </r>
    <r>
      <rPr>
        <b/>
        <sz val="16"/>
        <rFont val="Calibri"/>
        <family val="2"/>
      </rPr>
      <t xml:space="preserve"> contrôle de la règle de non-profit</t>
    </r>
  </si>
  <si>
    <r>
      <t xml:space="preserve">Montant d'aide publique </t>
    </r>
    <r>
      <rPr>
        <b/>
        <sz val="16"/>
        <color rgb="FFFF0000"/>
        <rFont val="Calibri"/>
        <family val="2"/>
      </rPr>
      <t>après</t>
    </r>
    <r>
      <rPr>
        <b/>
        <sz val="16"/>
        <rFont val="Calibri"/>
        <family val="2"/>
      </rPr>
      <t xml:space="preserve"> contrôle de la règle de non-profit</t>
    </r>
  </si>
  <si>
    <t>Montant d'aide FEADER à solliciter</t>
  </si>
  <si>
    <t>Taux de co-financement FEADER</t>
  </si>
  <si>
    <t>Taux de co-financement de la part nationale</t>
  </si>
  <si>
    <t>Le montant du financeur public autre que FEADER/Région prend-il en charge toute la part de l'aide publique nationale ?</t>
  </si>
  <si>
    <t>Montant de la part nationale</t>
  </si>
  <si>
    <t>Montant du financeur public autre que FEADER/Région dans la part nationale</t>
  </si>
  <si>
    <t>Montant du financement Région</t>
  </si>
  <si>
    <t>Montant du top-up le cas échéant</t>
  </si>
  <si>
    <t>Montant des contributions en nature</t>
  </si>
  <si>
    <t>Montant de l'apport (hors contribution en nature)</t>
  </si>
  <si>
    <t>% de l'apport et du financement externe d'origine privée</t>
  </si>
  <si>
    <t xml:space="preserve">Après applications des éventuels seuils et plafonds applicables calculés ci-dessus
Le plafonnement des frais généraux aura lieu à l'instruction le cas échéant </t>
  </si>
  <si>
    <t>TAP réglementaire du dispositif x Dépenses présentées</t>
  </si>
  <si>
    <t xml:space="preserve">Cette intervention étant considérée comme hors champs des aides d'Etat, le TMAP est de 100 % </t>
  </si>
  <si>
    <t>Montant d'aide calculé après application des RIF - Montant du financeur public autre que FEADER/Région</t>
  </si>
  <si>
    <t xml:space="preserve">
Taux établi par la stratégie régionale dans le cadre de cette intervention</t>
  </si>
  <si>
    <r>
      <t xml:space="preserve">Un calcul automatique est déclencher selon le montant présenté par le cofinanceur </t>
    </r>
    <r>
      <rPr>
        <b/>
        <sz val="18"/>
        <color rgb="FFFF0000"/>
        <rFont val="Calibri"/>
        <family val="2"/>
      </rPr>
      <t>(à corriger à l'aide du menu déroulant si consigne différente et se rapprocher du service instructeur le cas échéant)</t>
    </r>
  </si>
  <si>
    <r>
      <t xml:space="preserve">Saisie automatique à corriger dans le cas où le montant du financeur public autre que FEADER/Région est supérieur à la part nationale, mais que la Région participe également à la part nationale </t>
    </r>
    <r>
      <rPr>
        <sz val="16"/>
        <color rgb="FFFF0000"/>
        <rFont val="Calibri"/>
        <family val="2"/>
      </rPr>
      <t>(se rapprocher du service instructeur)</t>
    </r>
  </si>
  <si>
    <t>Montant de la part nationale - le montant du financeur public autre que FEADER/Région</t>
  </si>
  <si>
    <t xml:space="preserve">Emprunt + Auto-financement </t>
  </si>
  <si>
    <t>Total des dépenses</t>
  </si>
  <si>
    <r>
      <t xml:space="preserve">Partie réservée à l'administration - Récapitulatif des dépenses de l'opération retenues à l'instruction
</t>
    </r>
    <r>
      <rPr>
        <sz val="25"/>
        <rFont val="Calibri"/>
        <family val="2"/>
      </rPr>
      <t>Saisies automatiques à corriger selon les modalités d'instruction</t>
    </r>
  </si>
  <si>
    <r>
      <rPr>
        <b/>
        <sz val="25"/>
        <color theme="1"/>
        <rFont val="Calibri"/>
        <family val="2"/>
        <scheme val="minor"/>
      </rPr>
      <t xml:space="preserve">Indication à l'attention de l'instructeur concernant cet onglet : </t>
    </r>
    <r>
      <rPr>
        <sz val="25"/>
        <color theme="1"/>
        <rFont val="Calibri"/>
        <family val="2"/>
        <scheme val="minor"/>
      </rPr>
      <t xml:space="preserve">
- Cet onglet est divisé en 2 parties : la synthèse de l'instruction et l'instruction de la demande d'aide.  
- Les tableaux de synthèses des dépenses et des ressources sont alimentés par les informations saisies dans les tableaux liés aux étapes 1 à 4
- Les calculs et contrôles bloquants sont automatisés dans les étapes 1, 2 et 4. L'instructeur peut directement modifier les cellules en cas d'erreur identifiées</t>
    </r>
  </si>
  <si>
    <t>SYNTHESE DE L'INSTRUCTION</t>
  </si>
  <si>
    <t>SYNTHÈSE DES DÉPENSES APRES INSTRUCTION</t>
  </si>
  <si>
    <t>SYNTHESE DES RESSOURCES ELIGIBLES RETENUES (cf. étapes 3 et 4)</t>
  </si>
  <si>
    <r>
      <t xml:space="preserve">Synthèse des dépenses </t>
    </r>
    <r>
      <rPr>
        <b/>
        <u/>
        <sz val="18"/>
        <color rgb="FFFF0000"/>
        <rFont val="Calibri"/>
        <family val="2"/>
        <scheme val="minor"/>
      </rPr>
      <t xml:space="preserve">éligibles </t>
    </r>
    <r>
      <rPr>
        <b/>
        <sz val="18"/>
        <color theme="1"/>
        <rFont val="Calibri"/>
        <family val="2"/>
        <scheme val="minor"/>
      </rPr>
      <t>(avant RIF)</t>
    </r>
  </si>
  <si>
    <t>Montant écarté à l'instruction dans les postes de dépenses</t>
  </si>
  <si>
    <r>
      <t xml:space="preserve">Synthèse des dépenses </t>
    </r>
    <r>
      <rPr>
        <b/>
        <u/>
        <sz val="18"/>
        <color rgb="FFFF0000"/>
        <rFont val="Calibri"/>
        <family val="2"/>
        <scheme val="minor"/>
      </rPr>
      <t>éligibles retenues</t>
    </r>
    <r>
      <rPr>
        <b/>
        <sz val="18"/>
        <color theme="1"/>
        <rFont val="Calibri"/>
        <family val="2"/>
        <scheme val="minor"/>
      </rPr>
      <t xml:space="preserve"> (après RIF)</t>
    </r>
  </si>
  <si>
    <t>Montant écarté définitif après application des RIF</t>
  </si>
  <si>
    <t>Cofinancement externe privé éligible</t>
  </si>
  <si>
    <t>Taux d'aide publique indicatif</t>
  </si>
  <si>
    <t>Montant d'aide publique retenu</t>
  </si>
  <si>
    <t>Contrepartie FEADER retenue</t>
  </si>
  <si>
    <t>Top-Up</t>
  </si>
  <si>
    <t xml:space="preserve">Apport du porteur de projet </t>
  </si>
  <si>
    <t>Dépenses présentées - Dépenses éligibles</t>
  </si>
  <si>
    <t>Il s'agit du total des dépenses éligibles retenues après application des seuils et plafonds (cf. les étapes 1 à 4)</t>
  </si>
  <si>
    <t>Dépenses présentées - Dépenses éligibles retenues</t>
  </si>
  <si>
    <t>/</t>
  </si>
  <si>
    <t>Moyenne des taux d'aide publique des différents types d'actions</t>
  </si>
  <si>
    <t xml:space="preserve">Montant d'aide publique effectivement retenu </t>
  </si>
  <si>
    <t xml:space="preserve">Ce montant comprend les éventuels cofinanceurs publics et le financement régional </t>
  </si>
  <si>
    <t xml:space="preserve">Dépenses éligibles retenues - les financements externes privés et publics </t>
  </si>
  <si>
    <t>INSTRUCTION DE LA DEMANDE D'AIDE</t>
  </si>
  <si>
    <t xml:space="preserve"> Détermination du taux d'aide public (TAP) applicable avant contrôle des contributions en nature</t>
  </si>
  <si>
    <t>INSTRUCTION DES COFINANCEURS AUTRES QUE FEADER ET REGION</t>
  </si>
  <si>
    <t>CONTRÔLE 1 : POINT D'ELIGIBILITE BLOQUANT</t>
  </si>
  <si>
    <t>CONTRÔLE 2 : PLAFOND FRAIS GÉNÉRAUX</t>
  </si>
  <si>
    <t>CONTRÔLE 3 : RESPECT DE LA REGLE DE NON-PROFIT</t>
  </si>
  <si>
    <r>
      <t xml:space="preserve">Le projet est-il concerné par une Aide d'Etat ? </t>
    </r>
    <r>
      <rPr>
        <i/>
        <sz val="20"/>
        <color rgb="FF000000"/>
        <rFont val="Calibri"/>
        <family val="2"/>
        <scheme val="minor"/>
      </rPr>
      <t>(Si oui, veuillez remplir la checklist aide d'Etat annexée à votre rapport d'instruction)</t>
    </r>
  </si>
  <si>
    <r>
      <t>Montant du cofinanceur</t>
    </r>
    <r>
      <rPr>
        <b/>
        <u/>
        <sz val="18"/>
        <color rgb="FFFF0000"/>
        <rFont val="Calibri"/>
        <family val="2"/>
      </rPr>
      <t xml:space="preserve"> public</t>
    </r>
    <r>
      <rPr>
        <b/>
        <sz val="18"/>
        <rFont val="Calibri"/>
        <family val="2"/>
      </rPr>
      <t xml:space="preserve"> autre que FEADER/Région, le cas échéant</t>
    </r>
  </si>
  <si>
    <t>Identité du/des cofinanceur(s) public(s) autre(s) que FEADER/Région, justificatif présenté</t>
  </si>
  <si>
    <r>
      <t xml:space="preserve">Montant du financeur </t>
    </r>
    <r>
      <rPr>
        <b/>
        <u/>
        <sz val="18"/>
        <color rgb="FFFF0000"/>
        <rFont val="Calibri"/>
        <family val="2"/>
      </rPr>
      <t>privé</t>
    </r>
    <r>
      <rPr>
        <b/>
        <u/>
        <sz val="18"/>
        <rFont val="Calibri"/>
        <family val="2"/>
      </rPr>
      <t>,</t>
    </r>
    <r>
      <rPr>
        <b/>
        <sz val="18"/>
        <rFont val="Calibri"/>
        <family val="2"/>
      </rPr>
      <t xml:space="preserve"> le cas échéant</t>
    </r>
  </si>
  <si>
    <t>Identité du/des cofinanceur(s) privé(s)</t>
  </si>
  <si>
    <r>
      <rPr>
        <b/>
        <sz val="20"/>
        <color rgb="FF000000"/>
        <rFont val="Calibri"/>
        <family val="2"/>
        <scheme val="minor"/>
      </rPr>
      <t xml:space="preserve">Montant minimum des dépenses présentées : 15 000 € HT
</t>
    </r>
    <r>
      <rPr>
        <b/>
        <sz val="20"/>
        <color rgb="FFFF0000"/>
        <rFont val="Calibri"/>
        <family val="2"/>
        <scheme val="minor"/>
      </rPr>
      <t>Attention : le respect de ce montant minimum est une condition d'éligibilité des dépenses du projet. Si non atteint, le total des dépenses présentées affichera 0</t>
    </r>
  </si>
  <si>
    <t>Montant du plafond des frais généraux (10% max. des dépenses éligibles)</t>
  </si>
  <si>
    <r>
      <t xml:space="preserve">Plafond des frais généraux
</t>
    </r>
    <r>
      <rPr>
        <b/>
        <sz val="20"/>
        <color rgb="FFFF0000"/>
        <rFont val="Calibri (Corps)"/>
      </rPr>
      <t>En cas de "Plafond non respecté", le plafonnement est réalisé automatiquement dans le tableau ci-dessous</t>
    </r>
  </si>
  <si>
    <r>
      <t xml:space="preserve">Plafond pour respecter le non-profit
</t>
    </r>
    <r>
      <rPr>
        <b/>
        <i/>
        <sz val="20"/>
        <color theme="1"/>
        <rFont val="Calibri"/>
        <family val="2"/>
        <scheme val="minor"/>
      </rPr>
      <t>Montant des contributions en nature + cofinancement privé &lt; ou = (Montant des dépenses éligibles retenues - Montant d'aide calculé avec TMAP)</t>
    </r>
  </si>
  <si>
    <r>
      <t xml:space="preserve">La règle de non-profit est-elle respectée ? 
</t>
    </r>
    <r>
      <rPr>
        <b/>
        <i/>
        <sz val="20"/>
        <color rgb="FF000000"/>
        <rFont val="Calibri"/>
        <family val="2"/>
        <scheme val="minor"/>
      </rPr>
      <t xml:space="preserve">Cette règle signifie que la somme des financements pour l'opération présentée ne dépasse pas le coût total de cette dernière. </t>
    </r>
  </si>
  <si>
    <t>Attention, si le montant versé par le cofinanceur porte sur un périmètre différent du projet éligible au FEADER, il ne faut renseigner ici que le montant correspondant au périmètre du projet éligible au FEADER</t>
  </si>
  <si>
    <r>
      <t xml:space="preserve">Quel est le régime identifié ?
</t>
    </r>
    <r>
      <rPr>
        <i/>
        <sz val="18"/>
        <color theme="1"/>
        <rFont val="Calibri"/>
        <family val="2"/>
        <scheme val="minor"/>
      </rPr>
      <t>Veuillez renseigné le nom du régime identifié dans la checklist aide d'Etat afférente.</t>
    </r>
  </si>
  <si>
    <r>
      <t xml:space="preserve">Taux d'Aide Publique du régime concerné en cas d'aide d'Etat
</t>
    </r>
    <r>
      <rPr>
        <b/>
        <i/>
        <sz val="18"/>
        <color rgb="FFFF0000"/>
        <rFont val="Calibri"/>
        <family val="2"/>
        <scheme val="minor"/>
      </rPr>
      <t xml:space="preserve">Renseignez le taux d'aide publique associé au régime d'aide d'Etat identifié dans votre checklist aide d'Etat. </t>
    </r>
  </si>
  <si>
    <r>
      <t xml:space="preserve">Taux d'Aide Publique hors Aide d'État
</t>
    </r>
    <r>
      <rPr>
        <b/>
        <sz val="20"/>
        <color rgb="FFFF0000"/>
        <rFont val="Calibri"/>
        <family val="2"/>
        <scheme val="minor"/>
      </rPr>
      <t xml:space="preserve">- Coûts en faveur de l’agroenvironnement et du climat : 100% des coûts éligibles ; 
- Coûts en faveur de la reconstitution du potentiel agricole : 80% des coûts éligibles. </t>
    </r>
  </si>
  <si>
    <t xml:space="preserve">VENTILATION DES DEPENSES PAR POSTE DE DEPENSE </t>
  </si>
  <si>
    <t>Intitulé du poste de dépense</t>
  </si>
  <si>
    <t>Investissements</t>
  </si>
  <si>
    <t>Contributions en nature</t>
  </si>
  <si>
    <t>Dépenses éligibles (avant RIF)</t>
  </si>
  <si>
    <t>Dépenses éligibles retenues (après RIF)</t>
  </si>
  <si>
    <t xml:space="preserve">CALCUL AUTOMATIQUE DE LA VENTILATION DES DEPENSES. L'INSTRUCTEUR PEUT CORRIGER DIRECTEMENT TOUT POINT DE CONTRÔLE LE CAS ECHEANT </t>
  </si>
  <si>
    <t>Dépenses instruites</t>
  </si>
  <si>
    <r>
      <t>Dépenses instruites après application des RIF</t>
    </r>
    <r>
      <rPr>
        <b/>
        <sz val="20"/>
        <color rgb="FFFF0000"/>
        <rFont val="Calibri"/>
        <family val="2"/>
      </rPr>
      <t xml:space="preserve">
</t>
    </r>
  </si>
  <si>
    <t>Part du type d'action sur le total des dépenseséligibles retenues (en %)</t>
  </si>
  <si>
    <r>
      <t xml:space="preserve">Taux d'Aide Publique (TAP) réglementaire du dispositif, </t>
    </r>
    <r>
      <rPr>
        <b/>
        <sz val="20"/>
        <color rgb="FFFF0000"/>
        <rFont val="Calibri"/>
        <family val="2"/>
        <scheme val="minor"/>
      </rPr>
      <t>après</t>
    </r>
    <r>
      <rPr>
        <b/>
        <sz val="20"/>
        <rFont val="Calibri"/>
        <family val="2"/>
        <scheme val="minor"/>
      </rPr>
      <t xml:space="preserve"> contrôle de la règle de non-profit</t>
    </r>
  </si>
  <si>
    <r>
      <t xml:space="preserve">Montant d'aide publique </t>
    </r>
    <r>
      <rPr>
        <b/>
        <sz val="20"/>
        <color rgb="FFFF0000"/>
        <rFont val="Calibri"/>
        <family val="2"/>
        <scheme val="minor"/>
      </rPr>
      <t>après</t>
    </r>
    <r>
      <rPr>
        <b/>
        <sz val="20"/>
        <rFont val="Calibri"/>
        <family val="2"/>
        <scheme val="minor"/>
      </rPr>
      <t xml:space="preserve"> contrôle de la règle de non-profit</t>
    </r>
  </si>
  <si>
    <t>Le montant du financeur public autre que FEADER/Région prend-il en charge toute la part nationale?</t>
  </si>
  <si>
    <t>Commentaires du service instructeur</t>
  </si>
  <si>
    <t>Sur cette opération, un seuil et un plafond sur les frais généraux s'appliquent</t>
  </si>
  <si>
    <t>TAP réglementaire du dispositif x Dépenses éligibles retenues (après RIF)
(étape nécessaire aux calculs)</t>
  </si>
  <si>
    <t xml:space="preserve">saise automatique
Cette étape permet de recalculer le TAP dans le cas où il existe des financeurs privés externes et des contributions en nature, et que la règle de non-profit ne serait pas respectée
si montant des contributions en nature &gt; (montant des dépenses éligibles - montant de l'aide calculée) ==&gt; TAP du type d'action = 100% - pourcentage des contributions en nature par rapport aux dépenses et par type d'action
si montant des contributions en nature &lt; ou = (montant des dépenses éligibles - montant de l'aide calculée) ==&gt; TAP du type d'action = TMAP du type d'action
</t>
  </si>
  <si>
    <t>Saisie automatique en fonction des montants à corriger si consigne différente le cas échéant</t>
  </si>
  <si>
    <r>
      <t xml:space="preserve">Saisie automatique </t>
    </r>
    <r>
      <rPr>
        <b/>
        <i/>
        <sz val="20"/>
        <color rgb="FFFF0000"/>
        <rFont val="Calibri"/>
        <family val="2"/>
        <scheme val="minor"/>
      </rPr>
      <t>(à corriger dans le cas où le montant du financeur public autre que FEADER/Région est supérieur à la part nationale, mais que la Région participe également à la part nationale)</t>
    </r>
    <r>
      <rPr>
        <b/>
        <i/>
        <sz val="20"/>
        <rFont val="Calibri"/>
        <family val="2"/>
        <scheme val="minor"/>
      </rPr>
      <t>.</t>
    </r>
  </si>
  <si>
    <t>Objectifs</t>
  </si>
  <si>
    <t xml:space="preserve">Cette annexe financière à la Décision Juridique reprend sous la forme de synthèse le plan de financement de l'instruction de la demande d'aide. C'est ici qu'il conviendra de renseigner dans la décision juridique les montants des aides. Cette feuille de calcul sera aussi le support de référence en cas d'avenant. </t>
  </si>
  <si>
    <t>Structure</t>
  </si>
  <si>
    <t>Cet onglet est composé de la façon suivante : une synthèse des dépenses et une synthèse des ressources. Le tableau "Synthèse des ressources instruites" sera à copier coller dans l'article 4 de la décision juridique.</t>
  </si>
  <si>
    <t>Règle d'utilisation pour l'utilisation dans la partie "3.Détail des dépenses instruites par poste de dépense" : Si besoin des rajouter des lignes de dépense, insérer manuellement des nouvelles lignes. Attention à bien vérifier la validité des formules en les étirant.
Règles d'utilisation pour l'impression : Ne pas prendre en compte l'en-tête ci-dessus. Uniquement les tableaux seront à imprimer et peuvent apparaître dans la convention.</t>
  </si>
  <si>
    <t>STRATEGIE REGIONALE GUADELOUPE FEADER 2023-2027</t>
  </si>
  <si>
    <t>Annexe financière à la Décision Juridique</t>
  </si>
  <si>
    <t>version 1 - Octobre 2025</t>
  </si>
  <si>
    <t xml:space="preserve">1. Synthèse des dépenses </t>
  </si>
  <si>
    <t>2. Synthèse des ressources instruites</t>
  </si>
  <si>
    <t>Coût total du projet (TOTAL DÉPENSES)</t>
  </si>
  <si>
    <t>Par poste de dépense</t>
  </si>
  <si>
    <t>Montant d'aide publique</t>
  </si>
  <si>
    <t>dont FEADER</t>
  </si>
  <si>
    <t>dont conseil régional de Guadeloupe</t>
  </si>
  <si>
    <t>dont cofinanceur public externe 1</t>
  </si>
  <si>
    <t>Tx forf personnel+autoconst</t>
  </si>
  <si>
    <t>dont cofinanceur public externe 2</t>
  </si>
  <si>
    <t>TOTAL</t>
  </si>
  <si>
    <t>dont cofinanceur public externe 3</t>
  </si>
  <si>
    <t xml:space="preserve">Montant des financeurs privés </t>
  </si>
  <si>
    <t>dont cofinanceur privé 1</t>
  </si>
  <si>
    <t>Par type d'action</t>
  </si>
  <si>
    <t>dont cofinanceur privé 2</t>
  </si>
  <si>
    <t>dont cofinanceur privé 3</t>
  </si>
  <si>
    <t xml:space="preserve">Montant total apport bénéficiaire </t>
  </si>
  <si>
    <t>TOTAL RESSOURCES</t>
  </si>
  <si>
    <t>3. Détail des dépenses instruites par poste de dépense</t>
  </si>
  <si>
    <t xml:space="preserve">Numéro </t>
  </si>
  <si>
    <t xml:space="preserve">Caractéristique supplémentaire </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</si>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</sst>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 #,##0.00_)\ &quot;€&quot;_ ;_ * \(#,##0.00\)\ &quot;€&quot;_ ;_ * &quot;-&quot;??_)\ &quot;€&quot;_ ;_ @_ "/>
    <numFmt numFmtId="165" formatCode="#,##0.00\ &quot;€&quot;;\-#,##0.00\ &quot;€&quot;"/>
    <numFmt numFmtId="166" formatCode="#,##0.00\ &quot;€&quot;;[Red]\-#,##0.00\ &quot;€&quot;"/>
    <numFmt numFmtId="167" formatCode="_-* #,##0.00\ &quot;€&quot;_-;\-* #,##0.00\ &quot;€&quot;_-;_-* &quot;-&quot;??\ &quot;€&quot;_-;_-@_-"/>
    <numFmt numFmtId="168" formatCode="_-* #,##0.00\ _€_-;\-* #,##0.00\ _€_-;_-* &quot;-&quot;??\ _€_-;_-@_-"/>
    <numFmt numFmtId="169" formatCode="#,##0.00\ &quot;€&quot;"/>
    <numFmt numFmtId="170" formatCode="#,##0.00&quot; &quot;[$€-40C];[Red]&quot;-&quot;#,##0.00&quot; &quot;[$€-40C]"/>
    <numFmt numFmtId="171" formatCode="&quot; &quot;#,##0.00&quot; € &quot;;&quot;-&quot;#,##0.00&quot; € &quot;;&quot;-&quot;#&quot; € &quot;;@&quot; &quot;"/>
    <numFmt numFmtId="172" formatCode="&quot; &quot;#,##0.00&quot;    &quot;;&quot;-&quot;#,##0.00&quot;    &quot;;&quot;-&quot;#&quot;    &quot;;@&quot; &quot;"/>
  </numFmts>
  <fonts count="148">
    <font>
      <sz val="11"/>
      <color theme="1"/>
      <name val="Calibri"/>
      <family val="2"/>
      <scheme val="minor"/>
    </font>
    <font>
      <sz val="12"/>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indexed="8"/>
      <name val="Calibri"/>
      <family val="2"/>
    </font>
    <font>
      <sz val="10"/>
      <name val="Arial"/>
      <family val="2"/>
    </font>
    <font>
      <sz val="10"/>
      <name val="Mangal"/>
      <family val="2"/>
    </font>
    <font>
      <u/>
      <sz val="11"/>
      <color theme="10"/>
      <name val="Calibri"/>
      <family val="2"/>
      <scheme val="minor"/>
    </font>
    <font>
      <b/>
      <i/>
      <sz val="11"/>
      <name val="Calibri"/>
      <family val="2"/>
      <scheme val="minor"/>
    </font>
    <font>
      <b/>
      <sz val="20"/>
      <color theme="1"/>
      <name val="Calibri"/>
      <family val="2"/>
      <scheme val="minor"/>
    </font>
    <font>
      <sz val="8"/>
      <name val="Calibri"/>
      <family val="2"/>
      <scheme val="minor"/>
    </font>
    <font>
      <sz val="11"/>
      <color rgb="FF0070C0"/>
      <name val="Calibri"/>
      <family val="2"/>
      <scheme val="minor"/>
    </font>
    <font>
      <i/>
      <sz val="11"/>
      <name val="Calibri"/>
      <family val="2"/>
      <scheme val="minor"/>
    </font>
    <font>
      <b/>
      <sz val="14"/>
      <color theme="1"/>
      <name val="Calibri"/>
      <family val="2"/>
      <scheme val="minor"/>
    </font>
    <font>
      <sz val="14"/>
      <color theme="1"/>
      <name val="Calibri"/>
      <family val="2"/>
      <scheme val="minor"/>
    </font>
    <font>
      <b/>
      <sz val="16"/>
      <color rgb="FFFF0000"/>
      <name val="Calibri"/>
      <family val="2"/>
      <scheme val="minor"/>
    </font>
    <font>
      <b/>
      <sz val="16"/>
      <color theme="1" tint="0.499984740745262"/>
      <name val="Calibri"/>
      <family val="2"/>
      <scheme val="minor"/>
    </font>
    <font>
      <b/>
      <sz val="22"/>
      <color theme="1"/>
      <name val="Calibri"/>
      <family val="2"/>
      <scheme val="minor"/>
    </font>
    <font>
      <b/>
      <sz val="14"/>
      <color rgb="FFFF0000"/>
      <name val="Calibri"/>
      <family val="2"/>
      <scheme val="minor"/>
    </font>
    <font>
      <b/>
      <u/>
      <sz val="14"/>
      <color rgb="FFFF0000"/>
      <name val="Calibri"/>
      <family val="2"/>
      <scheme val="minor"/>
    </font>
    <font>
      <b/>
      <sz val="16"/>
      <color rgb="FF002060"/>
      <name val="Calibri"/>
      <family val="2"/>
      <scheme val="minor"/>
    </font>
    <font>
      <b/>
      <sz val="12"/>
      <color theme="1"/>
      <name val="Calibri"/>
      <family val="2"/>
      <scheme val="minor"/>
    </font>
    <font>
      <b/>
      <sz val="18"/>
      <color theme="1"/>
      <name val="Calibri"/>
      <family val="2"/>
      <scheme val="minor"/>
    </font>
    <font>
      <b/>
      <sz val="16"/>
      <color theme="1"/>
      <name val="Calibri"/>
      <family val="2"/>
      <scheme val="minor"/>
    </font>
    <font>
      <b/>
      <sz val="16"/>
      <name val="Calibri"/>
      <family val="2"/>
      <scheme val="minor"/>
    </font>
    <font>
      <sz val="11"/>
      <color rgb="FF000000"/>
      <name val="Calibri"/>
      <family val="2"/>
    </font>
    <font>
      <sz val="11"/>
      <color rgb="FFFFFFFF"/>
      <name val="Calibri"/>
      <family val="2"/>
    </font>
    <font>
      <i/>
      <sz val="11"/>
      <color rgb="FFFF3333"/>
      <name val="Calibri"/>
      <family val="2"/>
    </font>
    <font>
      <sz val="11"/>
      <color rgb="FFD4711A"/>
      <name val="Calibri"/>
      <family val="2"/>
    </font>
    <font>
      <sz val="10"/>
      <color rgb="FF000000"/>
      <name val="Arial"/>
      <family val="2"/>
    </font>
    <font>
      <b/>
      <sz val="11"/>
      <color rgb="FFFF3333"/>
      <name val="Calibri"/>
      <family val="2"/>
    </font>
    <font>
      <sz val="11"/>
      <color rgb="FF000000"/>
      <name val="Arial2"/>
      <family val="2"/>
    </font>
    <font>
      <sz val="11"/>
      <color rgb="FFA3238E"/>
      <name val="Calibri"/>
      <family val="2"/>
    </font>
    <font>
      <sz val="11"/>
      <color rgb="FF007826"/>
      <name val="Calibri"/>
      <family val="2"/>
    </font>
    <font>
      <b/>
      <i/>
      <sz val="16"/>
      <color rgb="FF000000"/>
      <name val="Calibri"/>
      <family val="2"/>
    </font>
    <font>
      <sz val="11"/>
      <color rgb="FFCFE7F5"/>
      <name val="Calibri"/>
      <family val="2"/>
    </font>
    <font>
      <sz val="11"/>
      <color rgb="FFFF3333"/>
      <name val="Calibri"/>
      <family val="2"/>
    </font>
    <font>
      <b/>
      <sz val="11"/>
      <color rgb="FF0084D1"/>
      <name val="Calibri"/>
      <family val="2"/>
    </font>
    <font>
      <sz val="10"/>
      <color rgb="FF000000"/>
      <name val="Arial1"/>
    </font>
    <font>
      <b/>
      <i/>
      <sz val="11"/>
      <color rgb="FF00CC00"/>
      <name val="Calibri"/>
      <family val="2"/>
    </font>
    <font>
      <sz val="11"/>
      <color rgb="FF009900"/>
      <name val="Calibri"/>
      <family val="2"/>
    </font>
    <font>
      <b/>
      <i/>
      <u/>
      <sz val="11"/>
      <color rgb="FF000000"/>
      <name val="Calibri"/>
      <family val="2"/>
    </font>
    <font>
      <sz val="11"/>
      <color rgb="FFFF00CC"/>
      <name val="Arial2"/>
      <family val="2"/>
    </font>
    <font>
      <b/>
      <sz val="11"/>
      <color rgb="FFFF3333"/>
      <name val="Arial3"/>
      <family val="2"/>
    </font>
    <font>
      <b/>
      <sz val="11"/>
      <color rgb="FFDC2300"/>
      <name val="Calibri"/>
      <family val="2"/>
    </font>
    <font>
      <b/>
      <i/>
      <sz val="11"/>
      <color theme="1"/>
      <name val="Calibri"/>
      <family val="2"/>
      <scheme val="minor"/>
    </font>
    <font>
      <b/>
      <sz val="11"/>
      <name val="Calibri"/>
      <family val="2"/>
      <scheme val="minor"/>
    </font>
    <font>
      <b/>
      <sz val="20"/>
      <name val="Calibri"/>
      <family val="2"/>
      <scheme val="minor"/>
    </font>
    <font>
      <sz val="20"/>
      <color theme="1"/>
      <name val="Calibri"/>
      <family val="2"/>
      <scheme val="minor"/>
    </font>
    <font>
      <b/>
      <sz val="20"/>
      <color rgb="FFFF0000"/>
      <name val="Calibri"/>
      <family val="2"/>
      <scheme val="minor"/>
    </font>
    <font>
      <i/>
      <u/>
      <sz val="11"/>
      <name val="Calibri"/>
      <family val="2"/>
      <scheme val="minor"/>
    </font>
    <font>
      <b/>
      <sz val="11"/>
      <name val="Calibri"/>
      <family val="2"/>
    </font>
    <font>
      <sz val="12"/>
      <color rgb="FFFF0000"/>
      <name val="Calibri"/>
      <family val="2"/>
      <scheme val="minor"/>
    </font>
    <font>
      <i/>
      <sz val="11"/>
      <color rgb="FFFF0000"/>
      <name val="Calibri"/>
      <family val="2"/>
      <scheme val="minor"/>
    </font>
    <font>
      <b/>
      <sz val="18"/>
      <color rgb="FFFF0000"/>
      <name val="Calibri"/>
      <family val="2"/>
      <scheme val="minor"/>
    </font>
    <font>
      <b/>
      <sz val="16"/>
      <color rgb="FF000000"/>
      <name val="Calibri"/>
      <family val="2"/>
      <scheme val="minor"/>
    </font>
    <font>
      <b/>
      <sz val="12"/>
      <color rgb="FF000000"/>
      <name val="Calibri"/>
      <family val="2"/>
      <scheme val="minor"/>
    </font>
    <font>
      <b/>
      <i/>
      <sz val="12"/>
      <color rgb="FFFF0000"/>
      <name val="Calibri"/>
      <family val="2"/>
      <scheme val="minor"/>
    </font>
    <font>
      <b/>
      <sz val="26"/>
      <color theme="1"/>
      <name val="Calibri"/>
      <family val="2"/>
      <scheme val="minor"/>
    </font>
    <font>
      <b/>
      <sz val="16"/>
      <color rgb="FF808080"/>
      <name val="Calibri"/>
      <family val="2"/>
      <scheme val="minor"/>
    </font>
    <font>
      <b/>
      <sz val="22"/>
      <color rgb="FF000000"/>
      <name val="Calibri"/>
      <family val="2"/>
      <scheme val="minor"/>
    </font>
    <font>
      <sz val="14"/>
      <color rgb="FF000000"/>
      <name val="Calibri"/>
      <family val="2"/>
      <scheme val="minor"/>
    </font>
    <font>
      <sz val="16"/>
      <color theme="1"/>
      <name val="Calibri"/>
      <family val="2"/>
      <scheme val="minor"/>
    </font>
    <font>
      <sz val="25"/>
      <color theme="1"/>
      <name val="Calibri"/>
      <family val="2"/>
      <scheme val="minor"/>
    </font>
    <font>
      <b/>
      <sz val="25"/>
      <color theme="1"/>
      <name val="Calibri"/>
      <family val="2"/>
      <scheme val="minor"/>
    </font>
    <font>
      <b/>
      <sz val="25"/>
      <name val="Calibri"/>
      <family val="2"/>
      <scheme val="minor"/>
    </font>
    <font>
      <b/>
      <sz val="25"/>
      <color theme="0"/>
      <name val="Calibri"/>
      <family val="2"/>
      <scheme val="minor"/>
    </font>
    <font>
      <b/>
      <sz val="25"/>
      <color rgb="FFFFC000"/>
      <name val="Calibri"/>
      <family val="2"/>
      <scheme val="minor"/>
    </font>
    <font>
      <b/>
      <sz val="18"/>
      <name val="Calibri"/>
      <family val="2"/>
      <scheme val="minor"/>
    </font>
    <font>
      <b/>
      <sz val="22"/>
      <color theme="0"/>
      <name val="Calibri"/>
      <family val="2"/>
      <scheme val="minor"/>
    </font>
    <font>
      <b/>
      <sz val="26"/>
      <color theme="0"/>
      <name val="Calibri"/>
      <family val="2"/>
      <scheme val="minor"/>
    </font>
    <font>
      <b/>
      <sz val="15"/>
      <color theme="0"/>
      <name val="Calibri"/>
      <family val="2"/>
      <scheme val="minor"/>
    </font>
    <font>
      <b/>
      <sz val="24"/>
      <color theme="1"/>
      <name val="Calibri"/>
      <family val="2"/>
      <scheme val="minor"/>
    </font>
    <font>
      <b/>
      <sz val="20"/>
      <color theme="0"/>
      <name val="Calibri"/>
      <family val="2"/>
      <scheme val="minor"/>
    </font>
    <font>
      <sz val="25"/>
      <color theme="0"/>
      <name val="Calibri"/>
      <family val="2"/>
      <scheme val="minor"/>
    </font>
    <font>
      <b/>
      <sz val="25"/>
      <name val="Calibri"/>
      <family val="2"/>
    </font>
    <font>
      <sz val="25"/>
      <name val="Calibri"/>
      <family val="2"/>
    </font>
    <font>
      <sz val="16"/>
      <name val="Calibri"/>
      <family val="2"/>
      <scheme val="minor"/>
    </font>
    <font>
      <b/>
      <sz val="15"/>
      <name val="Calibri"/>
      <family val="2"/>
      <scheme val="minor"/>
    </font>
    <font>
      <i/>
      <sz val="16"/>
      <color theme="1"/>
      <name val="Calibri"/>
      <family val="2"/>
      <scheme val="minor"/>
    </font>
    <font>
      <b/>
      <sz val="18"/>
      <name val="Calibri"/>
      <family val="2"/>
    </font>
    <font>
      <b/>
      <i/>
      <sz val="18"/>
      <name val="Calibri"/>
      <family val="2"/>
    </font>
    <font>
      <b/>
      <sz val="18"/>
      <color rgb="FFFF0000"/>
      <name val="Calibri"/>
      <family val="2"/>
    </font>
    <font>
      <sz val="18"/>
      <color theme="1"/>
      <name val="Calibri"/>
      <family val="2"/>
      <scheme val="minor"/>
    </font>
    <font>
      <b/>
      <i/>
      <sz val="18"/>
      <color theme="1"/>
      <name val="Calibri"/>
      <family val="2"/>
      <scheme val="minor"/>
    </font>
    <font>
      <b/>
      <sz val="16"/>
      <name val="Calibri"/>
      <family val="2"/>
    </font>
    <font>
      <b/>
      <i/>
      <sz val="16"/>
      <name val="Calibri"/>
      <family val="2"/>
    </font>
    <font>
      <sz val="16"/>
      <name val="Calibri"/>
      <family val="2"/>
    </font>
    <font>
      <sz val="16"/>
      <color rgb="FFFF0000"/>
      <name val="Calibri"/>
      <family val="2"/>
    </font>
    <font>
      <sz val="11"/>
      <color theme="0"/>
      <name val="Calibri"/>
      <family val="2"/>
      <scheme val="minor"/>
    </font>
    <font>
      <b/>
      <sz val="14"/>
      <color theme="0"/>
      <name val="Calibri"/>
      <family val="2"/>
      <scheme val="minor"/>
    </font>
    <font>
      <b/>
      <sz val="14"/>
      <color rgb="FFFFC000"/>
      <name val="Calibri"/>
      <family val="2"/>
      <scheme val="minor"/>
    </font>
    <font>
      <sz val="12"/>
      <name val="Calibri"/>
      <family val="2"/>
      <scheme val="minor"/>
    </font>
    <font>
      <sz val="12"/>
      <color theme="0"/>
      <name val="Calibri"/>
      <family val="2"/>
      <scheme val="minor"/>
    </font>
    <font>
      <sz val="12"/>
      <color rgb="FFFFC000"/>
      <name val="Calibri"/>
      <family val="2"/>
      <scheme val="minor"/>
    </font>
    <font>
      <sz val="11"/>
      <color rgb="FFFFC000"/>
      <name val="Calibri"/>
      <family val="2"/>
      <scheme val="minor"/>
    </font>
    <font>
      <b/>
      <sz val="11"/>
      <color rgb="FF0070C0"/>
      <name val="Calibri"/>
      <family val="2"/>
      <scheme val="minor"/>
    </font>
    <font>
      <b/>
      <sz val="11"/>
      <color rgb="FFC00000"/>
      <name val="Calibri"/>
      <family val="2"/>
      <scheme val="minor"/>
    </font>
    <font>
      <i/>
      <sz val="11"/>
      <color theme="1"/>
      <name val="Calibri"/>
      <family val="2"/>
      <scheme val="minor"/>
    </font>
    <font>
      <b/>
      <i/>
      <sz val="11"/>
      <color rgb="FFFF0000"/>
      <name val="Calibri"/>
      <family val="2"/>
      <scheme val="minor"/>
    </font>
    <font>
      <i/>
      <sz val="11"/>
      <color rgb="FF000000"/>
      <name val="Calibri"/>
      <family val="2"/>
      <scheme val="minor"/>
    </font>
    <font>
      <sz val="9"/>
      <color rgb="FF000000"/>
      <name val="Tahoma"/>
      <family val="2"/>
    </font>
    <font>
      <b/>
      <u/>
      <sz val="11"/>
      <color rgb="FFC00000"/>
      <name val="Calibri (Corps)"/>
    </font>
    <font>
      <b/>
      <sz val="11"/>
      <color rgb="FFC00000"/>
      <name val="Calibri (Corps)"/>
    </font>
    <font>
      <sz val="11"/>
      <color rgb="FFC00000"/>
      <name val="Calibri (Corps)"/>
    </font>
    <font>
      <sz val="11"/>
      <color rgb="FFC00000"/>
      <name val="Calibri"/>
      <family val="2"/>
      <scheme val="minor"/>
    </font>
    <font>
      <b/>
      <sz val="25"/>
      <color rgb="FF000000"/>
      <name val="Calibri"/>
      <family val="2"/>
      <scheme val="minor"/>
    </font>
    <font>
      <b/>
      <sz val="25"/>
      <color rgb="FFFFFFFF"/>
      <name val="Calibri"/>
      <family val="2"/>
      <scheme val="minor"/>
    </font>
    <font>
      <b/>
      <sz val="15"/>
      <color rgb="FFFFFFFF"/>
      <name val="Calibri"/>
      <family val="2"/>
      <scheme val="minor"/>
    </font>
    <font>
      <b/>
      <sz val="20"/>
      <color theme="0"/>
      <name val="Calibri (Corps)"/>
    </font>
    <font>
      <b/>
      <sz val="15"/>
      <color theme="1"/>
      <name val="Calibri"/>
      <family val="2"/>
      <scheme val="minor"/>
    </font>
    <font>
      <sz val="14"/>
      <color rgb="FF000000"/>
      <name val="Tahoma"/>
      <family val="2"/>
    </font>
    <font>
      <b/>
      <sz val="14"/>
      <color rgb="FF000000"/>
      <name val="Tahoma"/>
      <family val="2"/>
    </font>
    <font>
      <b/>
      <sz val="18"/>
      <color rgb="FF000000"/>
      <name val="Calibri"/>
      <family val="2"/>
      <scheme val="minor"/>
    </font>
    <font>
      <b/>
      <sz val="22"/>
      <name val="Calibri"/>
      <family val="2"/>
      <scheme val="minor"/>
    </font>
    <font>
      <i/>
      <sz val="18"/>
      <color theme="1"/>
      <name val="Calibri"/>
      <family val="2"/>
      <scheme val="minor"/>
    </font>
    <font>
      <b/>
      <sz val="20"/>
      <color rgb="FF000000"/>
      <name val="Calibri"/>
      <family val="2"/>
      <scheme val="minor"/>
    </font>
    <font>
      <i/>
      <sz val="20"/>
      <color rgb="FF000000"/>
      <name val="Calibri"/>
      <family val="2"/>
      <scheme val="minor"/>
    </font>
    <font>
      <i/>
      <sz val="20"/>
      <color theme="1"/>
      <name val="Calibri"/>
      <family val="2"/>
      <scheme val="minor"/>
    </font>
    <font>
      <u/>
      <sz val="20"/>
      <color theme="10"/>
      <name val="Calibri"/>
      <family val="2"/>
      <scheme val="minor"/>
    </font>
    <font>
      <sz val="20"/>
      <name val="Calibri"/>
      <family val="2"/>
      <scheme val="minor"/>
    </font>
    <font>
      <b/>
      <i/>
      <sz val="20"/>
      <color theme="1"/>
      <name val="Calibri"/>
      <family val="2"/>
      <scheme val="minor"/>
    </font>
    <font>
      <b/>
      <i/>
      <sz val="20"/>
      <color rgb="FFFF0000"/>
      <name val="Calibri"/>
      <family val="2"/>
      <scheme val="minor"/>
    </font>
    <font>
      <b/>
      <i/>
      <sz val="20"/>
      <name val="Calibri"/>
      <family val="2"/>
      <scheme val="minor"/>
    </font>
    <font>
      <b/>
      <sz val="26"/>
      <name val="Calibri"/>
      <family val="2"/>
      <scheme val="minor"/>
    </font>
    <font>
      <b/>
      <sz val="14"/>
      <color rgb="FFFFFFFF"/>
      <name val="Calibri"/>
      <family val="2"/>
      <scheme val="minor"/>
    </font>
    <font>
      <sz val="14"/>
      <color rgb="FFFFFFFF"/>
      <name val="Calibri"/>
      <family val="2"/>
      <scheme val="minor"/>
    </font>
    <font>
      <b/>
      <sz val="20"/>
      <color rgb="FFFF0000"/>
      <name val="Calibri (Corps)"/>
    </font>
    <font>
      <b/>
      <sz val="20"/>
      <color rgb="FF000000"/>
      <name val="Calibri"/>
      <family val="2"/>
    </font>
    <font>
      <i/>
      <sz val="25"/>
      <color theme="0" tint="-4.9989318521683403E-2"/>
      <name val="Calibri"/>
      <family val="2"/>
      <scheme val="minor"/>
    </font>
    <font>
      <b/>
      <u/>
      <sz val="18"/>
      <color rgb="FFFF0000"/>
      <name val="Calibri"/>
      <family val="2"/>
    </font>
    <font>
      <b/>
      <u/>
      <sz val="18"/>
      <name val="Calibri"/>
      <family val="2"/>
    </font>
    <font>
      <b/>
      <sz val="16"/>
      <color rgb="FFC00000"/>
      <name val="Calibri"/>
      <family val="2"/>
    </font>
    <font>
      <b/>
      <sz val="16"/>
      <color rgb="FFFF0000"/>
      <name val="Calibri"/>
      <family val="2"/>
    </font>
    <font>
      <i/>
      <sz val="16"/>
      <name val="Calibri"/>
      <family val="2"/>
    </font>
    <font>
      <b/>
      <sz val="25"/>
      <color rgb="FFFFC000"/>
      <name val="Calibri"/>
      <family val="2"/>
    </font>
    <font>
      <b/>
      <sz val="25"/>
      <color rgb="FFFFFFFF"/>
      <name val="Calibri"/>
      <family val="2"/>
    </font>
    <font>
      <b/>
      <u/>
      <sz val="25"/>
      <color rgb="FFFFFFFF"/>
      <name val="Calibri"/>
      <family val="2"/>
    </font>
    <font>
      <sz val="25"/>
      <color rgb="FFFFFFFF"/>
      <name val="Calibri"/>
      <family val="2"/>
    </font>
    <font>
      <b/>
      <sz val="25"/>
      <color theme="0"/>
      <name val="Calibri"/>
      <family val="2"/>
    </font>
    <font>
      <b/>
      <u/>
      <sz val="18"/>
      <color rgb="FFFF0000"/>
      <name val="Calibri"/>
      <family val="2"/>
      <scheme val="minor"/>
    </font>
    <font>
      <i/>
      <sz val="18"/>
      <name val="Calibri"/>
      <family val="2"/>
    </font>
    <font>
      <b/>
      <i/>
      <sz val="20"/>
      <color rgb="FF000000"/>
      <name val="Calibri"/>
      <family val="2"/>
      <scheme val="minor"/>
    </font>
    <font>
      <b/>
      <sz val="20"/>
      <name val="Calibri"/>
      <family val="2"/>
    </font>
    <font>
      <b/>
      <sz val="20"/>
      <color rgb="FFFF0000"/>
      <name val="Calibri"/>
      <family val="2"/>
    </font>
    <font>
      <b/>
      <i/>
      <sz val="18"/>
      <color rgb="FFFF0000"/>
      <name val="Calibri"/>
      <family val="2"/>
      <scheme val="minor"/>
    </font>
    <font>
      <i/>
      <sz val="16"/>
      <color rgb="FFFF0000"/>
      <name val="Calibri"/>
      <family val="2"/>
      <scheme val="minor"/>
    </font>
  </fonts>
  <fills count="5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4" tint="0.79998168889431442"/>
        <bgColor indexed="64"/>
      </patternFill>
    </fill>
    <fill>
      <patternFill patternType="solid">
        <fgColor rgb="FFFF0000"/>
        <bgColor rgb="FF993300"/>
      </patternFill>
    </fill>
    <fill>
      <patternFill patternType="solid">
        <fgColor theme="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6" tint="0.39997558519241921"/>
        <bgColor indexed="64"/>
      </patternFill>
    </fill>
    <fill>
      <patternFill patternType="solid">
        <fgColor rgb="FFCCCCCC"/>
        <bgColor rgb="FFCCCCCC"/>
      </patternFill>
    </fill>
    <fill>
      <patternFill patternType="solid">
        <fgColor rgb="FFFFFFFF"/>
        <bgColor rgb="FFFFFFFF"/>
      </patternFill>
    </fill>
    <fill>
      <patternFill patternType="solid">
        <fgColor rgb="FF999999"/>
        <bgColor rgb="FF999999"/>
      </patternFill>
    </fill>
    <fill>
      <patternFill patternType="solid">
        <fgColor rgb="FFDDDDDD"/>
        <bgColor rgb="FFDDDDDD"/>
      </patternFill>
    </fill>
    <fill>
      <patternFill patternType="solid">
        <fgColor rgb="FFFFFF00"/>
        <bgColor rgb="FFFFFF00"/>
      </patternFill>
    </fill>
    <fill>
      <patternFill patternType="solid">
        <fgColor rgb="FFE6E6FF"/>
        <bgColor rgb="FFE6E6FF"/>
      </patternFill>
    </fill>
    <fill>
      <patternFill patternType="solid">
        <fgColor rgb="FFFFFFCC"/>
        <bgColor rgb="FFFFFFCC"/>
      </patternFill>
    </fill>
    <fill>
      <patternFill patternType="solid">
        <fgColor rgb="FFCFE7F5"/>
        <bgColor rgb="FFCFE7F5"/>
      </patternFill>
    </fill>
    <fill>
      <patternFill patternType="solid">
        <fgColor rgb="FFB80047"/>
        <bgColor rgb="FFB80047"/>
      </patternFill>
    </fill>
    <fill>
      <patternFill patternType="solid">
        <fgColor rgb="FFABD3B0"/>
        <bgColor rgb="FFABD3B0"/>
      </patternFill>
    </fill>
    <fill>
      <patternFill patternType="solid">
        <fgColor rgb="FFEDD9CB"/>
        <bgColor rgb="FFEDD9CB"/>
      </patternFill>
    </fill>
    <fill>
      <patternFill patternType="solid">
        <fgColor rgb="FF33CC66"/>
        <bgColor rgb="FF33CC66"/>
      </patternFill>
    </fill>
    <fill>
      <patternFill patternType="solid">
        <fgColor rgb="FF3DEB3D"/>
        <bgColor rgb="FF3DEB3D"/>
      </patternFill>
    </fill>
    <fill>
      <patternFill patternType="solid">
        <fgColor theme="9" tint="0.39997558519241921"/>
        <bgColor indexed="64"/>
      </patternFill>
    </fill>
    <fill>
      <patternFill patternType="solid">
        <fgColor theme="8" tint="0.39997558519241921"/>
        <bgColor indexed="64"/>
      </patternFill>
    </fill>
    <fill>
      <patternFill patternType="solid">
        <fgColor rgb="FFFFFF00"/>
        <bgColor rgb="FF000000"/>
      </patternFill>
    </fill>
    <fill>
      <patternFill patternType="solid">
        <fgColor theme="9" tint="0.59999389629810485"/>
        <bgColor indexed="64"/>
      </patternFill>
    </fill>
    <fill>
      <patternFill patternType="solid">
        <fgColor theme="0" tint="-0.249977111117893"/>
        <bgColor rgb="FF000000"/>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6"/>
        <bgColor indexed="64"/>
      </patternFill>
    </fill>
    <fill>
      <patternFill patternType="solid">
        <fgColor rgb="FF227A56"/>
        <bgColor indexed="64"/>
      </patternFill>
    </fill>
    <fill>
      <patternFill patternType="solid">
        <fgColor rgb="FF5FAF7A"/>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bgColor indexed="64"/>
      </patternFill>
    </fill>
    <fill>
      <patternFill patternType="solid">
        <fgColor rgb="FFA6A6A6"/>
        <bgColor rgb="FF000000"/>
      </patternFill>
    </fill>
    <fill>
      <patternFill patternType="solid">
        <fgColor rgb="FFFDE9D9"/>
        <bgColor rgb="FF000000"/>
      </patternFill>
    </fill>
    <fill>
      <patternFill patternType="solid">
        <fgColor rgb="FFFFE699"/>
        <bgColor indexed="64"/>
      </patternFill>
    </fill>
    <fill>
      <patternFill patternType="solid">
        <fgColor rgb="FF9BBB59"/>
        <bgColor rgb="FF000000"/>
      </patternFill>
    </fill>
    <fill>
      <patternFill patternType="solid">
        <fgColor rgb="FF5FAF7A"/>
        <bgColor rgb="FF000000"/>
      </patternFill>
    </fill>
    <fill>
      <patternFill patternType="solid">
        <fgColor rgb="FF808080"/>
        <bgColor rgb="FF000000"/>
      </patternFill>
    </fill>
    <fill>
      <patternFill patternType="solid">
        <fgColor rgb="FFFABF8F"/>
        <bgColor rgb="FF000000"/>
      </patternFill>
    </fill>
    <fill>
      <patternFill patternType="solid">
        <fgColor rgb="FF76933C"/>
        <bgColor rgb="FF000000"/>
      </patternFill>
    </fill>
    <fill>
      <patternFill patternType="solid">
        <fgColor rgb="FF227A56"/>
        <bgColor rgb="FF000000"/>
      </patternFill>
    </fill>
    <fill>
      <patternFill patternType="solid">
        <fgColor rgb="FFEBF1DE"/>
        <bgColor rgb="FF000000"/>
      </patternFill>
    </fill>
    <fill>
      <patternFill patternType="solid">
        <fgColor rgb="FF92D050"/>
        <bgColor rgb="FF000000"/>
      </patternFill>
    </fill>
    <fill>
      <patternFill patternType="solid">
        <fgColor rgb="FFEBF1DE"/>
        <bgColor indexed="64"/>
      </patternFill>
    </fill>
    <fill>
      <patternFill patternType="solid">
        <fgColor rgb="FF92D050"/>
        <bgColor indexed="64"/>
      </patternFill>
    </fill>
    <fill>
      <patternFill patternType="solid">
        <fgColor theme="9" tint="0.59999389629810485"/>
        <bgColor rgb="FF000000"/>
      </patternFill>
    </fill>
    <fill>
      <patternFill patternType="solid">
        <fgColor rgb="FFD8E4BC"/>
        <bgColor rgb="FF000000"/>
      </patternFill>
    </fill>
    <fill>
      <patternFill patternType="solid">
        <fgColor rgb="FFFCD5B4"/>
        <bgColor rgb="FF000000"/>
      </patternFill>
    </fill>
    <fill>
      <patternFill patternType="solid">
        <fgColor theme="2"/>
        <bgColor indexed="64"/>
      </patternFill>
    </fill>
    <fill>
      <patternFill patternType="solid">
        <fgColor theme="9" tint="-0.249977111117893"/>
        <bgColor indexed="64"/>
      </patternFill>
    </fill>
    <fill>
      <patternFill patternType="solid">
        <fgColor theme="3" tint="0.79998168889431442"/>
        <bgColor indexed="64"/>
      </patternFill>
    </fill>
  </fills>
  <borders count="19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thin">
        <color rgb="FFFFFFFF"/>
      </left>
      <right style="thin">
        <color rgb="FFFFFFFF"/>
      </right>
      <top style="thin">
        <color rgb="FFFFFFFF"/>
      </top>
      <bottom style="thin">
        <color rgb="FFFFFFFF"/>
      </bottom>
      <diagonal/>
    </border>
    <border>
      <left style="thin">
        <color rgb="FFDC2300"/>
      </left>
      <right style="thin">
        <color rgb="FFDC2300"/>
      </right>
      <top style="thin">
        <color rgb="FFDC2300"/>
      </top>
      <bottom style="thin">
        <color rgb="FFDC2300"/>
      </bottom>
      <diagonal/>
    </border>
    <border>
      <left style="thin">
        <color rgb="FFFF0000"/>
      </left>
      <right style="thin">
        <color rgb="FFFF0000"/>
      </right>
      <top style="thin">
        <color rgb="FFFF0000"/>
      </top>
      <bottom style="thin">
        <color rgb="FFFF0000"/>
      </bottom>
      <diagonal/>
    </border>
    <border>
      <left/>
      <right/>
      <top style="thin">
        <color rgb="FF000000"/>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diagonal/>
    </border>
    <border>
      <left style="thin">
        <color theme="1"/>
      </left>
      <right style="thin">
        <color theme="1"/>
      </right>
      <top style="thin">
        <color theme="1"/>
      </top>
      <bottom style="thin">
        <color theme="1"/>
      </bottom>
      <diagonal/>
    </border>
    <border>
      <left style="thin">
        <color indexed="64"/>
      </left>
      <right/>
      <top style="thin">
        <color indexed="64"/>
      </top>
      <bottom/>
      <diagonal/>
    </border>
    <border>
      <left style="medium">
        <color theme="9"/>
      </left>
      <right/>
      <top style="thin">
        <color theme="1"/>
      </top>
      <bottom style="thin">
        <color theme="1"/>
      </bottom>
      <diagonal/>
    </border>
    <border>
      <left style="medium">
        <color theme="4"/>
      </left>
      <right style="thin">
        <color indexed="64"/>
      </right>
      <top style="thin">
        <color indexed="64"/>
      </top>
      <bottom style="thin">
        <color indexed="64"/>
      </bottom>
      <diagonal/>
    </border>
    <border>
      <left style="medium">
        <color theme="9"/>
      </left>
      <right style="thin">
        <color indexed="64"/>
      </right>
      <top style="thin">
        <color indexed="64"/>
      </top>
      <bottom style="thin">
        <color indexed="64"/>
      </bottom>
      <diagonal/>
    </border>
    <border>
      <left style="medium">
        <color theme="7"/>
      </left>
      <right style="thin">
        <color indexed="64"/>
      </right>
      <top style="thin">
        <color indexed="64"/>
      </top>
      <bottom style="thin">
        <color indexed="64"/>
      </bottom>
      <diagonal/>
    </border>
    <border>
      <left style="thin">
        <color indexed="64"/>
      </left>
      <right style="medium">
        <color theme="7"/>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rgb="FF00B050"/>
      </left>
      <right style="thin">
        <color indexed="64"/>
      </right>
      <top style="thin">
        <color indexed="64"/>
      </top>
      <bottom style="thin">
        <color indexed="64"/>
      </bottom>
      <diagonal/>
    </border>
    <border>
      <left style="thin">
        <color indexed="64"/>
      </left>
      <right style="medium">
        <color rgb="FF00B050"/>
      </right>
      <top style="thin">
        <color indexed="64"/>
      </top>
      <bottom style="thin">
        <color indexed="64"/>
      </bottom>
      <diagonal/>
    </border>
    <border>
      <left style="medium">
        <color theme="9"/>
      </left>
      <right style="thin">
        <color indexed="64"/>
      </right>
      <top/>
      <bottom style="thin">
        <color indexed="64"/>
      </bottom>
      <diagonal/>
    </border>
    <border>
      <left style="medium">
        <color theme="7"/>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theme="1"/>
      </left>
      <right/>
      <top/>
      <bottom/>
      <diagonal/>
    </border>
    <border>
      <left/>
      <right style="medium">
        <color theme="1"/>
      </right>
      <top/>
      <bottom/>
      <diagonal/>
    </border>
    <border>
      <left style="thin">
        <color indexed="64"/>
      </left>
      <right style="medium">
        <color theme="1"/>
      </right>
      <top/>
      <bottom style="thin">
        <color indexed="64"/>
      </bottom>
      <diagonal/>
    </border>
    <border>
      <left style="medium">
        <color theme="1"/>
      </left>
      <right style="thin">
        <color indexed="64"/>
      </right>
      <top/>
      <bottom style="thin">
        <color indexed="64"/>
      </bottom>
      <diagonal/>
    </border>
    <border>
      <left/>
      <right style="thin">
        <color theme="1"/>
      </right>
      <top style="medium">
        <color theme="1"/>
      </top>
      <bottom/>
      <diagonal/>
    </border>
    <border>
      <left style="medium">
        <color theme="1"/>
      </left>
      <right style="thin">
        <color theme="1"/>
      </right>
      <top style="medium">
        <color theme="1"/>
      </top>
      <bottom style="medium">
        <color theme="1"/>
      </bottom>
      <diagonal/>
    </border>
    <border>
      <left/>
      <right style="medium">
        <color theme="1"/>
      </right>
      <top style="thin">
        <color indexed="64"/>
      </top>
      <bottom/>
      <diagonal/>
    </border>
    <border>
      <left style="medium">
        <color theme="1"/>
      </left>
      <right/>
      <top style="thin">
        <color indexed="64"/>
      </top>
      <bottom/>
      <diagonal/>
    </border>
    <border>
      <left style="thin">
        <color theme="1"/>
      </left>
      <right style="medium">
        <color theme="1"/>
      </right>
      <top style="medium">
        <color theme="1"/>
      </top>
      <bottom/>
      <diagonal/>
    </border>
    <border>
      <left style="thin">
        <color indexed="64"/>
      </left>
      <right style="medium">
        <color theme="9"/>
      </right>
      <top style="thin">
        <color indexed="64"/>
      </top>
      <bottom style="medium">
        <color indexed="64"/>
      </bottom>
      <diagonal/>
    </border>
    <border>
      <left style="medium">
        <color theme="9"/>
      </left>
      <right style="thin">
        <color indexed="64"/>
      </right>
      <top style="thin">
        <color indexed="64"/>
      </top>
      <bottom style="medium">
        <color indexed="64"/>
      </bottom>
      <diagonal/>
    </border>
    <border>
      <left style="medium">
        <color theme="7"/>
      </left>
      <right style="thin">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bottom style="thin">
        <color indexed="64"/>
      </bottom>
      <diagonal/>
    </border>
    <border>
      <left style="medium">
        <color theme="4"/>
      </left>
      <right style="thin">
        <color indexed="64"/>
      </right>
      <top style="thin">
        <color indexed="64"/>
      </top>
      <bottom style="medium">
        <color indexed="64"/>
      </bottom>
      <diagonal/>
    </border>
    <border>
      <left style="thin">
        <color indexed="64"/>
      </left>
      <right style="medium">
        <color theme="7"/>
      </right>
      <top style="thin">
        <color indexed="64"/>
      </top>
      <bottom style="medium">
        <color indexed="64"/>
      </bottom>
      <diagonal/>
    </border>
    <border>
      <left style="medium">
        <color theme="4"/>
      </left>
      <right style="thin">
        <color indexed="64"/>
      </right>
      <top/>
      <bottom style="medium">
        <color indexed="64"/>
      </bottom>
      <diagonal/>
    </border>
    <border>
      <left style="medium">
        <color theme="9"/>
      </left>
      <right style="thin">
        <color indexed="64"/>
      </right>
      <top/>
      <bottom style="medium">
        <color indexed="64"/>
      </bottom>
      <diagonal/>
    </border>
    <border>
      <left style="medium">
        <color theme="7"/>
      </left>
      <right style="thin">
        <color indexed="64"/>
      </right>
      <top/>
      <bottom style="medium">
        <color indexed="64"/>
      </bottom>
      <diagonal/>
    </border>
    <border>
      <left style="thin">
        <color indexed="64"/>
      </left>
      <right style="medium">
        <color theme="7"/>
      </right>
      <top/>
      <bottom style="medium">
        <color indexed="64"/>
      </bottom>
      <diagonal/>
    </border>
    <border>
      <left style="medium">
        <color theme="9"/>
      </left>
      <right/>
      <top/>
      <bottom style="medium">
        <color indexed="64"/>
      </bottom>
      <diagonal/>
    </border>
    <border>
      <left style="medium">
        <color rgb="FF00B050"/>
      </left>
      <right style="thin">
        <color indexed="64"/>
      </right>
      <top/>
      <bottom style="medium">
        <color indexed="64"/>
      </bottom>
      <diagonal/>
    </border>
    <border>
      <left style="thin">
        <color indexed="64"/>
      </left>
      <right style="medium">
        <color rgb="FF00B050"/>
      </right>
      <top/>
      <bottom style="medium">
        <color indexed="64"/>
      </bottom>
      <diagonal/>
    </border>
    <border>
      <left/>
      <right/>
      <top style="thin">
        <color theme="1"/>
      </top>
      <bottom style="medium">
        <color indexed="64"/>
      </bottom>
      <diagonal/>
    </border>
    <border>
      <left style="medium">
        <color theme="1"/>
      </left>
      <right style="thin">
        <color theme="1"/>
      </right>
      <top/>
      <bottom style="medium">
        <color theme="1"/>
      </bottom>
      <diagonal/>
    </border>
    <border>
      <left style="thin">
        <color theme="1"/>
      </left>
      <right style="medium">
        <color theme="1"/>
      </right>
      <top/>
      <bottom style="medium">
        <color theme="1"/>
      </bottom>
      <diagonal/>
    </border>
    <border>
      <left style="medium">
        <color indexed="64"/>
      </left>
      <right/>
      <top style="medium">
        <color indexed="64"/>
      </top>
      <bottom style="thin">
        <color theme="1"/>
      </bottom>
      <diagonal/>
    </border>
    <border>
      <left/>
      <right style="medium">
        <color indexed="64"/>
      </right>
      <top style="medium">
        <color indexed="64"/>
      </top>
      <bottom style="thin">
        <color theme="1"/>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right style="thick">
        <color indexed="64"/>
      </right>
      <top/>
      <bottom style="medium">
        <color indexed="64"/>
      </bottom>
      <diagonal/>
    </border>
    <border>
      <left style="thick">
        <color indexed="64"/>
      </left>
      <right/>
      <top/>
      <bottom style="medium">
        <color indexed="64"/>
      </bottom>
      <diagonal/>
    </border>
    <border>
      <left/>
      <right/>
      <top style="thin">
        <color theme="1"/>
      </top>
      <bottom/>
      <diagonal/>
    </border>
    <border>
      <left style="medium">
        <color indexed="64"/>
      </left>
      <right/>
      <top style="thin">
        <color theme="1"/>
      </top>
      <bottom/>
      <diagonal/>
    </border>
    <border>
      <left style="medium">
        <color theme="4"/>
      </left>
      <right style="thin">
        <color indexed="64"/>
      </right>
      <top style="thin">
        <color indexed="64"/>
      </top>
      <bottom/>
      <diagonal/>
    </border>
    <border>
      <left style="medium">
        <color theme="9"/>
      </left>
      <right style="thin">
        <color indexed="64"/>
      </right>
      <top style="thin">
        <color indexed="64"/>
      </top>
      <bottom/>
      <diagonal/>
    </border>
    <border>
      <left style="medium">
        <color theme="7"/>
      </left>
      <right style="thin">
        <color indexed="64"/>
      </right>
      <top style="thin">
        <color indexed="64"/>
      </top>
      <bottom/>
      <diagonal/>
    </border>
    <border>
      <left style="thin">
        <color indexed="64"/>
      </left>
      <right style="medium">
        <color theme="7"/>
      </right>
      <top style="thin">
        <color indexed="64"/>
      </top>
      <bottom/>
      <diagonal/>
    </border>
    <border>
      <left style="medium">
        <color indexed="64"/>
      </left>
      <right style="thick">
        <color indexed="64"/>
      </right>
      <top/>
      <bottom style="medium">
        <color indexed="64"/>
      </bottom>
      <diagonal/>
    </border>
    <border>
      <left style="medium">
        <color theme="9"/>
      </left>
      <right style="thin">
        <color indexed="64"/>
      </right>
      <top style="medium">
        <color indexed="64"/>
      </top>
      <bottom style="thin">
        <color indexed="64"/>
      </bottom>
      <diagonal/>
    </border>
    <border>
      <left style="thin">
        <color indexed="64"/>
      </left>
      <right style="medium">
        <color theme="7"/>
      </right>
      <top style="medium">
        <color indexed="64"/>
      </top>
      <bottom style="thin">
        <color indexed="64"/>
      </bottom>
      <diagonal/>
    </border>
    <border>
      <left style="medium">
        <color theme="4"/>
      </left>
      <right style="thin">
        <color indexed="64"/>
      </right>
      <top style="medium">
        <color indexed="64"/>
      </top>
      <bottom style="thin">
        <color indexed="64"/>
      </bottom>
      <diagonal/>
    </border>
    <border>
      <left style="medium">
        <color theme="7"/>
      </left>
      <right style="thin">
        <color indexed="64"/>
      </right>
      <top style="medium">
        <color indexed="64"/>
      </top>
      <bottom style="thin">
        <color indexed="64"/>
      </bottom>
      <diagonal/>
    </border>
    <border>
      <left style="medium">
        <color theme="9"/>
      </left>
      <right/>
      <top style="medium">
        <color indexed="64"/>
      </top>
      <bottom style="thin">
        <color theme="1"/>
      </bottom>
      <diagonal/>
    </border>
    <border>
      <left style="medium">
        <color rgb="FF00B050"/>
      </left>
      <right style="thin">
        <color indexed="64"/>
      </right>
      <top style="medium">
        <color indexed="64"/>
      </top>
      <bottom style="thin">
        <color indexed="64"/>
      </bottom>
      <diagonal/>
    </border>
    <border>
      <left style="thin">
        <color indexed="64"/>
      </left>
      <right style="medium">
        <color rgb="FF00B050"/>
      </right>
      <top style="medium">
        <color indexed="64"/>
      </top>
      <bottom style="thin">
        <color indexed="64"/>
      </bottom>
      <diagonal/>
    </border>
    <border>
      <left style="medium">
        <color rgb="FF00B050"/>
      </left>
      <right style="thin">
        <color indexed="64"/>
      </right>
      <top style="thin">
        <color indexed="64"/>
      </top>
      <bottom style="medium">
        <color indexed="64"/>
      </bottom>
      <diagonal/>
    </border>
    <border>
      <left style="thin">
        <color indexed="64"/>
      </left>
      <right style="medium">
        <color rgb="FF00B050"/>
      </right>
      <top style="thin">
        <color indexed="64"/>
      </top>
      <bottom style="medium">
        <color indexed="64"/>
      </bottom>
      <diagonal/>
    </border>
    <border>
      <left/>
      <right style="medium">
        <color theme="4"/>
      </right>
      <top style="thin">
        <color indexed="64"/>
      </top>
      <bottom style="thin">
        <color indexed="64"/>
      </bottom>
      <diagonal/>
    </border>
    <border>
      <left/>
      <right style="medium">
        <color theme="4"/>
      </right>
      <top style="thin">
        <color indexed="64"/>
      </top>
      <bottom style="medium">
        <color theme="4"/>
      </bottom>
      <diagonal/>
    </border>
    <border>
      <left style="thin">
        <color indexed="64"/>
      </left>
      <right style="thin">
        <color indexed="64"/>
      </right>
      <top style="thin">
        <color theme="1"/>
      </top>
      <bottom style="medium">
        <color theme="1"/>
      </bottom>
      <diagonal/>
    </border>
    <border>
      <left style="thin">
        <color theme="1"/>
      </left>
      <right style="thin">
        <color theme="1"/>
      </right>
      <top/>
      <bottom style="thin">
        <color theme="1"/>
      </bottom>
      <diagonal/>
    </border>
    <border>
      <left style="thin">
        <color indexed="64"/>
      </left>
      <right style="medium">
        <color theme="4"/>
      </right>
      <top style="thin">
        <color theme="1"/>
      </top>
      <bottom style="medium">
        <color theme="1"/>
      </bottom>
      <diagonal/>
    </border>
    <border>
      <left/>
      <right style="medium">
        <color theme="4"/>
      </right>
      <top/>
      <bottom style="thin">
        <color indexed="64"/>
      </bottom>
      <diagonal/>
    </border>
    <border>
      <left style="thin">
        <color theme="1"/>
      </left>
      <right/>
      <top style="thin">
        <color theme="1"/>
      </top>
      <bottom style="thin">
        <color indexed="64"/>
      </bottom>
      <diagonal/>
    </border>
    <border>
      <left/>
      <right style="thin">
        <color theme="1"/>
      </right>
      <top style="thin">
        <color theme="1"/>
      </top>
      <bottom style="thin">
        <color indexed="64"/>
      </bottom>
      <diagonal/>
    </border>
    <border>
      <left style="thin">
        <color theme="1"/>
      </left>
      <right style="thin">
        <color indexed="64"/>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theme="1"/>
      </left>
      <right style="thin">
        <color indexed="64"/>
      </right>
      <top style="thin">
        <color indexed="64"/>
      </top>
      <bottom style="thin">
        <color theme="1"/>
      </bottom>
      <diagonal/>
    </border>
    <border>
      <left style="thin">
        <color indexed="64"/>
      </left>
      <right style="thin">
        <color theme="1"/>
      </right>
      <top style="thin">
        <color indexed="64"/>
      </top>
      <bottom style="thin">
        <color theme="1"/>
      </bottom>
      <diagonal/>
    </border>
    <border>
      <left style="thin">
        <color indexed="64"/>
      </left>
      <right style="medium">
        <color theme="1"/>
      </right>
      <top style="thin">
        <color indexed="64"/>
      </top>
      <bottom style="thin">
        <color indexed="64"/>
      </bottom>
      <diagonal/>
    </border>
    <border>
      <left style="thin">
        <color indexed="64"/>
      </left>
      <right style="medium">
        <color theme="1"/>
      </right>
      <top style="thin">
        <color indexed="64"/>
      </top>
      <bottom style="medium">
        <color theme="1"/>
      </bottom>
      <diagonal/>
    </border>
    <border>
      <left style="medium">
        <color theme="1"/>
      </left>
      <right style="thin">
        <color indexed="64"/>
      </right>
      <top style="medium">
        <color theme="1"/>
      </top>
      <bottom style="thin">
        <color indexed="64"/>
      </bottom>
      <diagonal/>
    </border>
    <border>
      <left/>
      <right style="thin">
        <color indexed="64"/>
      </right>
      <top style="medium">
        <color theme="1"/>
      </top>
      <bottom style="thin">
        <color indexed="64"/>
      </bottom>
      <diagonal/>
    </border>
    <border>
      <left style="medium">
        <color theme="4"/>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style="medium">
        <color theme="1"/>
      </top>
      <bottom style="thin">
        <color indexed="64"/>
      </bottom>
      <diagonal/>
    </border>
    <border>
      <left style="medium">
        <color theme="9"/>
      </left>
      <right style="thin">
        <color indexed="64"/>
      </right>
      <top style="medium">
        <color theme="1"/>
      </top>
      <bottom style="thin">
        <color indexed="64"/>
      </bottom>
      <diagonal/>
    </border>
    <border>
      <left style="medium">
        <color theme="7"/>
      </left>
      <right style="thin">
        <color indexed="64"/>
      </right>
      <top style="medium">
        <color theme="1"/>
      </top>
      <bottom style="thin">
        <color indexed="64"/>
      </bottom>
      <diagonal/>
    </border>
    <border>
      <left style="thin">
        <color indexed="64"/>
      </left>
      <right style="medium">
        <color theme="7"/>
      </right>
      <top style="medium">
        <color theme="1"/>
      </top>
      <bottom style="thin">
        <color indexed="64"/>
      </bottom>
      <diagonal/>
    </border>
    <border>
      <left style="thin">
        <color indexed="64"/>
      </left>
      <right style="medium">
        <color theme="1"/>
      </right>
      <top style="medium">
        <color theme="1"/>
      </top>
      <bottom style="thin">
        <color indexed="64"/>
      </bottom>
      <diagonal/>
    </border>
    <border>
      <left style="medium">
        <color theme="1"/>
      </left>
      <right style="thin">
        <color indexed="64"/>
      </right>
      <top/>
      <bottom style="medium">
        <color theme="1"/>
      </bottom>
      <diagonal/>
    </border>
    <border>
      <left/>
      <right style="thin">
        <color indexed="64"/>
      </right>
      <top/>
      <bottom style="medium">
        <color theme="1"/>
      </bottom>
      <diagonal/>
    </border>
    <border>
      <left style="medium">
        <color theme="4"/>
      </left>
      <right style="thin">
        <color indexed="64"/>
      </right>
      <top style="thin">
        <color indexed="64"/>
      </top>
      <bottom style="medium">
        <color theme="1"/>
      </bottom>
      <diagonal/>
    </border>
    <border>
      <left style="thin">
        <color indexed="64"/>
      </left>
      <right style="thin">
        <color indexed="64"/>
      </right>
      <top style="thin">
        <color indexed="64"/>
      </top>
      <bottom style="medium">
        <color theme="1"/>
      </bottom>
      <diagonal/>
    </border>
    <border>
      <left style="medium">
        <color theme="9"/>
      </left>
      <right style="thin">
        <color indexed="64"/>
      </right>
      <top style="thin">
        <color indexed="64"/>
      </top>
      <bottom style="medium">
        <color theme="1"/>
      </bottom>
      <diagonal/>
    </border>
    <border>
      <left style="medium">
        <color theme="7"/>
      </left>
      <right style="thin">
        <color indexed="64"/>
      </right>
      <top style="thin">
        <color indexed="64"/>
      </top>
      <bottom style="medium">
        <color theme="1"/>
      </bottom>
      <diagonal/>
    </border>
    <border>
      <left style="thin">
        <color indexed="64"/>
      </left>
      <right style="medium">
        <color theme="7"/>
      </right>
      <top style="thin">
        <color indexed="64"/>
      </top>
      <bottom style="medium">
        <color theme="1"/>
      </bottom>
      <diagonal/>
    </border>
    <border>
      <left/>
      <right style="thin">
        <color indexed="64"/>
      </right>
      <top style="thin">
        <color indexed="64"/>
      </top>
      <bottom style="medium">
        <color theme="1"/>
      </bottom>
      <diagonal/>
    </border>
    <border>
      <left style="thin">
        <color indexed="64"/>
      </left>
      <right style="thin">
        <color indexed="64"/>
      </right>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medium">
        <color theme="1"/>
      </left>
      <right/>
      <top style="medium">
        <color theme="1"/>
      </top>
      <bottom style="thin">
        <color indexed="64"/>
      </bottom>
      <diagonal/>
    </border>
    <border>
      <left style="medium">
        <color theme="1"/>
      </left>
      <right/>
      <top style="thin">
        <color indexed="64"/>
      </top>
      <bottom style="thin">
        <color indexed="64"/>
      </bottom>
      <diagonal/>
    </border>
    <border>
      <left/>
      <right style="medium">
        <color theme="1"/>
      </right>
      <top style="thin">
        <color indexed="64"/>
      </top>
      <bottom style="thin">
        <color indexed="64"/>
      </bottom>
      <diagonal/>
    </border>
    <border>
      <left style="medium">
        <color theme="1"/>
      </left>
      <right/>
      <top style="thin">
        <color indexed="64"/>
      </top>
      <bottom style="medium">
        <color theme="1"/>
      </bottom>
      <diagonal/>
    </border>
    <border>
      <left style="medium">
        <color theme="1"/>
      </left>
      <right/>
      <top style="medium">
        <color indexed="64"/>
      </top>
      <bottom style="medium">
        <color indexed="64"/>
      </bottom>
      <diagonal/>
    </border>
    <border>
      <left/>
      <right style="medium">
        <color theme="1"/>
      </right>
      <top style="medium">
        <color indexed="64"/>
      </top>
      <bottom style="medium">
        <color indexed="64"/>
      </bottom>
      <diagonal/>
    </border>
    <border>
      <left style="medium">
        <color theme="1"/>
      </left>
      <right style="medium">
        <color theme="1"/>
      </right>
      <top style="medium">
        <color theme="1"/>
      </top>
      <bottom style="medium">
        <color theme="1"/>
      </bottom>
      <diagonal/>
    </border>
    <border>
      <left style="medium">
        <color rgb="FFF79646"/>
      </left>
      <right/>
      <top/>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bottom style="thin">
        <color theme="1"/>
      </bottom>
      <diagonal/>
    </border>
    <border>
      <left/>
      <right/>
      <top/>
      <bottom style="thin">
        <color theme="1"/>
      </bottom>
      <diagonal/>
    </border>
    <border>
      <left style="medium">
        <color theme="1"/>
      </left>
      <right style="thin">
        <color theme="1"/>
      </right>
      <top/>
      <bottom style="thin">
        <color theme="1"/>
      </bottom>
      <diagonal/>
    </border>
    <border>
      <left style="thin">
        <color theme="1"/>
      </left>
      <right style="medium">
        <color theme="1"/>
      </right>
      <top/>
      <bottom style="thin">
        <color theme="1"/>
      </bottom>
      <diagonal/>
    </border>
    <border>
      <left style="medium">
        <color theme="1"/>
      </left>
      <right/>
      <top style="medium">
        <color theme="1"/>
      </top>
      <bottom style="medium">
        <color indexed="64"/>
      </bottom>
      <diagonal/>
    </border>
    <border>
      <left style="thin">
        <color indexed="64"/>
      </left>
      <right style="medium">
        <color indexed="64"/>
      </right>
      <top style="medium">
        <color theme="1"/>
      </top>
      <bottom style="medium">
        <color indexed="64"/>
      </bottom>
      <diagonal/>
    </border>
    <border>
      <left style="thin">
        <color theme="1"/>
      </left>
      <right style="thin">
        <color theme="1"/>
      </right>
      <top style="thin">
        <color theme="1"/>
      </top>
      <bottom/>
      <diagonal/>
    </border>
    <border>
      <left/>
      <right style="thin">
        <color indexed="64"/>
      </right>
      <top style="medium">
        <color theme="1"/>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theme="4" tint="0.39997558519241921"/>
      </bottom>
      <diagonal/>
    </border>
    <border>
      <left style="thin">
        <color indexed="64"/>
      </left>
      <right style="thin">
        <color indexed="64"/>
      </right>
      <top style="medium">
        <color theme="1"/>
      </top>
      <bottom/>
      <diagonal/>
    </border>
  </borders>
  <cellStyleXfs count="103">
    <xf numFmtId="0" fontId="0" fillId="0" borderId="0"/>
    <xf numFmtId="9" fontId="3" fillId="0" borderId="0" applyFont="0" applyFill="0" applyBorder="0" applyAlignment="0" applyProtection="0"/>
    <xf numFmtId="0" fontId="5" fillId="0" borderId="0"/>
    <xf numFmtId="167" fontId="6" fillId="0" borderId="0" applyFill="0" applyBorder="0" applyAlignment="0" applyProtection="0"/>
    <xf numFmtId="0" fontId="6" fillId="0" borderId="0"/>
    <xf numFmtId="0" fontId="7" fillId="5" borderId="0" applyBorder="0" applyAlignment="0" applyProtection="0"/>
    <xf numFmtId="0" fontId="8" fillId="0" borderId="0" applyNumberFormat="0" applyFill="0" applyBorder="0" applyAlignment="0" applyProtection="0"/>
    <xf numFmtId="167" fontId="6" fillId="0" borderId="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0" fontId="26" fillId="0" borderId="0"/>
    <xf numFmtId="0" fontId="26" fillId="0" borderId="41"/>
    <xf numFmtId="0" fontId="26" fillId="13" borderId="0"/>
    <xf numFmtId="0" fontId="27" fillId="14" borderId="0"/>
    <xf numFmtId="0" fontId="26" fillId="15" borderId="0"/>
    <xf numFmtId="0" fontId="28" fillId="16" borderId="0"/>
    <xf numFmtId="0" fontId="29" fillId="13" borderId="0"/>
    <xf numFmtId="0" fontId="26" fillId="17" borderId="0"/>
    <xf numFmtId="0" fontId="26" fillId="0" borderId="41"/>
    <xf numFmtId="0" fontId="26" fillId="0" borderId="0"/>
    <xf numFmtId="0" fontId="26" fillId="0" borderId="0"/>
    <xf numFmtId="0" fontId="26" fillId="0" borderId="0"/>
    <xf numFmtId="0" fontId="26" fillId="18" borderId="41"/>
    <xf numFmtId="0" fontId="26" fillId="0" borderId="0"/>
    <xf numFmtId="0" fontId="26" fillId="19" borderId="41"/>
    <xf numFmtId="0" fontId="26" fillId="2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19" borderId="41"/>
    <xf numFmtId="171" fontId="30" fillId="0" borderId="0"/>
    <xf numFmtId="9" fontId="26" fillId="0" borderId="0"/>
    <xf numFmtId="0" fontId="31" fillId="13" borderId="0"/>
    <xf numFmtId="0" fontId="32" fillId="13" borderId="0"/>
    <xf numFmtId="0" fontId="26" fillId="0" borderId="0"/>
    <xf numFmtId="0" fontId="26" fillId="0" borderId="0"/>
    <xf numFmtId="0" fontId="26" fillId="0" borderId="0"/>
    <xf numFmtId="0" fontId="26" fillId="0" borderId="0"/>
    <xf numFmtId="0" fontId="26" fillId="18" borderId="41"/>
    <xf numFmtId="0" fontId="26" fillId="0" borderId="0"/>
    <xf numFmtId="0" fontId="26" fillId="0" borderId="0"/>
    <xf numFmtId="0" fontId="26" fillId="20" borderId="41"/>
    <xf numFmtId="0" fontId="26" fillId="0" borderId="0"/>
    <xf numFmtId="170" fontId="26" fillId="13" borderId="41">
      <protection locked="0"/>
    </xf>
    <xf numFmtId="0" fontId="33" fillId="13" borderId="0"/>
    <xf numFmtId="0" fontId="34" fillId="13" borderId="0"/>
    <xf numFmtId="0" fontId="35" fillId="0" borderId="0">
      <alignment horizontal="center"/>
    </xf>
    <xf numFmtId="0" fontId="35" fillId="0" borderId="0">
      <alignment horizontal="center" textRotation="90"/>
    </xf>
    <xf numFmtId="0" fontId="26" fillId="0" borderId="0"/>
    <xf numFmtId="0" fontId="36" fillId="0" borderId="0"/>
    <xf numFmtId="0" fontId="37" fillId="0" borderId="0"/>
    <xf numFmtId="0" fontId="27" fillId="14" borderId="42"/>
    <xf numFmtId="0" fontId="38" fillId="0" borderId="0"/>
    <xf numFmtId="172" fontId="39" fillId="0" borderId="0"/>
    <xf numFmtId="0" fontId="40" fillId="0" borderId="0"/>
    <xf numFmtId="0" fontId="27" fillId="0" borderId="42"/>
    <xf numFmtId="0" fontId="30" fillId="0" borderId="0"/>
    <xf numFmtId="0" fontId="26" fillId="0" borderId="0"/>
    <xf numFmtId="0" fontId="26" fillId="0" borderId="0"/>
    <xf numFmtId="0" fontId="41" fillId="0" borderId="0"/>
    <xf numFmtId="0" fontId="29"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9" fontId="30" fillId="0" borderId="0"/>
    <xf numFmtId="0" fontId="32" fillId="13" borderId="0"/>
    <xf numFmtId="0" fontId="37" fillId="13" borderId="0"/>
    <xf numFmtId="0" fontId="42" fillId="0" borderId="0"/>
    <xf numFmtId="170" fontId="42" fillId="0" borderId="0"/>
    <xf numFmtId="0" fontId="43" fillId="13" borderId="0"/>
    <xf numFmtId="0" fontId="44" fillId="0" borderId="0"/>
    <xf numFmtId="0" fontId="26" fillId="0" borderId="0"/>
    <xf numFmtId="0" fontId="26" fillId="21" borderId="0"/>
    <xf numFmtId="0" fontId="26" fillId="22" borderId="0"/>
    <xf numFmtId="0" fontId="26" fillId="23" borderId="0"/>
    <xf numFmtId="0" fontId="26" fillId="24" borderId="0"/>
    <xf numFmtId="0" fontId="26" fillId="25" borderId="0"/>
    <xf numFmtId="0" fontId="26" fillId="14" borderId="42"/>
    <xf numFmtId="0" fontId="26" fillId="0" borderId="0"/>
    <xf numFmtId="0" fontId="26" fillId="18" borderId="41">
      <alignment horizontal="center" vertical="center"/>
    </xf>
    <xf numFmtId="0" fontId="45" fillId="17" borderId="43"/>
    <xf numFmtId="0" fontId="45" fillId="17" borderId="44"/>
    <xf numFmtId="0" fontId="27" fillId="14" borderId="45"/>
    <xf numFmtId="0" fontId="26" fillId="0" borderId="0"/>
    <xf numFmtId="0" fontId="26" fillId="0" borderId="0"/>
    <xf numFmtId="0" fontId="26" fillId="0" borderId="0"/>
    <xf numFmtId="167" fontId="3" fillId="0" borderId="0" applyFont="0" applyFill="0" applyBorder="0" applyAlignment="0" applyProtection="0"/>
    <xf numFmtId="0" fontId="6" fillId="0" borderId="0"/>
  </cellStyleXfs>
  <cellXfs count="1159">
    <xf numFmtId="0" fontId="0" fillId="0" borderId="0" xfId="0"/>
    <xf numFmtId="0" fontId="4" fillId="0" borderId="0" xfId="0" applyFont="1"/>
    <xf numFmtId="0" fontId="4" fillId="0" borderId="0" xfId="0" applyFont="1" applyAlignment="1">
      <alignment wrapText="1"/>
    </xf>
    <xf numFmtId="0" fontId="13" fillId="9" borderId="1" xfId="0" applyFont="1" applyFill="1" applyBorder="1" applyAlignment="1">
      <alignment horizontal="center" vertical="center" wrapText="1"/>
    </xf>
    <xf numFmtId="0" fontId="47" fillId="11"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9" fontId="4" fillId="0" borderId="2" xfId="0" applyNumberFormat="1" applyFont="1" applyBorder="1" applyAlignment="1" applyProtection="1">
      <alignment horizontal="center" vertical="center" wrapText="1"/>
      <protection locked="0"/>
    </xf>
    <xf numFmtId="169" fontId="4" fillId="0" borderId="1" xfId="0" applyNumberFormat="1" applyFont="1" applyBorder="1" applyAlignment="1" applyProtection="1">
      <alignment horizontal="center" vertical="center" wrapText="1"/>
      <protection locked="0"/>
    </xf>
    <xf numFmtId="169" fontId="4" fillId="0" borderId="57" xfId="0" applyNumberFormat="1" applyFont="1" applyBorder="1" applyAlignment="1" applyProtection="1">
      <alignment horizontal="center" vertical="center"/>
      <protection locked="0"/>
    </xf>
    <xf numFmtId="169" fontId="4" fillId="0" borderId="58" xfId="0" applyNumberFormat="1" applyFont="1" applyBorder="1" applyAlignment="1" applyProtection="1">
      <alignment horizontal="center" vertical="center" wrapText="1"/>
      <protection locked="0"/>
    </xf>
    <xf numFmtId="169" fontId="4" fillId="0" borderId="59" xfId="0" applyNumberFormat="1" applyFont="1" applyBorder="1" applyAlignment="1" applyProtection="1">
      <alignment horizontal="center" vertical="center" wrapText="1"/>
      <protection locked="0"/>
    </xf>
    <xf numFmtId="1" fontId="0" fillId="6" borderId="2" xfId="0" applyNumberFormat="1" applyFill="1" applyBorder="1" applyAlignment="1" applyProtection="1">
      <alignment horizontal="center" vertical="center" wrapText="1"/>
      <protection locked="0"/>
    </xf>
    <xf numFmtId="0" fontId="13" fillId="10" borderId="14"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47"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6" borderId="56" xfId="0" applyFont="1" applyFill="1" applyBorder="1" applyAlignment="1" applyProtection="1">
      <alignment horizontal="center" vertical="center" wrapText="1"/>
      <protection locked="0"/>
    </xf>
    <xf numFmtId="0" fontId="4" fillId="8" borderId="16" xfId="0" applyFont="1" applyFill="1" applyBorder="1" applyAlignment="1">
      <alignment horizontal="center" vertical="center" wrapText="1"/>
    </xf>
    <xf numFmtId="0" fontId="4" fillId="4" borderId="16" xfId="0" applyFont="1" applyFill="1" applyBorder="1" applyAlignment="1">
      <alignment horizontal="center" vertical="center" wrapText="1"/>
    </xf>
    <xf numFmtId="0" fontId="47" fillId="9" borderId="14" xfId="0" applyFont="1" applyFill="1" applyBorder="1" applyAlignment="1">
      <alignment horizontal="center" vertical="center" wrapText="1"/>
    </xf>
    <xf numFmtId="169" fontId="4" fillId="4" borderId="1" xfId="0" applyNumberFormat="1" applyFont="1" applyFill="1" applyBorder="1" applyAlignment="1">
      <alignment horizontal="center" vertical="center" wrapText="1"/>
    </xf>
    <xf numFmtId="169" fontId="4" fillId="4" borderId="15" xfId="0" applyNumberFormat="1" applyFont="1" applyFill="1" applyBorder="1" applyAlignment="1">
      <alignment horizontal="center" vertical="center"/>
    </xf>
    <xf numFmtId="0" fontId="4" fillId="6" borderId="14" xfId="102" applyFont="1" applyFill="1" applyBorder="1" applyAlignment="1" applyProtection="1">
      <alignment horizontal="center" vertical="center" wrapText="1"/>
      <protection locked="0"/>
    </xf>
    <xf numFmtId="0" fontId="4" fillId="6" borderId="14" xfId="1" applyNumberFormat="1" applyFont="1" applyFill="1" applyBorder="1" applyAlignment="1" applyProtection="1">
      <alignment horizontal="right" vertical="center" wrapText="1"/>
      <protection locked="0"/>
    </xf>
    <xf numFmtId="1" fontId="0" fillId="6" borderId="1" xfId="0" applyNumberFormat="1" applyFill="1" applyBorder="1" applyAlignment="1" applyProtection="1">
      <alignment horizontal="center" vertical="center" wrapText="1"/>
      <protection locked="0"/>
    </xf>
    <xf numFmtId="0" fontId="0" fillId="0" borderId="7" xfId="0" applyBorder="1" applyAlignment="1">
      <alignment vertical="center"/>
    </xf>
    <xf numFmtId="0" fontId="0" fillId="0" borderId="20"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8" xfId="0" applyFont="1" applyBorder="1" applyAlignment="1">
      <alignment vertical="center"/>
    </xf>
    <xf numFmtId="0" fontId="17" fillId="0" borderId="0" xfId="0" applyFont="1" applyAlignment="1">
      <alignment vertical="center"/>
    </xf>
    <xf numFmtId="0" fontId="17" fillId="0" borderId="0" xfId="0" applyFont="1" applyAlignment="1">
      <alignment horizontal="center" vertical="center"/>
    </xf>
    <xf numFmtId="0" fontId="17" fillId="0" borderId="21" xfId="0" applyFont="1" applyBorder="1" applyAlignment="1">
      <alignment vertical="center"/>
    </xf>
    <xf numFmtId="0" fontId="47" fillId="9" borderId="5" xfId="0" applyFont="1" applyFill="1" applyBorder="1" applyAlignment="1">
      <alignment horizontal="center" vertical="center" wrapText="1"/>
    </xf>
    <xf numFmtId="0" fontId="4" fillId="0" borderId="0" xfId="0" applyFont="1" applyAlignment="1">
      <alignment vertical="center"/>
    </xf>
    <xf numFmtId="0" fontId="13" fillId="9" borderId="3"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57" xfId="0" applyFont="1" applyFill="1" applyBorder="1" applyAlignment="1">
      <alignment horizontal="center" vertical="center" wrapText="1"/>
    </xf>
    <xf numFmtId="0" fontId="13" fillId="9" borderId="58" xfId="0" applyFont="1" applyFill="1" applyBorder="1" applyAlignment="1">
      <alignment horizontal="center" vertical="center" wrapText="1"/>
    </xf>
    <xf numFmtId="0" fontId="13" fillId="9" borderId="59" xfId="0" applyFont="1" applyFill="1" applyBorder="1" applyAlignment="1">
      <alignment horizontal="center" vertical="center" wrapText="1"/>
    </xf>
    <xf numFmtId="0" fontId="13" fillId="9" borderId="60" xfId="0" applyFont="1" applyFill="1" applyBorder="1" applyAlignment="1">
      <alignment horizontal="center" vertical="center" wrapText="1"/>
    </xf>
    <xf numFmtId="0" fontId="13" fillId="0" borderId="0" xfId="0" applyFont="1"/>
    <xf numFmtId="169" fontId="4" fillId="4" borderId="2" xfId="0" applyNumberFormat="1" applyFont="1" applyFill="1" applyBorder="1" applyAlignment="1">
      <alignment horizontal="center" vertical="center" wrapText="1"/>
    </xf>
    <xf numFmtId="169" fontId="0" fillId="4" borderId="60" xfId="0" applyNumberFormat="1" applyFill="1" applyBorder="1" applyAlignment="1">
      <alignment horizontal="center" vertical="center"/>
    </xf>
    <xf numFmtId="0" fontId="4" fillId="4" borderId="3" xfId="0" applyFont="1" applyFill="1" applyBorder="1" applyAlignment="1">
      <alignment horizontal="center" vertical="center" wrapText="1"/>
    </xf>
    <xf numFmtId="169" fontId="4" fillId="4" borderId="57" xfId="0" applyNumberFormat="1" applyFont="1" applyFill="1" applyBorder="1" applyAlignment="1">
      <alignment horizontal="center" vertical="center" wrapText="1"/>
    </xf>
    <xf numFmtId="169" fontId="4" fillId="4" borderId="58" xfId="0" applyNumberFormat="1" applyFont="1" applyFill="1" applyBorder="1" applyAlignment="1">
      <alignment horizontal="center" vertical="center" wrapText="1"/>
    </xf>
    <xf numFmtId="169" fontId="4" fillId="4" borderId="59" xfId="0" applyNumberFormat="1" applyFont="1" applyFill="1" applyBorder="1" applyAlignment="1">
      <alignment horizontal="center" vertical="center" wrapText="1"/>
    </xf>
    <xf numFmtId="169" fontId="4" fillId="4" borderId="60" xfId="0" applyNumberFormat="1" applyFont="1" applyFill="1" applyBorder="1" applyAlignment="1">
      <alignment horizontal="center" vertical="center" wrapText="1"/>
    </xf>
    <xf numFmtId="169" fontId="4" fillId="4"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0" xfId="0" applyAlignment="1">
      <alignment wrapText="1"/>
    </xf>
    <xf numFmtId="0" fontId="15" fillId="0" borderId="0" xfId="0" applyFont="1" applyAlignment="1">
      <alignment vertical="center"/>
    </xf>
    <xf numFmtId="0" fontId="47" fillId="10" borderId="1" xfId="0" applyFont="1" applyFill="1" applyBorder="1" applyAlignment="1">
      <alignment horizontal="center" vertical="center" wrapText="1"/>
    </xf>
    <xf numFmtId="0" fontId="47" fillId="9" borderId="1" xfId="0" applyFont="1" applyFill="1" applyBorder="1" applyAlignment="1">
      <alignment horizontal="center" vertical="center" wrapText="1"/>
    </xf>
    <xf numFmtId="0" fontId="47" fillId="9" borderId="2" xfId="0" applyFont="1" applyFill="1" applyBorder="1" applyAlignment="1">
      <alignment horizontal="center" vertical="center" wrapText="1"/>
    </xf>
    <xf numFmtId="0" fontId="47" fillId="9" borderId="3" xfId="0" applyFont="1" applyFill="1" applyBorder="1" applyAlignment="1">
      <alignment horizontal="center" vertical="center" wrapText="1"/>
    </xf>
    <xf numFmtId="0" fontId="13" fillId="11" borderId="1" xfId="0" applyFont="1" applyFill="1" applyBorder="1" applyAlignment="1">
      <alignment horizontal="center" vertical="center" wrapText="1"/>
    </xf>
    <xf numFmtId="0" fontId="4" fillId="0" borderId="1" xfId="0" applyFont="1" applyBorder="1"/>
    <xf numFmtId="169" fontId="4" fillId="6" borderId="1" xfId="102" applyNumberFormat="1" applyFont="1" applyFill="1" applyBorder="1" applyAlignment="1">
      <alignment horizontal="center" vertical="center" wrapText="1"/>
    </xf>
    <xf numFmtId="0" fontId="15" fillId="0" borderId="0" xfId="0" applyFont="1"/>
    <xf numFmtId="0" fontId="2" fillId="0" borderId="0" xfId="0" applyFont="1" applyAlignment="1">
      <alignment vertical="center" wrapText="1"/>
    </xf>
    <xf numFmtId="0" fontId="13" fillId="10" borderId="15" xfId="0" applyFont="1" applyFill="1" applyBorder="1" applyAlignment="1">
      <alignment horizontal="center" vertical="center" wrapText="1"/>
    </xf>
    <xf numFmtId="0" fontId="4" fillId="8" borderId="16" xfId="0" applyFont="1" applyFill="1" applyBorder="1" applyAlignment="1">
      <alignment horizontal="center" vertical="center"/>
    </xf>
    <xf numFmtId="0" fontId="47" fillId="10" borderId="15" xfId="0" applyFont="1" applyFill="1" applyBorder="1" applyAlignment="1">
      <alignment horizontal="center" vertical="center" wrapText="1"/>
    </xf>
    <xf numFmtId="0" fontId="0" fillId="8" borderId="16" xfId="0" applyFill="1" applyBorder="1" applyAlignment="1">
      <alignment horizontal="center" vertical="center"/>
    </xf>
    <xf numFmtId="169" fontId="46" fillId="2" borderId="52" xfId="0" applyNumberFormat="1" applyFont="1" applyFill="1" applyBorder="1" applyAlignment="1">
      <alignment vertical="center"/>
    </xf>
    <xf numFmtId="169" fontId="47" fillId="4" borderId="1" xfId="0" applyNumberFormat="1" applyFont="1" applyFill="1" applyBorder="1" applyAlignment="1">
      <alignment horizontal="center" vertical="center"/>
    </xf>
    <xf numFmtId="169" fontId="47" fillId="4" borderId="1" xfId="0" applyNumberFormat="1" applyFont="1" applyFill="1" applyBorder="1" applyAlignment="1">
      <alignment horizontal="center" vertical="center" wrapText="1"/>
    </xf>
    <xf numFmtId="169" fontId="47" fillId="4" borderId="66" xfId="0" applyNumberFormat="1" applyFont="1" applyFill="1" applyBorder="1" applyAlignment="1">
      <alignment horizontal="center" vertical="center"/>
    </xf>
    <xf numFmtId="169" fontId="2" fillId="4" borderId="67" xfId="0" applyNumberFormat="1" applyFont="1" applyFill="1" applyBorder="1" applyAlignment="1">
      <alignment horizontal="center" vertical="center"/>
    </xf>
    <xf numFmtId="0" fontId="56" fillId="0" borderId="0" xfId="0" applyFont="1" applyAlignment="1">
      <alignment horizontal="left" vertical="center" wrapText="1"/>
    </xf>
    <xf numFmtId="0" fontId="57" fillId="0" borderId="0" xfId="0" applyFont="1" applyAlignment="1">
      <alignment horizontal="center" vertical="center" wrapText="1"/>
    </xf>
    <xf numFmtId="0" fontId="24" fillId="0" borderId="0" xfId="0" applyFont="1" applyAlignment="1">
      <alignment horizontal="left" vertical="center" wrapText="1"/>
    </xf>
    <xf numFmtId="0" fontId="0" fillId="0" borderId="0" xfId="0" applyAlignment="1">
      <alignment vertical="center" wrapText="1"/>
    </xf>
    <xf numFmtId="0" fontId="59" fillId="0" borderId="0" xfId="0" applyFont="1" applyAlignment="1">
      <alignment horizontal="center" vertical="center" wrapText="1"/>
    </xf>
    <xf numFmtId="0" fontId="60" fillId="0" borderId="85" xfId="0" applyFont="1" applyBorder="1" applyAlignment="1">
      <alignment vertical="center" wrapText="1"/>
    </xf>
    <xf numFmtId="0" fontId="60" fillId="0" borderId="0" xfId="0" applyFont="1" applyAlignment="1">
      <alignment vertical="center" wrapText="1"/>
    </xf>
    <xf numFmtId="0" fontId="60" fillId="0" borderId="86" xfId="0" applyFont="1" applyBorder="1" applyAlignment="1">
      <alignment vertical="center" wrapText="1"/>
    </xf>
    <xf numFmtId="0" fontId="23" fillId="29" borderId="14" xfId="0" applyFont="1" applyFill="1" applyBorder="1" applyAlignment="1">
      <alignment horizontal="center" vertical="center" wrapText="1"/>
    </xf>
    <xf numFmtId="9" fontId="57" fillId="0" borderId="0" xfId="1" applyFont="1" applyAlignment="1">
      <alignment horizontal="center" vertical="center" wrapText="1"/>
    </xf>
    <xf numFmtId="9" fontId="0" fillId="0" borderId="0" xfId="1" applyFont="1" applyAlignment="1">
      <alignment vertical="center" wrapText="1"/>
    </xf>
    <xf numFmtId="9" fontId="59" fillId="0" borderId="0" xfId="1" applyFont="1" applyAlignment="1">
      <alignment horizontal="center" vertical="center" wrapText="1"/>
    </xf>
    <xf numFmtId="9" fontId="60" fillId="0" borderId="0" xfId="1" applyFont="1" applyAlignment="1">
      <alignment vertical="center" wrapText="1"/>
    </xf>
    <xf numFmtId="9" fontId="0" fillId="0" borderId="0" xfId="1" applyFont="1"/>
    <xf numFmtId="0" fontId="0" fillId="6" borderId="0" xfId="0" applyFill="1" applyAlignment="1">
      <alignment vertical="center" wrapText="1"/>
    </xf>
    <xf numFmtId="0" fontId="23" fillId="6" borderId="0" xfId="0" applyFont="1" applyFill="1" applyAlignment="1">
      <alignment horizontal="center" vertical="center" wrapText="1"/>
    </xf>
    <xf numFmtId="9" fontId="23" fillId="6" borderId="0" xfId="1" applyFont="1" applyFill="1" applyBorder="1" applyAlignment="1">
      <alignment horizontal="center" vertical="center" wrapText="1"/>
    </xf>
    <xf numFmtId="0" fontId="15" fillId="6" borderId="0" xfId="0" applyFont="1" applyFill="1" applyAlignment="1">
      <alignment horizontal="center" vertical="center" wrapText="1"/>
    </xf>
    <xf numFmtId="9" fontId="0" fillId="6" borderId="0" xfId="1" applyFont="1" applyFill="1" applyBorder="1" applyAlignment="1">
      <alignment vertical="center" wrapText="1"/>
    </xf>
    <xf numFmtId="169" fontId="15" fillId="6" borderId="0" xfId="101" applyNumberFormat="1" applyFont="1" applyFill="1" applyBorder="1" applyAlignment="1">
      <alignment horizontal="center" vertical="center" wrapText="1"/>
    </xf>
    <xf numFmtId="0" fontId="15" fillId="6" borderId="0" xfId="0" applyFont="1" applyFill="1" applyAlignment="1">
      <alignment vertical="center" wrapText="1"/>
    </xf>
    <xf numFmtId="0" fontId="23" fillId="6" borderId="0" xfId="0" applyFont="1" applyFill="1" applyAlignment="1">
      <alignment vertical="center" wrapText="1"/>
    </xf>
    <xf numFmtId="9" fontId="23" fillId="6" borderId="0" xfId="1" applyFont="1" applyFill="1" applyBorder="1" applyAlignment="1">
      <alignment vertical="center" wrapText="1"/>
    </xf>
    <xf numFmtId="0" fontId="62" fillId="6" borderId="0" xfId="0" applyFont="1" applyFill="1" applyAlignment="1">
      <alignment horizontal="center" vertical="center" wrapText="1"/>
    </xf>
    <xf numFmtId="0" fontId="62" fillId="6" borderId="0" xfId="0" applyFont="1" applyFill="1" applyAlignment="1">
      <alignment vertical="center" wrapText="1"/>
    </xf>
    <xf numFmtId="169" fontId="62" fillId="6" borderId="0" xfId="101" applyNumberFormat="1" applyFont="1" applyFill="1" applyBorder="1" applyAlignment="1">
      <alignment horizontal="center" vertical="center" wrapText="1"/>
    </xf>
    <xf numFmtId="169" fontId="62" fillId="6" borderId="0" xfId="0" applyNumberFormat="1" applyFont="1" applyFill="1" applyAlignment="1">
      <alignment horizontal="center" vertical="center" wrapText="1"/>
    </xf>
    <xf numFmtId="169" fontId="24" fillId="6" borderId="0" xfId="101" applyNumberFormat="1" applyFont="1" applyFill="1" applyBorder="1" applyAlignment="1">
      <alignment horizontal="center" vertical="center" wrapText="1"/>
    </xf>
    <xf numFmtId="0" fontId="0" fillId="6" borderId="0" xfId="0" applyFill="1"/>
    <xf numFmtId="9" fontId="0" fillId="6" borderId="0" xfId="1" applyFont="1" applyFill="1" applyBorder="1"/>
    <xf numFmtId="9" fontId="23" fillId="29" borderId="14" xfId="1" applyFont="1" applyFill="1" applyBorder="1" applyAlignment="1">
      <alignment horizontal="center" vertical="center" wrapText="1"/>
    </xf>
    <xf numFmtId="0" fontId="23" fillId="29" borderId="88" xfId="0" applyFont="1" applyFill="1" applyBorder="1" applyAlignment="1">
      <alignment horizontal="center" vertical="center" wrapText="1"/>
    </xf>
    <xf numFmtId="0" fontId="23" fillId="29" borderId="87" xfId="0" applyFont="1" applyFill="1" applyBorder="1" applyAlignment="1">
      <alignment horizontal="center" vertical="center" wrapText="1"/>
    </xf>
    <xf numFmtId="0" fontId="63" fillId="4" borderId="1" xfId="0" applyFont="1" applyFill="1" applyBorder="1" applyAlignment="1">
      <alignment horizontal="center" vertical="center" wrapText="1"/>
    </xf>
    <xf numFmtId="9" fontId="0" fillId="0" borderId="0" xfId="1" applyFont="1" applyBorder="1"/>
    <xf numFmtId="0" fontId="25" fillId="0" borderId="0" xfId="0" applyFont="1" applyAlignment="1" applyProtection="1">
      <alignment horizontal="center" vertical="center" wrapText="1"/>
      <protection hidden="1"/>
    </xf>
    <xf numFmtId="0" fontId="19" fillId="0" borderId="0" xfId="0" applyFont="1" applyAlignment="1">
      <alignment horizontal="center" vertical="center" wrapText="1"/>
    </xf>
    <xf numFmtId="0" fontId="10" fillId="6" borderId="0" xfId="0" applyFont="1" applyFill="1" applyAlignment="1">
      <alignment horizontal="center" vertical="center"/>
    </xf>
    <xf numFmtId="0" fontId="65" fillId="6" borderId="0" xfId="0" applyFont="1" applyFill="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9" fillId="0" borderId="22" xfId="0" applyFont="1" applyBorder="1" applyAlignment="1">
      <alignment vertical="center"/>
    </xf>
    <xf numFmtId="0" fontId="69" fillId="0" borderId="4" xfId="0" applyFont="1" applyBorder="1" applyAlignment="1">
      <alignment vertical="center"/>
    </xf>
    <xf numFmtId="0" fontId="0" fillId="6" borderId="0" xfId="0" applyFill="1" applyAlignment="1">
      <alignment vertical="center"/>
    </xf>
    <xf numFmtId="0" fontId="69" fillId="6" borderId="0" xfId="0" applyFont="1" applyFill="1" applyAlignment="1">
      <alignment vertical="center"/>
    </xf>
    <xf numFmtId="0" fontId="19" fillId="6" borderId="0" xfId="0" applyFont="1" applyFill="1" applyAlignment="1">
      <alignment horizontal="center" vertical="center" wrapText="1"/>
    </xf>
    <xf numFmtId="0" fontId="55" fillId="6" borderId="0" xfId="0" applyFont="1" applyFill="1" applyAlignment="1">
      <alignment horizontal="center" vertical="center" wrapText="1"/>
    </xf>
    <xf numFmtId="0" fontId="0" fillId="6" borderId="21" xfId="0" applyFill="1" applyBorder="1" applyAlignment="1">
      <alignment vertical="center"/>
    </xf>
    <xf numFmtId="0" fontId="22" fillId="6" borderId="0" xfId="0" applyFont="1" applyFill="1" applyAlignment="1">
      <alignment horizontal="left" vertical="top" wrapText="1"/>
    </xf>
    <xf numFmtId="0" fontId="22" fillId="6" borderId="0" xfId="0" applyFont="1" applyFill="1" applyAlignment="1">
      <alignment horizontal="left" vertical="top"/>
    </xf>
    <xf numFmtId="0" fontId="14" fillId="6" borderId="0" xfId="0" applyFont="1" applyFill="1" applyAlignment="1">
      <alignment horizontal="left" vertical="top" wrapText="1"/>
    </xf>
    <xf numFmtId="0" fontId="0" fillId="8" borderId="28" xfId="0" applyFill="1" applyBorder="1" applyAlignment="1">
      <alignment horizontal="center" vertical="center"/>
    </xf>
    <xf numFmtId="0" fontId="4" fillId="0" borderId="29" xfId="0" applyFont="1" applyBorder="1" applyAlignment="1" applyProtection="1">
      <alignment horizontal="center" vertical="center" wrapText="1"/>
      <protection locked="0"/>
    </xf>
    <xf numFmtId="169" fontId="4" fillId="0" borderId="16" xfId="0" applyNumberFormat="1" applyFont="1" applyBorder="1" applyAlignment="1" applyProtection="1">
      <alignment horizontal="center" vertical="center"/>
      <protection locked="0"/>
    </xf>
    <xf numFmtId="169" fontId="0" fillId="4" borderId="15" xfId="0" applyNumberFormat="1" applyFill="1" applyBorder="1" applyAlignment="1">
      <alignment horizontal="center" vertical="center"/>
    </xf>
    <xf numFmtId="169" fontId="4" fillId="0" borderId="28" xfId="0" applyNumberFormat="1" applyFont="1" applyBorder="1" applyAlignment="1" applyProtection="1">
      <alignment horizontal="center" vertical="center"/>
      <protection locked="0"/>
    </xf>
    <xf numFmtId="169" fontId="4" fillId="0" borderId="29" xfId="0" applyNumberFormat="1" applyFont="1" applyBorder="1" applyAlignment="1" applyProtection="1">
      <alignment horizontal="center" vertical="center" wrapText="1"/>
      <protection locked="0"/>
    </xf>
    <xf numFmtId="169" fontId="4" fillId="4" borderId="94" xfId="0" applyNumberFormat="1" applyFont="1" applyFill="1" applyBorder="1" applyAlignment="1">
      <alignment horizontal="center" vertical="center" wrapText="1"/>
    </xf>
    <xf numFmtId="169" fontId="4" fillId="0" borderId="95" xfId="0" applyNumberFormat="1" applyFont="1" applyBorder="1" applyAlignment="1" applyProtection="1">
      <alignment horizontal="center" vertical="center" wrapText="1"/>
      <protection locked="0"/>
    </xf>
    <xf numFmtId="169" fontId="4" fillId="4" borderId="29" xfId="0" applyNumberFormat="1" applyFont="1" applyFill="1" applyBorder="1" applyAlignment="1">
      <alignment horizontal="center" vertical="center" wrapText="1"/>
    </xf>
    <xf numFmtId="169" fontId="4" fillId="0" borderId="96" xfId="0" applyNumberFormat="1" applyFont="1" applyBorder="1" applyAlignment="1" applyProtection="1">
      <alignment horizontal="center" vertical="center" wrapText="1"/>
      <protection locked="0"/>
    </xf>
    <xf numFmtId="169" fontId="4" fillId="4" borderId="30" xfId="0" applyNumberFormat="1" applyFont="1" applyFill="1" applyBorder="1" applyAlignment="1">
      <alignment horizontal="center" vertical="center" wrapText="1"/>
    </xf>
    <xf numFmtId="169" fontId="47" fillId="4" borderId="9" xfId="0" applyNumberFormat="1" applyFont="1" applyFill="1" applyBorder="1" applyAlignment="1">
      <alignment horizontal="center" vertical="center"/>
    </xf>
    <xf numFmtId="0" fontId="4" fillId="0" borderId="73" xfId="0" applyFont="1" applyBorder="1" applyAlignment="1" applyProtection="1">
      <alignment horizontal="center" vertical="center"/>
      <protection locked="0"/>
    </xf>
    <xf numFmtId="0" fontId="4" fillId="0" borderId="74" xfId="0" applyFont="1" applyBorder="1" applyAlignment="1" applyProtection="1">
      <alignment horizontal="center" vertical="center"/>
      <protection locked="0"/>
    </xf>
    <xf numFmtId="169" fontId="2" fillId="4" borderId="2" xfId="0" applyNumberFormat="1" applyFont="1" applyFill="1" applyBorder="1" applyAlignment="1">
      <alignment horizontal="center" vertical="center"/>
    </xf>
    <xf numFmtId="0" fontId="13" fillId="37" borderId="1" xfId="0" applyFont="1" applyFill="1" applyBorder="1" applyAlignment="1">
      <alignment horizontal="center" vertical="center" wrapText="1"/>
    </xf>
    <xf numFmtId="0" fontId="47" fillId="37" borderId="1"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0" fillId="6" borderId="0" xfId="0" applyFill="1" applyAlignment="1">
      <alignment wrapText="1"/>
    </xf>
    <xf numFmtId="0" fontId="4" fillId="8" borderId="31" xfId="0" applyFont="1" applyFill="1" applyBorder="1" applyAlignment="1">
      <alignment horizontal="center" vertical="center"/>
    </xf>
    <xf numFmtId="0" fontId="4" fillId="0" borderId="14" xfId="0" applyFont="1" applyBorder="1" applyAlignment="1" applyProtection="1">
      <alignment horizontal="center" vertical="center" wrapText="1"/>
      <protection locked="0"/>
    </xf>
    <xf numFmtId="9" fontId="4" fillId="0" borderId="14" xfId="1" applyFont="1" applyBorder="1" applyAlignment="1" applyProtection="1">
      <alignment horizontal="center" vertical="center" wrapText="1"/>
      <protection locked="0"/>
    </xf>
    <xf numFmtId="169" fontId="4" fillId="0" borderId="31" xfId="0" applyNumberFormat="1" applyFont="1" applyBorder="1" applyAlignment="1" applyProtection="1">
      <alignment horizontal="center" vertical="center"/>
      <protection locked="0"/>
    </xf>
    <xf numFmtId="169" fontId="4" fillId="0" borderId="14" xfId="0" applyNumberFormat="1" applyFont="1" applyBorder="1" applyAlignment="1" applyProtection="1">
      <alignment horizontal="center" vertical="center" wrapText="1"/>
      <protection locked="0"/>
    </xf>
    <xf numFmtId="169" fontId="4" fillId="4" borderId="5" xfId="0" applyNumberFormat="1" applyFont="1" applyFill="1" applyBorder="1" applyAlignment="1">
      <alignment horizontal="center" vertical="center" wrapText="1"/>
    </xf>
    <xf numFmtId="169" fontId="4" fillId="0" borderId="68" xfId="0" applyNumberFormat="1" applyFont="1" applyBorder="1" applyAlignment="1" applyProtection="1">
      <alignment horizontal="center" vertical="center" wrapText="1"/>
      <protection locked="0"/>
    </xf>
    <xf numFmtId="169" fontId="4" fillId="0" borderId="69" xfId="0" applyNumberFormat="1" applyFont="1" applyBorder="1" applyAlignment="1" applyProtection="1">
      <alignment horizontal="center" vertical="center" wrapText="1"/>
      <protection locked="0"/>
    </xf>
    <xf numFmtId="169" fontId="0" fillId="4" borderId="32" xfId="0" applyNumberFormat="1" applyFill="1" applyBorder="1" applyAlignment="1">
      <alignment horizontal="center" vertical="center"/>
    </xf>
    <xf numFmtId="0" fontId="4" fillId="0" borderId="98" xfId="0" applyFont="1" applyBorder="1" applyAlignment="1" applyProtection="1">
      <alignment horizontal="center" vertical="center"/>
      <protection locked="0"/>
    </xf>
    <xf numFmtId="169" fontId="47" fillId="4" borderId="24" xfId="0" applyNumberFormat="1" applyFont="1" applyFill="1" applyBorder="1" applyAlignment="1">
      <alignment horizontal="center" vertical="center"/>
    </xf>
    <xf numFmtId="169" fontId="47" fillId="4" borderId="14" xfId="0" applyNumberFormat="1" applyFont="1" applyFill="1" applyBorder="1" applyAlignment="1">
      <alignment horizontal="center" vertical="center"/>
    </xf>
    <xf numFmtId="169" fontId="2" fillId="4" borderId="5" xfId="0" applyNumberFormat="1" applyFont="1" applyFill="1" applyBorder="1" applyAlignment="1">
      <alignment horizontal="center" vertical="center"/>
    </xf>
    <xf numFmtId="0" fontId="4" fillId="4" borderId="27" xfId="0" applyFont="1" applyFill="1" applyBorder="1" applyAlignment="1">
      <alignment horizontal="center" vertical="center" wrapText="1"/>
    </xf>
    <xf numFmtId="0" fontId="0" fillId="0" borderId="14" xfId="0" applyBorder="1" applyAlignment="1">
      <alignment horizontal="center" vertical="center" wrapText="1"/>
    </xf>
    <xf numFmtId="0" fontId="47" fillId="4" borderId="14" xfId="0" applyFont="1" applyFill="1" applyBorder="1" applyAlignment="1">
      <alignment horizontal="center" vertical="center" wrapText="1"/>
    </xf>
    <xf numFmtId="0" fontId="47" fillId="9" borderId="57" xfId="0" applyFont="1" applyFill="1" applyBorder="1" applyAlignment="1">
      <alignment horizontal="center" vertical="center" wrapText="1"/>
    </xf>
    <xf numFmtId="0" fontId="47" fillId="9" borderId="58" xfId="0" applyFont="1" applyFill="1" applyBorder="1" applyAlignment="1">
      <alignment horizontal="center" vertical="center" wrapText="1"/>
    </xf>
    <xf numFmtId="0" fontId="47" fillId="9" borderId="59" xfId="0" applyFont="1" applyFill="1" applyBorder="1" applyAlignment="1">
      <alignment horizontal="center" vertical="center" wrapText="1"/>
    </xf>
    <xf numFmtId="0" fontId="47" fillId="9" borderId="60" xfId="0" applyFont="1" applyFill="1" applyBorder="1" applyAlignment="1">
      <alignment horizontal="center" vertical="center" wrapText="1"/>
    </xf>
    <xf numFmtId="0" fontId="13" fillId="11" borderId="29" xfId="0" applyFont="1" applyFill="1" applyBorder="1" applyAlignment="1">
      <alignment horizontal="center" vertical="center" wrapText="1"/>
    </xf>
    <xf numFmtId="9" fontId="13" fillId="11" borderId="29" xfId="0" applyNumberFormat="1" applyFont="1" applyFill="1" applyBorder="1" applyAlignment="1">
      <alignment horizontal="center" vertical="center" wrapText="1"/>
    </xf>
    <xf numFmtId="0" fontId="4" fillId="11" borderId="29" xfId="0" applyFont="1" applyFill="1" applyBorder="1" applyAlignment="1">
      <alignment horizontal="center" vertical="center" wrapText="1"/>
    </xf>
    <xf numFmtId="1" fontId="13" fillId="11" borderId="29" xfId="0" applyNumberFormat="1" applyFont="1" applyFill="1" applyBorder="1" applyAlignment="1">
      <alignment horizontal="center" vertical="center" wrapText="1"/>
    </xf>
    <xf numFmtId="2" fontId="13" fillId="11" borderId="29" xfId="0" applyNumberFormat="1" applyFont="1" applyFill="1" applyBorder="1" applyAlignment="1">
      <alignment horizontal="center" vertical="center" wrapText="1"/>
    </xf>
    <xf numFmtId="169" fontId="13" fillId="11" borderId="29" xfId="0" applyNumberFormat="1" applyFont="1" applyFill="1" applyBorder="1" applyAlignment="1">
      <alignment horizontal="center" vertical="center"/>
    </xf>
    <xf numFmtId="169" fontId="13" fillId="11" borderId="29" xfId="0" applyNumberFormat="1" applyFont="1" applyFill="1" applyBorder="1" applyAlignment="1">
      <alignment horizontal="center" vertical="center" wrapText="1"/>
    </xf>
    <xf numFmtId="169" fontId="4" fillId="11" borderId="29" xfId="0" applyNumberFormat="1" applyFont="1" applyFill="1" applyBorder="1" applyAlignment="1">
      <alignment horizontal="center" vertical="center" wrapText="1"/>
    </xf>
    <xf numFmtId="169" fontId="0" fillId="11" borderId="29" xfId="0" applyNumberFormat="1" applyFill="1" applyBorder="1" applyAlignment="1">
      <alignment horizontal="center" vertical="center"/>
    </xf>
    <xf numFmtId="169" fontId="9" fillId="11" borderId="29" xfId="0" applyNumberFormat="1" applyFont="1" applyFill="1" applyBorder="1" applyAlignment="1">
      <alignment horizontal="center" vertical="center"/>
    </xf>
    <xf numFmtId="169" fontId="46" fillId="11" borderId="29" xfId="0" applyNumberFormat="1" applyFont="1" applyFill="1" applyBorder="1" applyAlignment="1">
      <alignment horizontal="center" vertical="center"/>
    </xf>
    <xf numFmtId="0" fontId="47" fillId="11" borderId="65" xfId="0" applyFont="1" applyFill="1" applyBorder="1" applyAlignment="1">
      <alignment horizontal="center" vertical="center"/>
    </xf>
    <xf numFmtId="0" fontId="13" fillId="11" borderId="52" xfId="0" applyFont="1" applyFill="1" applyBorder="1" applyAlignment="1">
      <alignment horizontal="center" vertical="center" wrapText="1"/>
    </xf>
    <xf numFmtId="9" fontId="13" fillId="11" borderId="52" xfId="0" applyNumberFormat="1" applyFont="1" applyFill="1" applyBorder="1" applyAlignment="1">
      <alignment horizontal="center" vertical="center" wrapText="1"/>
    </xf>
    <xf numFmtId="49" fontId="4" fillId="11" borderId="52" xfId="0" applyNumberFormat="1" applyFont="1" applyFill="1" applyBorder="1" applyAlignment="1">
      <alignment horizontal="center" vertical="center" wrapText="1"/>
    </xf>
    <xf numFmtId="2" fontId="13" fillId="11" borderId="52" xfId="0" applyNumberFormat="1" applyFont="1" applyFill="1" applyBorder="1" applyAlignment="1">
      <alignment horizontal="center" vertical="center" wrapText="1"/>
    </xf>
    <xf numFmtId="1" fontId="13" fillId="11" borderId="72" xfId="0" applyNumberFormat="1" applyFont="1" applyFill="1" applyBorder="1" applyAlignment="1">
      <alignment horizontal="center" vertical="center" wrapText="1"/>
    </xf>
    <xf numFmtId="169" fontId="13" fillId="11" borderId="101" xfId="0" applyNumberFormat="1" applyFont="1" applyFill="1" applyBorder="1" applyAlignment="1">
      <alignment horizontal="center" vertical="center"/>
    </xf>
    <xf numFmtId="169" fontId="13" fillId="11" borderId="52" xfId="0" applyNumberFormat="1" applyFont="1" applyFill="1" applyBorder="1" applyAlignment="1">
      <alignment horizontal="center" vertical="center" wrapText="1"/>
    </xf>
    <xf numFmtId="169" fontId="13" fillId="11" borderId="72" xfId="0" applyNumberFormat="1" applyFont="1" applyFill="1" applyBorder="1" applyAlignment="1">
      <alignment horizontal="center" vertical="center" wrapText="1"/>
    </xf>
    <xf numFmtId="169" fontId="13" fillId="11" borderId="102" xfId="0" applyNumberFormat="1" applyFont="1" applyFill="1" applyBorder="1" applyAlignment="1">
      <alignment horizontal="center" vertical="center" wrapText="1"/>
    </xf>
    <xf numFmtId="169" fontId="13" fillId="11" borderId="103" xfId="0" applyNumberFormat="1" applyFont="1" applyFill="1" applyBorder="1" applyAlignment="1">
      <alignment horizontal="center" vertical="center" wrapText="1"/>
    </xf>
    <xf numFmtId="169" fontId="0" fillId="11" borderId="104" xfId="0" applyNumberFormat="1" applyFill="1" applyBorder="1" applyAlignment="1">
      <alignment horizontal="center" vertical="center"/>
    </xf>
    <xf numFmtId="0" fontId="4" fillId="11" borderId="105" xfId="0" applyFont="1" applyFill="1" applyBorder="1" applyAlignment="1">
      <alignment horizontal="center" vertical="center" wrapText="1"/>
    </xf>
    <xf numFmtId="169" fontId="9" fillId="11" borderId="106" xfId="0" applyNumberFormat="1" applyFont="1" applyFill="1" applyBorder="1" applyAlignment="1">
      <alignment horizontal="center" vertical="center"/>
    </xf>
    <xf numFmtId="169" fontId="46" fillId="11" borderId="107" xfId="0" applyNumberFormat="1" applyFont="1" applyFill="1" applyBorder="1" applyAlignment="1">
      <alignment horizontal="center" vertical="center"/>
    </xf>
    <xf numFmtId="169" fontId="13" fillId="11" borderId="23" xfId="0" applyNumberFormat="1" applyFont="1" applyFill="1" applyBorder="1" applyAlignment="1">
      <alignment horizontal="center" vertical="center"/>
    </xf>
    <xf numFmtId="0" fontId="16" fillId="0" borderId="0" xfId="0" applyFont="1" applyAlignment="1">
      <alignment vertical="center" wrapText="1"/>
    </xf>
    <xf numFmtId="20" fontId="23" fillId="29" borderId="93" xfId="0" applyNumberFormat="1" applyFont="1" applyFill="1" applyBorder="1" applyAlignment="1">
      <alignment horizontal="center" vertical="center" wrapText="1"/>
    </xf>
    <xf numFmtId="20" fontId="25" fillId="2" borderId="90" xfId="0" applyNumberFormat="1" applyFont="1" applyFill="1" applyBorder="1" applyAlignment="1" applyProtection="1">
      <alignment horizontal="right" vertical="center" wrapText="1"/>
      <protection hidden="1"/>
    </xf>
    <xf numFmtId="0" fontId="14" fillId="0" borderId="0" xfId="0" applyFont="1" applyAlignment="1">
      <alignment horizontal="center" vertical="center" wrapText="1"/>
    </xf>
    <xf numFmtId="0" fontId="65" fillId="0" borderId="0" xfId="0" applyFont="1" applyAlignment="1">
      <alignment vertical="center"/>
    </xf>
    <xf numFmtId="20" fontId="56" fillId="30" borderId="109" xfId="0" applyNumberFormat="1" applyFont="1" applyFill="1" applyBorder="1" applyAlignment="1">
      <alignment horizontal="right" vertical="center" wrapText="1"/>
    </xf>
    <xf numFmtId="0" fontId="48" fillId="0" borderId="0" xfId="0" applyFont="1" applyAlignment="1">
      <alignment horizontal="center" vertical="center" wrapText="1"/>
    </xf>
    <xf numFmtId="0" fontId="52" fillId="0" borderId="0" xfId="0" applyFont="1" applyAlignment="1">
      <alignment horizontal="center" vertical="center" wrapText="1"/>
    </xf>
    <xf numFmtId="20" fontId="23" fillId="0" borderId="0" xfId="0" applyNumberFormat="1" applyFont="1" applyAlignment="1">
      <alignment vertical="center" wrapText="1"/>
    </xf>
    <xf numFmtId="169" fontId="0" fillId="0" borderId="0" xfId="0" applyNumberFormat="1"/>
    <xf numFmtId="169" fontId="65" fillId="0" borderId="0" xfId="0" applyNumberFormat="1" applyFont="1" applyAlignment="1">
      <alignment vertical="center"/>
    </xf>
    <xf numFmtId="0" fontId="22" fillId="12" borderId="0" xfId="0" applyFont="1" applyFill="1" applyAlignment="1">
      <alignment horizontal="left" vertical="center" wrapText="1"/>
    </xf>
    <xf numFmtId="9" fontId="22" fillId="12" borderId="0" xfId="1" applyFont="1" applyFill="1" applyBorder="1" applyAlignment="1">
      <alignment horizontal="left" vertical="center" wrapText="1"/>
    </xf>
    <xf numFmtId="0" fontId="24" fillId="0" borderId="0" xfId="0" applyFont="1" applyAlignment="1">
      <alignment vertical="center" wrapText="1"/>
    </xf>
    <xf numFmtId="165" fontId="67" fillId="0" borderId="0" xfId="0" applyNumberFormat="1" applyFont="1" applyAlignment="1" applyProtection="1">
      <alignment vertical="center" wrapText="1"/>
      <protection hidden="1"/>
    </xf>
    <xf numFmtId="0" fontId="47" fillId="29" borderId="1" xfId="0" applyFont="1" applyFill="1" applyBorder="1" applyAlignment="1">
      <alignment horizontal="center" vertical="center" wrapText="1"/>
    </xf>
    <xf numFmtId="0" fontId="13" fillId="29" borderId="1" xfId="0" applyFont="1" applyFill="1" applyBorder="1" applyAlignment="1">
      <alignment horizontal="center" vertical="center" wrapText="1"/>
    </xf>
    <xf numFmtId="0" fontId="47" fillId="29" borderId="15" xfId="0" applyFont="1" applyFill="1" applyBorder="1" applyAlignment="1">
      <alignment horizontal="center" vertical="center" wrapText="1"/>
    </xf>
    <xf numFmtId="0" fontId="13" fillId="29" borderId="15" xfId="0" applyFont="1" applyFill="1" applyBorder="1" applyAlignment="1">
      <alignment horizontal="center" vertical="center" wrapText="1"/>
    </xf>
    <xf numFmtId="20" fontId="24" fillId="8" borderId="1" xfId="0" applyNumberFormat="1" applyFont="1" applyFill="1" applyBorder="1" applyAlignment="1">
      <alignment vertical="center" wrapText="1"/>
    </xf>
    <xf numFmtId="20" fontId="24" fillId="8" borderId="11" xfId="0" applyNumberFormat="1" applyFont="1" applyFill="1" applyBorder="1" applyAlignment="1">
      <alignment vertical="center" wrapText="1"/>
    </xf>
    <xf numFmtId="20" fontId="56" fillId="0" borderId="0" xfId="0" applyNumberFormat="1" applyFont="1" applyAlignment="1">
      <alignment vertical="center" wrapText="1"/>
    </xf>
    <xf numFmtId="20" fontId="24" fillId="0" borderId="0" xfId="0" applyNumberFormat="1" applyFont="1" applyAlignment="1">
      <alignment vertical="center" wrapText="1"/>
    </xf>
    <xf numFmtId="0" fontId="18" fillId="6" borderId="0" xfId="0" applyFont="1" applyFill="1" applyAlignment="1">
      <alignment vertical="center" wrapText="1"/>
    </xf>
    <xf numFmtId="167" fontId="24" fillId="4" borderId="54" xfId="101" applyFont="1" applyFill="1" applyBorder="1" applyAlignment="1">
      <alignment vertical="center" wrapText="1"/>
    </xf>
    <xf numFmtId="0" fontId="8" fillId="0" borderId="0" xfId="6" applyAlignment="1">
      <alignment vertical="center"/>
    </xf>
    <xf numFmtId="167" fontId="24" fillId="2" borderId="83" xfId="101" applyFont="1" applyFill="1" applyBorder="1" applyAlignment="1">
      <alignment horizontal="center" vertical="center" wrapText="1"/>
    </xf>
    <xf numFmtId="9" fontId="24" fillId="0" borderId="0" xfId="1" applyFont="1" applyFill="1" applyBorder="1" applyAlignment="1">
      <alignment vertical="center" wrapText="1"/>
    </xf>
    <xf numFmtId="169" fontId="24" fillId="0" borderId="0" xfId="0" applyNumberFormat="1" applyFont="1" applyAlignment="1">
      <alignment vertical="center" wrapText="1"/>
    </xf>
    <xf numFmtId="0" fontId="18" fillId="0" borderId="0" xfId="0" applyFont="1" applyAlignment="1">
      <alignment vertical="center" wrapText="1"/>
    </xf>
    <xf numFmtId="9" fontId="63" fillId="4" borderId="1" xfId="1" applyFont="1" applyFill="1" applyBorder="1" applyAlignment="1">
      <alignment horizontal="center" vertical="center" wrapText="1"/>
    </xf>
    <xf numFmtId="0" fontId="84" fillId="0" borderId="0" xfId="0" applyFont="1" applyAlignment="1">
      <alignment vertical="center"/>
    </xf>
    <xf numFmtId="20" fontId="23" fillId="10" borderId="16" xfId="0" applyNumberFormat="1" applyFont="1" applyFill="1" applyBorder="1" applyAlignment="1">
      <alignment horizontal="center" vertical="center" wrapText="1"/>
    </xf>
    <xf numFmtId="169" fontId="23" fillId="10" borderId="1" xfId="0" applyNumberFormat="1" applyFont="1" applyFill="1" applyBorder="1" applyAlignment="1">
      <alignment horizontal="center" vertical="center" wrapText="1"/>
    </xf>
    <xf numFmtId="169" fontId="84" fillId="4" borderId="28" xfId="0" applyNumberFormat="1" applyFont="1" applyFill="1" applyBorder="1" applyAlignment="1">
      <alignment horizontal="center" vertical="center" wrapText="1"/>
    </xf>
    <xf numFmtId="169" fontId="84" fillId="4" borderId="29" xfId="0" applyNumberFormat="1" applyFont="1" applyFill="1" applyBorder="1" applyAlignment="1">
      <alignment horizontal="center" vertical="center" wrapText="1"/>
    </xf>
    <xf numFmtId="169" fontId="24" fillId="2" borderId="110" xfId="0" applyNumberFormat="1" applyFont="1" applyFill="1" applyBorder="1" applyAlignment="1">
      <alignment horizontal="right" vertical="center" wrapText="1"/>
    </xf>
    <xf numFmtId="0" fontId="23" fillId="0" borderId="0" xfId="0" applyFont="1" applyAlignment="1">
      <alignment horizontal="center" vertical="center" wrapText="1"/>
    </xf>
    <xf numFmtId="0" fontId="47" fillId="0" borderId="0" xfId="0" applyFont="1" applyAlignment="1">
      <alignment horizontal="center" vertical="center" wrapText="1"/>
    </xf>
    <xf numFmtId="0" fontId="4" fillId="0" borderId="0" xfId="0" applyFont="1" applyAlignment="1">
      <alignment horizontal="center" vertical="center" wrapText="1"/>
    </xf>
    <xf numFmtId="165" fontId="92" fillId="0" borderId="0" xfId="0" applyNumberFormat="1" applyFont="1" applyAlignment="1" applyProtection="1">
      <alignment vertical="center" wrapText="1"/>
      <protection hidden="1"/>
    </xf>
    <xf numFmtId="165" fontId="91" fillId="0" borderId="0" xfId="0" applyNumberFormat="1" applyFont="1" applyAlignment="1" applyProtection="1">
      <alignment vertical="center" wrapText="1"/>
      <protection hidden="1"/>
    </xf>
    <xf numFmtId="0" fontId="12" fillId="0" borderId="0" xfId="0" applyFont="1" applyAlignment="1">
      <alignment vertical="center" wrapText="1"/>
    </xf>
    <xf numFmtId="0" fontId="4" fillId="8" borderId="14" xfId="0" applyFont="1" applyFill="1" applyBorder="1" applyAlignment="1">
      <alignment horizontal="center" vertical="center" wrapText="1"/>
    </xf>
    <xf numFmtId="0" fontId="47" fillId="6" borderId="0" xfId="0" applyFont="1" applyFill="1" applyAlignment="1">
      <alignment horizontal="center" vertical="center" wrapText="1"/>
    </xf>
    <xf numFmtId="0" fontId="12" fillId="6" borderId="0" xfId="0" applyFont="1" applyFill="1" applyAlignment="1">
      <alignment vertical="center" wrapText="1"/>
    </xf>
    <xf numFmtId="0" fontId="4" fillId="0" borderId="1" xfId="0" applyFont="1" applyBorder="1" applyAlignment="1">
      <alignment horizontal="center" vertical="center" wrapText="1"/>
    </xf>
    <xf numFmtId="165" fontId="94" fillId="34" borderId="1" xfId="0" applyNumberFormat="1" applyFont="1" applyFill="1" applyBorder="1" applyAlignment="1" applyProtection="1">
      <alignment horizontal="center" vertical="center" wrapText="1"/>
      <protection hidden="1"/>
    </xf>
    <xf numFmtId="165" fontId="90" fillId="34" borderId="1" xfId="0" applyNumberFormat="1" applyFont="1" applyFill="1" applyBorder="1" applyAlignment="1" applyProtection="1">
      <alignment horizontal="center" vertical="center" wrapText="1"/>
      <protection hidden="1"/>
    </xf>
    <xf numFmtId="165" fontId="4" fillId="34" borderId="1" xfId="0" applyNumberFormat="1" applyFont="1" applyFill="1" applyBorder="1" applyAlignment="1" applyProtection="1">
      <alignment horizontal="center" vertical="center" wrapText="1"/>
      <protection hidden="1"/>
    </xf>
    <xf numFmtId="0" fontId="97" fillId="11" borderId="49" xfId="0" applyFont="1" applyFill="1" applyBorder="1" applyAlignment="1">
      <alignment horizontal="center" vertical="center" wrapText="1"/>
    </xf>
    <xf numFmtId="0" fontId="24" fillId="4" borderId="62" xfId="0" applyFont="1" applyFill="1" applyBorder="1" applyAlignment="1">
      <alignment horizontal="center" vertical="center" wrapText="1"/>
    </xf>
    <xf numFmtId="0" fontId="24" fillId="10" borderId="22" xfId="0" applyFont="1" applyFill="1" applyBorder="1" applyAlignment="1">
      <alignment horizontal="left" vertical="center" wrapText="1"/>
    </xf>
    <xf numFmtId="0" fontId="47" fillId="11" borderId="11" xfId="0" applyFont="1" applyFill="1" applyBorder="1" applyAlignment="1">
      <alignment horizontal="center" vertical="center" wrapText="1"/>
    </xf>
    <xf numFmtId="0" fontId="47" fillId="10" borderId="2" xfId="0" applyFont="1" applyFill="1" applyBorder="1" applyAlignment="1">
      <alignment horizontal="center" vertical="center" wrapText="1"/>
    </xf>
    <xf numFmtId="0" fontId="4" fillId="0" borderId="0" xfId="0" applyFont="1" applyAlignment="1">
      <alignment vertical="center" wrapText="1"/>
    </xf>
    <xf numFmtId="0" fontId="13" fillId="10" borderId="2" xfId="0" applyFont="1" applyFill="1" applyBorder="1" applyAlignment="1">
      <alignment horizontal="center" vertical="center" wrapText="1"/>
    </xf>
    <xf numFmtId="0" fontId="13" fillId="0" borderId="0" xfId="0" applyFont="1" applyAlignment="1">
      <alignment vertical="center" wrapText="1"/>
    </xf>
    <xf numFmtId="0" fontId="0" fillId="6" borderId="1" xfId="0" applyFill="1" applyBorder="1" applyAlignment="1">
      <alignment horizontal="center" vertical="center" wrapText="1"/>
    </xf>
    <xf numFmtId="0" fontId="0" fillId="0" borderId="1" xfId="0" applyBorder="1" applyAlignment="1" applyProtection="1">
      <alignment horizontal="center" vertical="center" wrapText="1"/>
      <protection locked="0"/>
    </xf>
    <xf numFmtId="10" fontId="0" fillId="0" borderId="1" xfId="0" applyNumberFormat="1" applyBorder="1" applyAlignment="1" applyProtection="1">
      <alignment horizontal="center" vertical="center" wrapText="1"/>
      <protection locked="0"/>
    </xf>
    <xf numFmtId="2" fontId="0" fillId="0" borderId="1" xfId="0" applyNumberFormat="1" applyBorder="1" applyAlignment="1" applyProtection="1">
      <alignment horizontal="center" vertical="center" wrapText="1"/>
      <protection locked="0"/>
    </xf>
    <xf numFmtId="0" fontId="0" fillId="4" borderId="1" xfId="0" applyFill="1" applyBorder="1" applyAlignment="1">
      <alignment horizontal="center" vertical="center" wrapText="1"/>
    </xf>
    <xf numFmtId="169" fontId="0" fillId="4" borderId="1" xfId="0" applyNumberFormat="1" applyFill="1" applyBorder="1" applyAlignment="1">
      <alignment horizontal="center" vertical="center" wrapText="1"/>
    </xf>
    <xf numFmtId="169" fontId="0" fillId="6" borderId="1" xfId="0" applyNumberFormat="1" applyFill="1" applyBorder="1" applyAlignment="1">
      <alignment horizontal="center" vertical="center" wrapText="1"/>
    </xf>
    <xf numFmtId="0" fontId="2" fillId="4" borderId="1" xfId="0" applyFont="1" applyFill="1" applyBorder="1" applyAlignment="1">
      <alignment horizontal="center" vertical="center" wrapText="1"/>
    </xf>
    <xf numFmtId="0" fontId="47" fillId="10" borderId="1" xfId="0" applyFont="1" applyFill="1" applyBorder="1" applyAlignment="1" applyProtection="1">
      <alignment horizontal="center" vertical="center" wrapText="1"/>
      <protection locked="0"/>
    </xf>
    <xf numFmtId="0" fontId="47" fillId="10" borderId="2" xfId="0" applyFont="1" applyFill="1" applyBorder="1" applyAlignment="1" applyProtection="1">
      <alignment horizontal="center" vertical="center" wrapText="1"/>
      <protection locked="0"/>
    </xf>
    <xf numFmtId="0" fontId="13" fillId="10" borderId="14"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wrapText="1"/>
      <protection locked="0"/>
    </xf>
    <xf numFmtId="0" fontId="13" fillId="9" borderId="1" xfId="0" applyFont="1" applyFill="1" applyBorder="1" applyAlignment="1" applyProtection="1">
      <alignment horizontal="center" vertical="center" wrapText="1"/>
      <protection locked="0"/>
    </xf>
    <xf numFmtId="0" fontId="13" fillId="11" borderId="29" xfId="102" applyFont="1" applyFill="1" applyBorder="1" applyAlignment="1">
      <alignment horizontal="center" vertical="center" wrapText="1"/>
    </xf>
    <xf numFmtId="9" fontId="13" fillId="11" borderId="29" xfId="1" applyFont="1" applyFill="1" applyBorder="1" applyAlignment="1" applyProtection="1">
      <alignment horizontal="center" vertical="center" wrapText="1"/>
    </xf>
    <xf numFmtId="1" fontId="13" fillId="11" borderId="29" xfId="102" applyNumberFormat="1" applyFont="1" applyFill="1" applyBorder="1" applyAlignment="1">
      <alignment horizontal="center" vertical="center" wrapText="1"/>
    </xf>
    <xf numFmtId="0" fontId="99" fillId="11" borderId="29" xfId="0" applyFont="1" applyFill="1" applyBorder="1" applyAlignment="1">
      <alignment horizontal="center" vertical="center" wrapText="1"/>
    </xf>
    <xf numFmtId="0" fontId="4" fillId="6" borderId="14" xfId="0" applyFont="1" applyFill="1" applyBorder="1" applyAlignment="1" applyProtection="1">
      <alignment horizontal="center" vertical="center" wrapText="1"/>
      <protection locked="0"/>
    </xf>
    <xf numFmtId="3" fontId="4" fillId="6" borderId="14" xfId="102" applyNumberFormat="1" applyFont="1" applyFill="1" applyBorder="1" applyAlignment="1" applyProtection="1">
      <alignment horizontal="center" vertical="center" wrapText="1"/>
      <protection locked="0"/>
    </xf>
    <xf numFmtId="14" fontId="4" fillId="6" borderId="14" xfId="0" applyNumberFormat="1" applyFont="1" applyFill="1" applyBorder="1" applyAlignment="1" applyProtection="1">
      <alignment horizontal="center" vertical="center" wrapText="1"/>
      <protection locked="0"/>
    </xf>
    <xf numFmtId="14" fontId="4" fillId="4" borderId="14" xfId="0" applyNumberFormat="1" applyFont="1" applyFill="1" applyBorder="1" applyAlignment="1">
      <alignment horizontal="center" vertical="center" wrapText="1"/>
    </xf>
    <xf numFmtId="9" fontId="4" fillId="0" borderId="1" xfId="0" applyNumberFormat="1" applyFont="1" applyBorder="1" applyAlignment="1" applyProtection="1">
      <alignment horizontal="center" vertical="center" wrapText="1"/>
      <protection locked="0"/>
    </xf>
    <xf numFmtId="14" fontId="4" fillId="4" borderId="1" xfId="0" applyNumberFormat="1" applyFont="1" applyFill="1" applyBorder="1" applyAlignment="1">
      <alignment horizontal="center" vertical="center" wrapText="1"/>
    </xf>
    <xf numFmtId="0" fontId="4" fillId="0" borderId="1" xfId="0" applyFont="1" applyBorder="1" applyProtection="1">
      <protection locked="0"/>
    </xf>
    <xf numFmtId="169" fontId="13" fillId="4" borderId="1" xfId="1" applyNumberFormat="1" applyFont="1" applyFill="1" applyBorder="1" applyAlignment="1" applyProtection="1">
      <alignment horizontal="center" vertical="center" wrapText="1"/>
    </xf>
    <xf numFmtId="0" fontId="4" fillId="0" borderId="15" xfId="0" applyFont="1" applyBorder="1" applyAlignment="1" applyProtection="1">
      <alignment horizontal="center" vertical="center" wrapText="1"/>
      <protection locked="0"/>
    </xf>
    <xf numFmtId="0" fontId="0" fillId="0" borderId="0" xfId="0" applyAlignment="1">
      <alignment horizontal="center" wrapText="1"/>
    </xf>
    <xf numFmtId="0" fontId="14" fillId="6" borderId="0" xfId="0" applyFont="1" applyFill="1" applyAlignment="1">
      <alignment horizontal="left" vertical="center" wrapText="1"/>
    </xf>
    <xf numFmtId="0" fontId="98" fillId="6" borderId="0" xfId="0" applyFont="1" applyFill="1" applyAlignment="1">
      <alignment horizontal="left" vertical="center" wrapText="1"/>
    </xf>
    <xf numFmtId="9" fontId="4" fillId="6" borderId="14" xfId="1" applyFont="1" applyFill="1" applyBorder="1" applyAlignment="1" applyProtection="1">
      <alignment horizontal="center" vertical="center" wrapText="1"/>
      <protection locked="0"/>
    </xf>
    <xf numFmtId="0" fontId="47" fillId="37" borderId="16" xfId="0" applyFont="1" applyFill="1" applyBorder="1" applyAlignment="1">
      <alignment horizontal="center" vertical="center" wrapText="1"/>
    </xf>
    <xf numFmtId="0" fontId="47" fillId="11" borderId="28" xfId="0" applyFont="1" applyFill="1" applyBorder="1" applyAlignment="1">
      <alignment horizontal="center" vertical="center"/>
    </xf>
    <xf numFmtId="0" fontId="2" fillId="2" borderId="119" xfId="0" applyFont="1" applyFill="1" applyBorder="1" applyAlignment="1">
      <alignment horizontal="right" vertical="center"/>
    </xf>
    <xf numFmtId="169" fontId="46" fillId="2" borderId="62" xfId="0" applyNumberFormat="1" applyFont="1" applyFill="1" applyBorder="1" applyAlignment="1">
      <alignment vertical="center"/>
    </xf>
    <xf numFmtId="49" fontId="13" fillId="11" borderId="30" xfId="0" applyNumberFormat="1" applyFont="1" applyFill="1" applyBorder="1" applyAlignment="1">
      <alignment horizontal="center" vertical="center" wrapText="1"/>
    </xf>
    <xf numFmtId="0" fontId="4" fillId="0" borderId="52" xfId="0" applyFont="1" applyBorder="1" applyAlignment="1" applyProtection="1">
      <alignment horizontal="center" vertical="center" wrapText="1"/>
      <protection locked="0"/>
    </xf>
    <xf numFmtId="9" fontId="4" fillId="0" borderId="52" xfId="1" applyFont="1" applyBorder="1" applyAlignment="1" applyProtection="1">
      <alignment horizontal="center" vertical="center" wrapText="1"/>
      <protection locked="0"/>
    </xf>
    <xf numFmtId="169" fontId="47" fillId="4" borderId="35" xfId="0" applyNumberFormat="1" applyFont="1" applyFill="1" applyBorder="1" applyAlignment="1">
      <alignment horizontal="center" vertical="center"/>
    </xf>
    <xf numFmtId="169" fontId="47" fillId="4" borderId="29" xfId="0" applyNumberFormat="1" applyFont="1" applyFill="1" applyBorder="1" applyAlignment="1">
      <alignment horizontal="center" vertical="center"/>
    </xf>
    <xf numFmtId="169" fontId="2" fillId="4" borderId="51" xfId="0" applyNumberFormat="1" applyFont="1" applyFill="1" applyBorder="1" applyAlignment="1">
      <alignment horizontal="center" vertical="center"/>
    </xf>
    <xf numFmtId="167" fontId="2" fillId="2" borderId="4" xfId="0" applyNumberFormat="1" applyFont="1" applyFill="1" applyBorder="1" applyAlignment="1">
      <alignment vertical="center"/>
    </xf>
    <xf numFmtId="167" fontId="2" fillId="2" borderId="118" xfId="0" applyNumberFormat="1" applyFont="1" applyFill="1" applyBorder="1" applyAlignment="1">
      <alignment vertical="center"/>
    </xf>
    <xf numFmtId="167" fontId="2" fillId="2" borderId="62" xfId="0" applyNumberFormat="1" applyFont="1" applyFill="1" applyBorder="1" applyAlignment="1">
      <alignment vertical="center"/>
    </xf>
    <xf numFmtId="0" fontId="4" fillId="11" borderId="120" xfId="0" applyFont="1" applyFill="1" applyBorder="1" applyAlignment="1">
      <alignment horizontal="center" vertical="center" wrapText="1"/>
    </xf>
    <xf numFmtId="9" fontId="4" fillId="11" borderId="11" xfId="0" applyNumberFormat="1" applyFont="1" applyFill="1" applyBorder="1" applyAlignment="1">
      <alignment horizontal="center" vertical="center" wrapText="1"/>
    </xf>
    <xf numFmtId="0" fontId="4" fillId="11" borderId="11" xfId="0" applyFont="1" applyFill="1" applyBorder="1" applyAlignment="1">
      <alignment horizontal="center" vertical="center" wrapText="1"/>
    </xf>
    <xf numFmtId="0" fontId="47" fillId="9" borderId="31" xfId="0" applyFont="1" applyFill="1" applyBorder="1" applyAlignment="1">
      <alignment horizontal="center" vertical="center" wrapText="1"/>
    </xf>
    <xf numFmtId="0" fontId="13" fillId="9" borderId="16" xfId="0" applyFont="1" applyFill="1" applyBorder="1" applyAlignment="1">
      <alignment horizontal="center" vertical="center" wrapText="1"/>
    </xf>
    <xf numFmtId="0" fontId="4" fillId="11" borderId="121" xfId="0" applyFont="1" applyFill="1" applyBorder="1" applyAlignment="1">
      <alignment horizontal="center" vertical="center" wrapText="1"/>
    </xf>
    <xf numFmtId="0" fontId="47" fillId="4" borderId="52" xfId="0" applyFont="1" applyFill="1" applyBorder="1" applyAlignment="1">
      <alignment horizontal="center" vertical="center" wrapText="1"/>
    </xf>
    <xf numFmtId="169" fontId="4" fillId="11" borderId="122" xfId="0" applyNumberFormat="1" applyFont="1" applyFill="1" applyBorder="1" applyAlignment="1">
      <alignment horizontal="center" vertical="center" wrapText="1"/>
    </xf>
    <xf numFmtId="169" fontId="4" fillId="11" borderId="11" xfId="0" applyNumberFormat="1" applyFont="1" applyFill="1" applyBorder="1" applyAlignment="1">
      <alignment horizontal="center" vertical="center" wrapText="1"/>
    </xf>
    <xf numFmtId="169" fontId="4" fillId="11" borderId="55" xfId="0" applyNumberFormat="1" applyFont="1" applyFill="1" applyBorder="1" applyAlignment="1">
      <alignment horizontal="center" vertical="center" wrapText="1"/>
    </xf>
    <xf numFmtId="169" fontId="4" fillId="11" borderId="123" xfId="0" applyNumberFormat="1" applyFont="1" applyFill="1" applyBorder="1" applyAlignment="1">
      <alignment horizontal="center" vertical="center" wrapText="1"/>
    </xf>
    <xf numFmtId="169" fontId="4" fillId="11" borderId="124" xfId="0" applyNumberFormat="1" applyFont="1" applyFill="1" applyBorder="1" applyAlignment="1">
      <alignment horizontal="center" vertical="center" wrapText="1"/>
    </xf>
    <xf numFmtId="169" fontId="4" fillId="11" borderId="125" xfId="0" applyNumberFormat="1" applyFont="1" applyFill="1" applyBorder="1" applyAlignment="1">
      <alignment horizontal="center" vertical="center" wrapText="1"/>
    </xf>
    <xf numFmtId="0" fontId="4" fillId="11" borderId="36" xfId="0" applyFont="1" applyFill="1" applyBorder="1" applyAlignment="1">
      <alignment horizontal="center" vertical="center" wrapText="1"/>
    </xf>
    <xf numFmtId="0" fontId="4" fillId="11" borderId="11" xfId="0" applyFont="1" applyFill="1" applyBorder="1" applyAlignment="1">
      <alignment horizontal="center" vertical="center"/>
    </xf>
    <xf numFmtId="169" fontId="4" fillId="11" borderId="11" xfId="0" applyNumberFormat="1" applyFont="1" applyFill="1" applyBorder="1" applyAlignment="1">
      <alignment horizontal="center" vertical="center"/>
    </xf>
    <xf numFmtId="169" fontId="9" fillId="11" borderId="11" xfId="0" applyNumberFormat="1" applyFont="1" applyFill="1" applyBorder="1" applyAlignment="1">
      <alignment horizontal="center" vertical="center" wrapText="1"/>
    </xf>
    <xf numFmtId="169" fontId="4" fillId="11" borderId="11" xfId="102" applyNumberFormat="1" applyFont="1" applyFill="1" applyBorder="1" applyAlignment="1">
      <alignment horizontal="center" vertical="center" wrapText="1"/>
    </xf>
    <xf numFmtId="169" fontId="4" fillId="11" borderId="113" xfId="0" applyNumberFormat="1" applyFont="1" applyFill="1" applyBorder="1" applyAlignment="1">
      <alignment horizontal="center" vertical="center"/>
    </xf>
    <xf numFmtId="167" fontId="2" fillId="2" borderId="126" xfId="0" applyNumberFormat="1" applyFont="1" applyFill="1" applyBorder="1" applyAlignment="1">
      <alignment vertical="center"/>
    </xf>
    <xf numFmtId="0" fontId="4" fillId="4" borderId="49" xfId="0" applyFont="1" applyFill="1" applyBorder="1" applyAlignment="1">
      <alignment horizontal="center" vertical="center" wrapText="1"/>
    </xf>
    <xf numFmtId="0" fontId="4" fillId="4" borderId="47" xfId="0" applyFont="1" applyFill="1" applyBorder="1" applyAlignment="1">
      <alignment horizontal="center" vertical="center" wrapText="1"/>
    </xf>
    <xf numFmtId="169" fontId="4" fillId="4" borderId="114" xfId="0" applyNumberFormat="1" applyFont="1" applyFill="1" applyBorder="1" applyAlignment="1">
      <alignment horizontal="center" vertical="center" wrapText="1"/>
    </xf>
    <xf numFmtId="169" fontId="4" fillId="4" borderId="47" xfId="0" applyNumberFormat="1" applyFont="1" applyFill="1" applyBorder="1" applyAlignment="1">
      <alignment horizontal="center" vertical="center" wrapText="1"/>
    </xf>
    <xf numFmtId="169" fontId="4" fillId="4" borderId="63" xfId="0" applyNumberFormat="1" applyFont="1" applyFill="1" applyBorder="1" applyAlignment="1">
      <alignment horizontal="center" vertical="center" wrapText="1"/>
    </xf>
    <xf numFmtId="169" fontId="4" fillId="4" borderId="127" xfId="0" applyNumberFormat="1" applyFont="1" applyFill="1" applyBorder="1" applyAlignment="1">
      <alignment horizontal="center" vertical="center" wrapText="1"/>
    </xf>
    <xf numFmtId="169" fontId="4" fillId="4" borderId="128" xfId="0" applyNumberFormat="1" applyFont="1" applyFill="1" applyBorder="1" applyAlignment="1">
      <alignment horizontal="center" vertical="center" wrapText="1"/>
    </xf>
    <xf numFmtId="0" fontId="4" fillId="4" borderId="114" xfId="0" applyFont="1" applyFill="1" applyBorder="1" applyAlignment="1">
      <alignment horizontal="center" vertical="center" wrapText="1"/>
    </xf>
    <xf numFmtId="0" fontId="4" fillId="0" borderId="47" xfId="0" applyFont="1" applyBorder="1"/>
    <xf numFmtId="169" fontId="4" fillId="4" borderId="47" xfId="0" applyNumberFormat="1" applyFont="1" applyFill="1" applyBorder="1" applyAlignment="1">
      <alignment horizontal="center" vertical="center"/>
    </xf>
    <xf numFmtId="169" fontId="47" fillId="4" borderId="47" xfId="0" applyNumberFormat="1" applyFont="1" applyFill="1" applyBorder="1" applyAlignment="1">
      <alignment horizontal="center" vertical="center" wrapText="1"/>
    </xf>
    <xf numFmtId="169" fontId="4" fillId="6" borderId="47" xfId="102" applyNumberFormat="1" applyFont="1" applyFill="1" applyBorder="1" applyAlignment="1">
      <alignment horizontal="center" vertical="center" wrapText="1"/>
    </xf>
    <xf numFmtId="0" fontId="47" fillId="4" borderId="47" xfId="0" applyFont="1" applyFill="1" applyBorder="1" applyAlignment="1">
      <alignment horizontal="center" vertical="center" wrapText="1"/>
    </xf>
    <xf numFmtId="169" fontId="4" fillId="4" borderId="50" xfId="0" applyNumberFormat="1" applyFont="1" applyFill="1" applyBorder="1" applyAlignment="1">
      <alignment horizontal="center" vertical="center"/>
    </xf>
    <xf numFmtId="0" fontId="4" fillId="4" borderId="28" xfId="0" applyFont="1" applyFill="1" applyBorder="1" applyAlignment="1">
      <alignment horizontal="center" vertical="center" wrapText="1"/>
    </xf>
    <xf numFmtId="0" fontId="4" fillId="4" borderId="29" xfId="0" applyFont="1" applyFill="1" applyBorder="1" applyAlignment="1">
      <alignment horizontal="center" vertical="center" wrapText="1"/>
    </xf>
    <xf numFmtId="169" fontId="4" fillId="4" borderId="95" xfId="0" applyNumberFormat="1" applyFont="1" applyFill="1" applyBorder="1" applyAlignment="1">
      <alignment horizontal="center" vertical="center" wrapText="1"/>
    </xf>
    <xf numFmtId="169" fontId="4" fillId="4" borderId="96" xfId="0" applyNumberFormat="1" applyFont="1" applyFill="1" applyBorder="1" applyAlignment="1">
      <alignment horizontal="center" vertical="center" wrapText="1"/>
    </xf>
    <xf numFmtId="169" fontId="4" fillId="4" borderId="100" xfId="0" applyNumberFormat="1" applyFont="1" applyFill="1" applyBorder="1" applyAlignment="1">
      <alignment horizontal="center" vertical="center" wrapText="1"/>
    </xf>
    <xf numFmtId="0" fontId="4" fillId="4" borderId="46" xfId="0" applyFont="1" applyFill="1" applyBorder="1" applyAlignment="1">
      <alignment horizontal="center" vertical="center" wrapText="1"/>
    </xf>
    <xf numFmtId="0" fontId="4" fillId="0" borderId="29" xfId="0" applyFont="1" applyBorder="1"/>
    <xf numFmtId="169" fontId="4" fillId="4" borderId="29" xfId="0" applyNumberFormat="1" applyFont="1" applyFill="1" applyBorder="1" applyAlignment="1">
      <alignment horizontal="center" vertical="center"/>
    </xf>
    <xf numFmtId="169" fontId="47" fillId="4" borderId="29" xfId="0" applyNumberFormat="1" applyFont="1" applyFill="1" applyBorder="1" applyAlignment="1">
      <alignment horizontal="center" vertical="center" wrapText="1"/>
    </xf>
    <xf numFmtId="169" fontId="4" fillId="6" borderId="29" xfId="102" applyNumberFormat="1" applyFont="1" applyFill="1" applyBorder="1" applyAlignment="1">
      <alignment horizontal="center" vertical="center" wrapText="1"/>
    </xf>
    <xf numFmtId="0" fontId="47" fillId="4" borderId="29" xfId="0" applyFont="1" applyFill="1" applyBorder="1" applyAlignment="1">
      <alignment horizontal="center" vertical="center" wrapText="1"/>
    </xf>
    <xf numFmtId="169" fontId="4" fillId="4" borderId="30" xfId="0" applyNumberFormat="1" applyFont="1" applyFill="1" applyBorder="1" applyAlignment="1">
      <alignment horizontal="center" vertical="center"/>
    </xf>
    <xf numFmtId="0" fontId="4" fillId="8" borderId="71" xfId="0" applyFont="1" applyFill="1" applyBorder="1" applyAlignment="1">
      <alignment horizontal="center" vertical="center"/>
    </xf>
    <xf numFmtId="0" fontId="4" fillId="8" borderId="61" xfId="0" applyFont="1" applyFill="1" applyBorder="1" applyAlignment="1">
      <alignment horizontal="center" vertical="center"/>
    </xf>
    <xf numFmtId="0" fontId="0" fillId="8" borderId="61" xfId="0" applyFill="1" applyBorder="1" applyAlignment="1">
      <alignment horizontal="center" vertical="center"/>
    </xf>
    <xf numFmtId="0" fontId="4" fillId="0" borderId="49" xfId="0" applyFont="1" applyBorder="1" applyAlignment="1" applyProtection="1">
      <alignment horizontal="center" vertical="center" wrapText="1"/>
      <protection locked="0"/>
    </xf>
    <xf numFmtId="9" fontId="4" fillId="0" borderId="63" xfId="0" applyNumberFormat="1" applyFont="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1" fontId="0" fillId="6" borderId="47" xfId="0" applyNumberFormat="1" applyFill="1" applyBorder="1" applyAlignment="1" applyProtection="1">
      <alignment horizontal="center" vertical="center" wrapText="1"/>
      <protection locked="0"/>
    </xf>
    <xf numFmtId="0" fontId="4" fillId="6" borderId="47" xfId="102" applyFont="1" applyFill="1" applyBorder="1" applyAlignment="1" applyProtection="1">
      <alignment horizontal="center" vertical="center" wrapText="1"/>
      <protection locked="0"/>
    </xf>
    <xf numFmtId="0" fontId="4" fillId="6" borderId="47" xfId="1" applyNumberFormat="1" applyFont="1" applyFill="1" applyBorder="1" applyAlignment="1" applyProtection="1">
      <alignment horizontal="right" vertical="center" wrapText="1"/>
      <protection locked="0"/>
    </xf>
    <xf numFmtId="1" fontId="0" fillId="6" borderId="63" xfId="0" applyNumberFormat="1" applyFill="1" applyBorder="1" applyAlignment="1" applyProtection="1">
      <alignment horizontal="center" vertical="center" wrapText="1"/>
      <protection locked="0"/>
    </xf>
    <xf numFmtId="169" fontId="4" fillId="0" borderId="129" xfId="0" applyNumberFormat="1" applyFont="1" applyBorder="1" applyAlignment="1" applyProtection="1">
      <alignment horizontal="center" vertical="center"/>
      <protection locked="0"/>
    </xf>
    <xf numFmtId="169" fontId="4" fillId="0" borderId="47" xfId="0" applyNumberFormat="1" applyFont="1" applyBorder="1" applyAlignment="1" applyProtection="1">
      <alignment horizontal="center" vertical="center" wrapText="1"/>
      <protection locked="0"/>
    </xf>
    <xf numFmtId="169" fontId="4" fillId="0" borderId="127" xfId="0" applyNumberFormat="1" applyFont="1" applyBorder="1" applyAlignment="1" applyProtection="1">
      <alignment horizontal="center" vertical="center" wrapText="1"/>
      <protection locked="0"/>
    </xf>
    <xf numFmtId="169" fontId="4" fillId="0" borderId="130" xfId="0" applyNumberFormat="1" applyFont="1" applyBorder="1" applyAlignment="1" applyProtection="1">
      <alignment horizontal="center" vertical="center" wrapText="1"/>
      <protection locked="0"/>
    </xf>
    <xf numFmtId="169" fontId="0" fillId="4" borderId="128" xfId="0" applyNumberFormat="1" applyFill="1" applyBorder="1" applyAlignment="1">
      <alignment horizontal="center" vertical="center"/>
    </xf>
    <xf numFmtId="0" fontId="4" fillId="6" borderId="131" xfId="0" applyFont="1" applyFill="1" applyBorder="1" applyAlignment="1" applyProtection="1">
      <alignment horizontal="center" vertical="center" wrapText="1"/>
      <protection locked="0"/>
    </xf>
    <xf numFmtId="169" fontId="47" fillId="4" borderId="132" xfId="0" applyNumberFormat="1" applyFont="1" applyFill="1" applyBorder="1" applyAlignment="1">
      <alignment horizontal="center" vertical="center"/>
    </xf>
    <xf numFmtId="169" fontId="47" fillId="4" borderId="47" xfId="0" applyNumberFormat="1" applyFont="1" applyFill="1" applyBorder="1" applyAlignment="1">
      <alignment horizontal="center" vertical="center"/>
    </xf>
    <xf numFmtId="169" fontId="2" fillId="4" borderId="133" xfId="0" applyNumberFormat="1" applyFont="1" applyFill="1" applyBorder="1" applyAlignment="1">
      <alignment horizontal="center" vertical="center"/>
    </xf>
    <xf numFmtId="0" fontId="4" fillId="0" borderId="16" xfId="0" applyFont="1" applyBorder="1" applyAlignment="1" applyProtection="1">
      <alignment horizontal="center" vertical="center" wrapText="1"/>
      <protection locked="0"/>
    </xf>
    <xf numFmtId="0" fontId="4" fillId="0" borderId="28" xfId="0" applyFont="1" applyBorder="1" applyAlignment="1" applyProtection="1">
      <alignment horizontal="center" vertical="center" wrapText="1"/>
      <protection locked="0"/>
    </xf>
    <xf numFmtId="9" fontId="4" fillId="0" borderId="51" xfId="0" applyNumberFormat="1" applyFont="1" applyBorder="1" applyAlignment="1" applyProtection="1">
      <alignment horizontal="center" vertical="center" wrapText="1"/>
      <protection locked="0"/>
    </xf>
    <xf numFmtId="1" fontId="0" fillId="6" borderId="29" xfId="0" applyNumberFormat="1" applyFill="1" applyBorder="1" applyAlignment="1" applyProtection="1">
      <alignment horizontal="center" vertical="center" wrapText="1"/>
      <protection locked="0"/>
    </xf>
    <xf numFmtId="0" fontId="4" fillId="6" borderId="52" xfId="102" applyFont="1" applyFill="1" applyBorder="1" applyAlignment="1" applyProtection="1">
      <alignment horizontal="center" vertical="center" wrapText="1"/>
      <protection locked="0"/>
    </xf>
    <xf numFmtId="0" fontId="4" fillId="6" borderId="52" xfId="1" applyNumberFormat="1" applyFont="1" applyFill="1" applyBorder="1" applyAlignment="1" applyProtection="1">
      <alignment horizontal="right" vertical="center" wrapText="1"/>
      <protection locked="0"/>
    </xf>
    <xf numFmtId="1" fontId="0" fillId="6" borderId="51" xfId="0" applyNumberFormat="1" applyFill="1" applyBorder="1" applyAlignment="1" applyProtection="1">
      <alignment horizontal="center" vertical="center" wrapText="1"/>
      <protection locked="0"/>
    </xf>
    <xf numFmtId="169" fontId="4" fillId="0" borderId="99" xfId="0" applyNumberFormat="1" applyFont="1" applyBorder="1" applyAlignment="1" applyProtection="1">
      <alignment horizontal="center" vertical="center"/>
      <protection locked="0"/>
    </xf>
    <xf numFmtId="169" fontId="4" fillId="0" borderId="96" xfId="0" applyNumberFormat="1" applyFont="1" applyBorder="1" applyAlignment="1">
      <alignment horizontal="center" vertical="center" wrapText="1"/>
    </xf>
    <xf numFmtId="169" fontId="4" fillId="0" borderId="29" xfId="0" applyNumberFormat="1" applyFont="1" applyBorder="1" applyAlignment="1">
      <alignment horizontal="center" vertical="center" wrapText="1"/>
    </xf>
    <xf numFmtId="0" fontId="4" fillId="6" borderId="108" xfId="0" applyFont="1" applyFill="1" applyBorder="1" applyAlignment="1" applyProtection="1">
      <alignment horizontal="center" vertical="center" wrapText="1"/>
      <protection locked="0"/>
    </xf>
    <xf numFmtId="169" fontId="47" fillId="4" borderId="134" xfId="0" applyNumberFormat="1" applyFont="1" applyFill="1" applyBorder="1" applyAlignment="1">
      <alignment horizontal="center" vertical="center"/>
    </xf>
    <xf numFmtId="169" fontId="2" fillId="4" borderId="135" xfId="0" applyNumberFormat="1" applyFont="1" applyFill="1" applyBorder="1" applyAlignment="1">
      <alignment horizontal="center" vertical="center"/>
    </xf>
    <xf numFmtId="0" fontId="2" fillId="2" borderId="4" xfId="0" applyFont="1" applyFill="1" applyBorder="1" applyAlignment="1">
      <alignment horizontal="right"/>
    </xf>
    <xf numFmtId="9" fontId="0" fillId="4" borderId="1" xfId="0" applyNumberFormat="1" applyFill="1" applyBorder="1" applyAlignment="1">
      <alignment horizontal="center" vertical="center" wrapText="1"/>
    </xf>
    <xf numFmtId="0" fontId="4" fillId="0" borderId="48" xfId="0" applyFont="1" applyBorder="1" applyAlignment="1" applyProtection="1">
      <alignment horizontal="center" vertical="center" wrapText="1"/>
      <protection locked="0"/>
    </xf>
    <xf numFmtId="0" fontId="14" fillId="6" borderId="0" xfId="0" applyFont="1" applyFill="1" applyAlignment="1">
      <alignment vertical="center" wrapText="1"/>
    </xf>
    <xf numFmtId="0" fontId="98" fillId="6" borderId="0" xfId="0" applyFont="1" applyFill="1" applyAlignment="1">
      <alignment vertical="center" wrapText="1"/>
    </xf>
    <xf numFmtId="0" fontId="0" fillId="0" borderId="2" xfId="0" applyBorder="1" applyAlignment="1" applyProtection="1">
      <alignment horizontal="center" vertical="center" wrapText="1"/>
      <protection locked="0"/>
    </xf>
    <xf numFmtId="0" fontId="0" fillId="8" borderId="16" xfId="0" applyFill="1" applyBorder="1" applyAlignment="1">
      <alignment horizontal="center" vertical="center" wrapText="1"/>
    </xf>
    <xf numFmtId="0" fontId="0" fillId="8" borderId="28" xfId="0" applyFill="1" applyBorder="1" applyAlignment="1">
      <alignment horizontal="center" vertical="center" wrapText="1"/>
    </xf>
    <xf numFmtId="0" fontId="0" fillId="6" borderId="29" xfId="0" applyFill="1" applyBorder="1" applyAlignment="1">
      <alignment horizontal="center" vertical="center" wrapText="1"/>
    </xf>
    <xf numFmtId="0" fontId="4" fillId="0" borderId="29" xfId="0" applyFont="1" applyBorder="1" applyAlignment="1">
      <alignment horizontal="center" vertical="center" wrapText="1"/>
    </xf>
    <xf numFmtId="0" fontId="0" fillId="0" borderId="29" xfId="0" applyBorder="1" applyAlignment="1" applyProtection="1">
      <alignment horizontal="center" vertical="center" wrapText="1"/>
      <protection locked="0"/>
    </xf>
    <xf numFmtId="10" fontId="0" fillId="0" borderId="29" xfId="0" applyNumberFormat="1" applyBorder="1" applyAlignment="1" applyProtection="1">
      <alignment horizontal="center" vertical="center" wrapText="1"/>
      <protection locked="0"/>
    </xf>
    <xf numFmtId="2" fontId="0" fillId="0" borderId="29" xfId="0" applyNumberFormat="1"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0" fontId="47" fillId="41" borderId="16" xfId="0" applyFont="1" applyFill="1" applyBorder="1" applyAlignment="1">
      <alignment horizontal="center" vertical="center" wrapText="1"/>
    </xf>
    <xf numFmtId="0" fontId="13" fillId="41" borderId="16" xfId="0" applyFont="1" applyFill="1" applyBorder="1" applyAlignment="1">
      <alignment horizontal="center" vertical="center" wrapText="1"/>
    </xf>
    <xf numFmtId="0" fontId="0" fillId="4" borderId="16" xfId="0" applyFill="1" applyBorder="1" applyAlignment="1">
      <alignment horizontal="center" vertical="center" wrapText="1"/>
    </xf>
    <xf numFmtId="0" fontId="2" fillId="2" borderId="10" xfId="0" applyFont="1" applyFill="1" applyBorder="1" applyAlignment="1">
      <alignment vertical="center" wrapText="1"/>
    </xf>
    <xf numFmtId="0" fontId="2" fillId="2" borderId="12" xfId="0" applyFont="1" applyFill="1" applyBorder="1" applyAlignment="1">
      <alignment vertical="center" wrapText="1"/>
    </xf>
    <xf numFmtId="0" fontId="2" fillId="2" borderId="12" xfId="0" applyFont="1" applyFill="1" applyBorder="1" applyAlignment="1">
      <alignment horizontal="right" vertical="center" wrapText="1"/>
    </xf>
    <xf numFmtId="169" fontId="2" fillId="2" borderId="18" xfId="0" applyNumberFormat="1" applyFont="1" applyFill="1" applyBorder="1" applyAlignment="1">
      <alignment horizontal="center" vertical="center" wrapText="1"/>
    </xf>
    <xf numFmtId="0" fontId="0" fillId="2" borderId="64" xfId="0" applyFill="1" applyBorder="1" applyAlignment="1">
      <alignment vertical="center" wrapText="1"/>
    </xf>
    <xf numFmtId="0" fontId="13" fillId="11" borderId="17" xfId="0" applyFont="1" applyFill="1" applyBorder="1" applyAlignment="1">
      <alignment horizontal="center" vertical="center" wrapText="1"/>
    </xf>
    <xf numFmtId="0" fontId="13" fillId="11" borderId="11" xfId="0" applyFont="1" applyFill="1" applyBorder="1" applyAlignment="1">
      <alignment horizontal="center" vertical="center" wrapText="1"/>
    </xf>
    <xf numFmtId="9" fontId="13" fillId="11" borderId="11" xfId="1" applyFont="1" applyFill="1" applyBorder="1" applyAlignment="1">
      <alignment horizontal="center" vertical="center" wrapText="1"/>
    </xf>
    <xf numFmtId="169" fontId="13" fillId="11" borderId="11" xfId="0" applyNumberFormat="1" applyFont="1" applyFill="1" applyBorder="1" applyAlignment="1">
      <alignment horizontal="center" vertical="center" wrapText="1"/>
    </xf>
    <xf numFmtId="2" fontId="13" fillId="11" borderId="11" xfId="0" applyNumberFormat="1" applyFont="1" applyFill="1" applyBorder="1" applyAlignment="1">
      <alignment horizontal="center" vertical="center" wrapText="1"/>
    </xf>
    <xf numFmtId="0" fontId="13" fillId="11" borderId="55" xfId="0" applyFont="1" applyFill="1" applyBorder="1" applyAlignment="1">
      <alignment horizontal="center" vertical="center" wrapText="1"/>
    </xf>
    <xf numFmtId="0" fontId="0" fillId="8" borderId="49" xfId="0" applyFill="1" applyBorder="1" applyAlignment="1">
      <alignment horizontal="center" vertical="center" wrapText="1"/>
    </xf>
    <xf numFmtId="0" fontId="0" fillId="6" borderId="47" xfId="0" applyFill="1" applyBorder="1" applyAlignment="1">
      <alignment horizontal="center" vertical="center" wrapText="1"/>
    </xf>
    <xf numFmtId="0" fontId="0" fillId="0" borderId="47" xfId="0" applyBorder="1" applyAlignment="1" applyProtection="1">
      <alignment horizontal="center" vertical="center" wrapText="1"/>
      <protection locked="0"/>
    </xf>
    <xf numFmtId="10" fontId="0" fillId="0" borderId="47" xfId="0" applyNumberFormat="1" applyBorder="1" applyAlignment="1" applyProtection="1">
      <alignment horizontal="center" vertical="center" wrapText="1"/>
      <protection locked="0"/>
    </xf>
    <xf numFmtId="2" fontId="0" fillId="0" borderId="47" xfId="0" applyNumberFormat="1" applyBorder="1" applyAlignment="1" applyProtection="1">
      <alignment horizontal="center" vertical="center" wrapText="1"/>
      <protection locked="0"/>
    </xf>
    <xf numFmtId="0" fontId="99" fillId="11" borderId="11" xfId="0" applyFont="1" applyFill="1" applyBorder="1" applyAlignment="1">
      <alignment horizontal="center" vertical="center" wrapText="1"/>
    </xf>
    <xf numFmtId="0" fontId="13" fillId="11" borderId="11" xfId="0" applyFont="1" applyFill="1" applyBorder="1"/>
    <xf numFmtId="169" fontId="99" fillId="11" borderId="113" xfId="0" applyNumberFormat="1" applyFont="1" applyFill="1" applyBorder="1" applyAlignment="1">
      <alignment horizontal="center" vertical="center"/>
    </xf>
    <xf numFmtId="0" fontId="0" fillId="0" borderId="63" xfId="0" applyBorder="1" applyAlignment="1" applyProtection="1">
      <alignment horizontal="center" vertical="center" wrapText="1"/>
      <protection locked="0"/>
    </xf>
    <xf numFmtId="169" fontId="0" fillId="6" borderId="47" xfId="0" applyNumberFormat="1" applyFill="1" applyBorder="1" applyAlignment="1">
      <alignment horizontal="center" vertical="center" wrapText="1"/>
    </xf>
    <xf numFmtId="169" fontId="0" fillId="4" borderId="47" xfId="0" applyNumberFormat="1" applyFill="1" applyBorder="1" applyAlignment="1">
      <alignment horizontal="center" vertical="center" wrapText="1"/>
    </xf>
    <xf numFmtId="0" fontId="2" fillId="4" borderId="47" xfId="0" applyFont="1" applyFill="1" applyBorder="1" applyAlignment="1">
      <alignment horizontal="center" vertical="center" wrapText="1"/>
    </xf>
    <xf numFmtId="169" fontId="0" fillId="4" borderId="50" xfId="0" applyNumberFormat="1" applyFill="1" applyBorder="1" applyAlignment="1">
      <alignment horizontal="center" vertical="center"/>
    </xf>
    <xf numFmtId="0" fontId="0" fillId="4" borderId="28" xfId="0" applyFill="1" applyBorder="1" applyAlignment="1">
      <alignment horizontal="center" vertical="center" wrapText="1"/>
    </xf>
    <xf numFmtId="0" fontId="0" fillId="4" borderId="29" xfId="0" applyFill="1" applyBorder="1" applyAlignment="1">
      <alignment horizontal="center" vertical="center" wrapText="1"/>
    </xf>
    <xf numFmtId="9" fontId="0" fillId="4" borderId="29" xfId="0" applyNumberFormat="1" applyFill="1" applyBorder="1" applyAlignment="1">
      <alignment horizontal="center" vertical="center" wrapText="1"/>
    </xf>
    <xf numFmtId="169" fontId="0" fillId="4" borderId="29" xfId="0" applyNumberFormat="1" applyFill="1" applyBorder="1" applyAlignment="1">
      <alignment horizontal="center" vertical="center" wrapText="1"/>
    </xf>
    <xf numFmtId="169" fontId="0" fillId="6" borderId="29" xfId="0" applyNumberFormat="1" applyFill="1" applyBorder="1" applyAlignment="1">
      <alignment horizontal="center" vertical="center" wrapText="1"/>
    </xf>
    <xf numFmtId="0" fontId="2" fillId="4" borderId="29" xfId="0" applyFont="1" applyFill="1" applyBorder="1" applyAlignment="1">
      <alignment horizontal="center" vertical="center" wrapText="1"/>
    </xf>
    <xf numFmtId="169" fontId="0" fillId="4" borderId="30" xfId="0" applyNumberFormat="1" applyFill="1" applyBorder="1" applyAlignment="1">
      <alignment horizontal="center" vertical="center"/>
    </xf>
    <xf numFmtId="0" fontId="0" fillId="4" borderId="31" xfId="0" applyFill="1" applyBorder="1" applyAlignment="1">
      <alignment horizontal="center" vertical="center" wrapText="1"/>
    </xf>
    <xf numFmtId="0" fontId="0" fillId="4" borderId="14" xfId="0" applyFill="1" applyBorder="1" applyAlignment="1">
      <alignment horizontal="center" vertical="center" wrapText="1"/>
    </xf>
    <xf numFmtId="9" fontId="0" fillId="4" borderId="14" xfId="0" applyNumberFormat="1" applyFill="1" applyBorder="1" applyAlignment="1">
      <alignment horizontal="center" vertical="center" wrapText="1"/>
    </xf>
    <xf numFmtId="169" fontId="0" fillId="4" borderId="14" xfId="0" applyNumberFormat="1" applyFill="1" applyBorder="1" applyAlignment="1">
      <alignment horizontal="center" vertical="center" wrapText="1"/>
    </xf>
    <xf numFmtId="0" fontId="99" fillId="11" borderId="28" xfId="0" applyFont="1" applyFill="1" applyBorder="1" applyAlignment="1">
      <alignment horizontal="center" vertical="center" wrapText="1"/>
    </xf>
    <xf numFmtId="9" fontId="99" fillId="11" borderId="29" xfId="1" applyFont="1" applyFill="1" applyBorder="1" applyAlignment="1">
      <alignment horizontal="center" vertical="center" wrapText="1"/>
    </xf>
    <xf numFmtId="0" fontId="13" fillId="11" borderId="113" xfId="0" applyFont="1" applyFill="1" applyBorder="1" applyAlignment="1">
      <alignment horizontal="center" vertical="center" wrapText="1"/>
    </xf>
    <xf numFmtId="0" fontId="2" fillId="2" borderId="22" xfId="0" applyFont="1" applyFill="1" applyBorder="1" applyAlignment="1">
      <alignment vertical="center" wrapText="1"/>
    </xf>
    <xf numFmtId="0" fontId="2" fillId="2" borderId="4" xfId="0" applyFont="1" applyFill="1" applyBorder="1" applyAlignment="1">
      <alignment vertical="center" wrapText="1"/>
    </xf>
    <xf numFmtId="0" fontId="2" fillId="2" borderId="4" xfId="0" applyFont="1" applyFill="1" applyBorder="1" applyAlignment="1">
      <alignment horizontal="right" vertical="center" wrapText="1"/>
    </xf>
    <xf numFmtId="169" fontId="2" fillId="2" borderId="52" xfId="0" applyNumberFormat="1" applyFont="1" applyFill="1" applyBorder="1" applyAlignment="1">
      <alignment vertical="center" wrapText="1"/>
    </xf>
    <xf numFmtId="169" fontId="2" fillId="2" borderId="62" xfId="0" applyNumberFormat="1" applyFont="1" applyFill="1" applyBorder="1" applyAlignment="1">
      <alignment vertical="center" wrapText="1"/>
    </xf>
    <xf numFmtId="0" fontId="0" fillId="6" borderId="0" xfId="0" applyFill="1" applyAlignment="1">
      <alignment horizontal="center" wrapText="1"/>
    </xf>
    <xf numFmtId="169" fontId="4" fillId="6" borderId="14" xfId="101" applyNumberFormat="1" applyFont="1" applyFill="1" applyBorder="1" applyAlignment="1" applyProtection="1">
      <alignment horizontal="center" vertical="center" wrapText="1"/>
      <protection locked="0"/>
    </xf>
    <xf numFmtId="169" fontId="47" fillId="4" borderId="14" xfId="101" applyNumberFormat="1" applyFont="1" applyFill="1" applyBorder="1" applyAlignment="1">
      <alignment horizontal="center" vertical="center" wrapText="1"/>
    </xf>
    <xf numFmtId="9" fontId="0" fillId="6" borderId="0" xfId="1" applyFont="1" applyFill="1" applyAlignment="1">
      <alignment wrapText="1"/>
    </xf>
    <xf numFmtId="9" fontId="13" fillId="9" borderId="1" xfId="1" applyFont="1" applyFill="1" applyBorder="1" applyAlignment="1" applyProtection="1">
      <alignment horizontal="center" vertical="center" wrapText="1"/>
      <protection locked="0"/>
    </xf>
    <xf numFmtId="9" fontId="4" fillId="4" borderId="1" xfId="1" applyFont="1" applyFill="1" applyBorder="1" applyAlignment="1">
      <alignment horizontal="center" vertical="center" wrapText="1"/>
    </xf>
    <xf numFmtId="9" fontId="4" fillId="4" borderId="14" xfId="1" applyFont="1" applyFill="1" applyBorder="1" applyAlignment="1">
      <alignment horizontal="center" vertical="center" wrapText="1"/>
    </xf>
    <xf numFmtId="9" fontId="0" fillId="0" borderId="0" xfId="1" applyFont="1" applyAlignment="1">
      <alignment wrapText="1"/>
    </xf>
    <xf numFmtId="0" fontId="13" fillId="11" borderId="36" xfId="102" applyFont="1" applyFill="1" applyBorder="1" applyAlignment="1">
      <alignment horizontal="center" vertical="center" wrapText="1"/>
    </xf>
    <xf numFmtId="0" fontId="13" fillId="11" borderId="11" xfId="102" applyFont="1" applyFill="1" applyBorder="1" applyAlignment="1">
      <alignment horizontal="center" vertical="center" wrapText="1"/>
    </xf>
    <xf numFmtId="164" fontId="0" fillId="6" borderId="0" xfId="0" applyNumberFormat="1" applyFill="1" applyAlignment="1">
      <alignment wrapText="1"/>
    </xf>
    <xf numFmtId="164" fontId="13" fillId="9" borderId="1" xfId="0" applyNumberFormat="1" applyFont="1" applyFill="1" applyBorder="1" applyAlignment="1">
      <alignment horizontal="center" vertical="center" wrapText="1"/>
    </xf>
    <xf numFmtId="164" fontId="0" fillId="0" borderId="0" xfId="0" applyNumberFormat="1" applyAlignment="1">
      <alignment wrapText="1"/>
    </xf>
    <xf numFmtId="169" fontId="4" fillId="4" borderId="1"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14" fontId="4" fillId="4" borderId="1" xfId="1" applyNumberFormat="1" applyFont="1" applyFill="1" applyBorder="1" applyAlignment="1">
      <alignment horizontal="center" vertical="center" wrapText="1"/>
    </xf>
    <xf numFmtId="0" fontId="47" fillId="9" borderId="14" xfId="0" applyFont="1" applyFill="1" applyBorder="1" applyAlignment="1" applyProtection="1">
      <alignment horizontal="center" vertical="center" wrapText="1"/>
      <protection locked="0"/>
    </xf>
    <xf numFmtId="9" fontId="47" fillId="9" borderId="14" xfId="1" applyFont="1" applyFill="1" applyBorder="1" applyAlignment="1" applyProtection="1">
      <alignment horizontal="center" vertical="center" wrapText="1"/>
      <protection locked="0"/>
    </xf>
    <xf numFmtId="164" fontId="47" fillId="9" borderId="14" xfId="0" applyNumberFormat="1" applyFont="1" applyFill="1" applyBorder="1" applyAlignment="1">
      <alignment horizontal="center" vertical="center" wrapText="1"/>
    </xf>
    <xf numFmtId="0" fontId="13" fillId="0" borderId="0" xfId="102" applyFont="1" applyAlignment="1">
      <alignment horizontal="center" vertical="center" wrapText="1"/>
    </xf>
    <xf numFmtId="9" fontId="13" fillId="0" borderId="0" xfId="1" applyFont="1" applyFill="1" applyBorder="1" applyAlignment="1">
      <alignment horizontal="center" vertical="center" wrapText="1"/>
    </xf>
    <xf numFmtId="1" fontId="13" fillId="0" borderId="0" xfId="102" applyNumberFormat="1" applyFont="1" applyAlignment="1">
      <alignment horizontal="center" vertical="center" wrapText="1"/>
    </xf>
    <xf numFmtId="169" fontId="13" fillId="0" borderId="0" xfId="102" applyNumberFormat="1" applyFont="1" applyAlignment="1">
      <alignment horizontal="center" vertical="center" wrapText="1"/>
    </xf>
    <xf numFmtId="0" fontId="13" fillId="0" borderId="0" xfId="0" applyFont="1" applyAlignment="1">
      <alignment horizontal="center" vertical="center" wrapText="1"/>
    </xf>
    <xf numFmtId="169" fontId="46" fillId="0" borderId="0" xfId="0" applyNumberFormat="1" applyFont="1" applyAlignment="1">
      <alignment horizontal="right" vertical="center" wrapText="1"/>
    </xf>
    <xf numFmtId="0" fontId="99" fillId="0" borderId="0" xfId="0" applyFont="1" applyAlignment="1">
      <alignment horizontal="center" vertical="center" wrapText="1"/>
    </xf>
    <xf numFmtId="0" fontId="47" fillId="9" borderId="32" xfId="0" applyFont="1" applyFill="1" applyBorder="1" applyAlignment="1" applyProtection="1">
      <alignment horizontal="center" vertical="center" wrapText="1"/>
      <protection locked="0"/>
    </xf>
    <xf numFmtId="0" fontId="13" fillId="9" borderId="15" xfId="0" applyFont="1" applyFill="1" applyBorder="1" applyAlignment="1" applyProtection="1">
      <alignment horizontal="center" vertical="center" wrapText="1"/>
      <protection locked="0"/>
    </xf>
    <xf numFmtId="0" fontId="47" fillId="11" borderId="28" xfId="0" applyFont="1" applyFill="1" applyBorder="1" applyAlignment="1" applyProtection="1">
      <alignment horizontal="center" vertical="center"/>
      <protection locked="0"/>
    </xf>
    <xf numFmtId="169" fontId="4" fillId="4" borderId="15" xfId="0" applyNumberFormat="1" applyFont="1" applyFill="1" applyBorder="1" applyAlignment="1">
      <alignment horizontal="center" vertical="center" wrapText="1"/>
    </xf>
    <xf numFmtId="0" fontId="4" fillId="6" borderId="52" xfId="0" applyFont="1" applyFill="1" applyBorder="1" applyAlignment="1" applyProtection="1">
      <alignment horizontal="center" vertical="center" wrapText="1"/>
      <protection locked="0"/>
    </xf>
    <xf numFmtId="9" fontId="4" fillId="0" borderId="29" xfId="0" applyNumberFormat="1" applyFont="1" applyBorder="1" applyAlignment="1" applyProtection="1">
      <alignment horizontal="center" vertical="center" wrapText="1"/>
      <protection locked="0"/>
    </xf>
    <xf numFmtId="3" fontId="4" fillId="6" borderId="52" xfId="102" applyNumberFormat="1" applyFont="1" applyFill="1" applyBorder="1" applyAlignment="1" applyProtection="1">
      <alignment horizontal="center" vertical="center" wrapText="1"/>
      <protection locked="0"/>
    </xf>
    <xf numFmtId="14" fontId="4" fillId="6" borderId="52" xfId="0" applyNumberFormat="1" applyFont="1" applyFill="1" applyBorder="1" applyAlignment="1" applyProtection="1">
      <alignment horizontal="center" vertical="center" wrapText="1"/>
      <protection locked="0"/>
    </xf>
    <xf numFmtId="169" fontId="4" fillId="6" borderId="52" xfId="101" applyNumberFormat="1" applyFont="1" applyFill="1" applyBorder="1" applyAlignment="1" applyProtection="1">
      <alignment horizontal="center" vertical="center" wrapText="1"/>
      <protection locked="0"/>
    </xf>
    <xf numFmtId="169" fontId="47" fillId="4" borderId="52" xfId="101" applyNumberFormat="1" applyFont="1" applyFill="1" applyBorder="1" applyAlignment="1">
      <alignment horizontal="center" vertical="center" wrapText="1"/>
    </xf>
    <xf numFmtId="14" fontId="4" fillId="4" borderId="29" xfId="0" applyNumberFormat="1" applyFont="1" applyFill="1" applyBorder="1" applyAlignment="1">
      <alignment horizontal="center" vertical="center" wrapText="1"/>
    </xf>
    <xf numFmtId="9" fontId="4" fillId="4" borderId="29" xfId="1" applyFont="1" applyFill="1" applyBorder="1" applyAlignment="1">
      <alignment horizontal="center" vertical="center" wrapText="1"/>
    </xf>
    <xf numFmtId="0" fontId="4" fillId="4" borderId="29" xfId="1" applyNumberFormat="1" applyFont="1" applyFill="1" applyBorder="1" applyAlignment="1">
      <alignment horizontal="center" vertical="center" wrapText="1"/>
    </xf>
    <xf numFmtId="14" fontId="4" fillId="4" borderId="29" xfId="1" applyNumberFormat="1" applyFont="1" applyFill="1" applyBorder="1" applyAlignment="1">
      <alignment horizontal="center" vertical="center" wrapText="1"/>
    </xf>
    <xf numFmtId="169" fontId="4" fillId="4" borderId="29" xfId="1" applyNumberFormat="1" applyFont="1" applyFill="1" applyBorder="1" applyAlignment="1">
      <alignment horizontal="center" vertical="center" wrapText="1"/>
    </xf>
    <xf numFmtId="0" fontId="4" fillId="0" borderId="29" xfId="0" applyFont="1" applyBorder="1" applyProtection="1">
      <protection locked="0"/>
    </xf>
    <xf numFmtId="0" fontId="2" fillId="2" borderId="22" xfId="0" applyFont="1" applyFill="1" applyBorder="1" applyAlignment="1" applyProtection="1">
      <alignment horizontal="right" vertical="center"/>
      <protection locked="0"/>
    </xf>
    <xf numFmtId="0" fontId="2" fillId="2" borderId="4" xfId="0" applyFont="1" applyFill="1" applyBorder="1" applyAlignment="1" applyProtection="1">
      <alignment horizontal="right" vertical="center"/>
      <protection locked="0"/>
    </xf>
    <xf numFmtId="169" fontId="2" fillId="2" borderId="4" xfId="0" applyNumberFormat="1" applyFont="1" applyFill="1" applyBorder="1" applyAlignment="1" applyProtection="1">
      <alignment horizontal="center" vertical="center"/>
      <protection locked="0"/>
    </xf>
    <xf numFmtId="0" fontId="2" fillId="2" borderId="4" xfId="0" applyFont="1" applyFill="1" applyBorder="1" applyAlignment="1" applyProtection="1">
      <alignment vertical="center"/>
      <protection locked="0"/>
    </xf>
    <xf numFmtId="9" fontId="2" fillId="2" borderId="4" xfId="1" applyFont="1" applyFill="1" applyBorder="1" applyAlignment="1" applyProtection="1">
      <alignment vertical="center"/>
      <protection locked="0"/>
    </xf>
    <xf numFmtId="164" fontId="2" fillId="2" borderId="4" xfId="0" applyNumberFormat="1" applyFont="1" applyFill="1" applyBorder="1" applyAlignment="1" applyProtection="1">
      <alignment vertical="center"/>
      <protection locked="0"/>
    </xf>
    <xf numFmtId="169" fontId="2" fillId="2" borderId="4" xfId="0" applyNumberFormat="1" applyFont="1" applyFill="1" applyBorder="1" applyAlignment="1" applyProtection="1">
      <alignment vertical="center"/>
      <protection locked="0"/>
    </xf>
    <xf numFmtId="169" fontId="2" fillId="2" borderId="23" xfId="0" applyNumberFormat="1" applyFont="1" applyFill="1" applyBorder="1" applyAlignment="1" applyProtection="1">
      <alignment vertical="center"/>
      <protection locked="0"/>
    </xf>
    <xf numFmtId="14" fontId="4" fillId="4" borderId="46" xfId="0" applyNumberFormat="1" applyFont="1" applyFill="1" applyBorder="1" applyAlignment="1">
      <alignment horizontal="center" vertical="center" wrapText="1"/>
    </xf>
    <xf numFmtId="0" fontId="47" fillId="10" borderId="15" xfId="0" applyFont="1" applyFill="1" applyBorder="1" applyAlignment="1" applyProtection="1">
      <alignment horizontal="center" vertical="center" wrapText="1"/>
      <protection locked="0"/>
    </xf>
    <xf numFmtId="0" fontId="13" fillId="10" borderId="15" xfId="0"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2" fillId="2" borderId="23" xfId="0" applyFont="1" applyFill="1" applyBorder="1" applyAlignment="1" applyProtection="1">
      <alignment vertical="center"/>
      <protection locked="0"/>
    </xf>
    <xf numFmtId="49" fontId="4" fillId="11" borderId="11" xfId="0" applyNumberFormat="1" applyFont="1" applyFill="1" applyBorder="1" applyAlignment="1" applyProtection="1">
      <alignment horizontal="center" vertical="center" wrapText="1"/>
      <protection locked="0"/>
    </xf>
    <xf numFmtId="49" fontId="13" fillId="11" borderId="11" xfId="102" applyNumberFormat="1" applyFont="1" applyFill="1" applyBorder="1" applyAlignment="1">
      <alignment horizontal="center" vertical="center" wrapText="1"/>
    </xf>
    <xf numFmtId="9" fontId="13" fillId="11" borderId="11" xfId="102" applyNumberFormat="1" applyFont="1" applyFill="1" applyBorder="1" applyAlignment="1">
      <alignment horizontal="center" vertical="center" wrapText="1"/>
    </xf>
    <xf numFmtId="49" fontId="13" fillId="11" borderId="11" xfId="1" applyNumberFormat="1" applyFont="1" applyFill="1" applyBorder="1" applyAlignment="1" applyProtection="1">
      <alignment horizontal="center" vertical="center" wrapText="1"/>
    </xf>
    <xf numFmtId="169" fontId="13" fillId="11" borderId="11" xfId="1" applyNumberFormat="1" applyFont="1" applyFill="1" applyBorder="1" applyAlignment="1" applyProtection="1">
      <alignment horizontal="center" vertical="center" wrapText="1"/>
    </xf>
    <xf numFmtId="169" fontId="9" fillId="11" borderId="25" xfId="101" applyNumberFormat="1" applyFont="1" applyFill="1" applyBorder="1" applyAlignment="1">
      <alignment horizontal="center" vertical="center" wrapText="1"/>
    </xf>
    <xf numFmtId="1" fontId="13" fillId="11" borderId="11" xfId="102" applyNumberFormat="1" applyFont="1" applyFill="1" applyBorder="1" applyAlignment="1">
      <alignment horizontal="center" vertical="center" wrapText="1"/>
    </xf>
    <xf numFmtId="164" fontId="13" fillId="11" borderId="11" xfId="102" applyNumberFormat="1" applyFont="1" applyFill="1" applyBorder="1" applyAlignment="1">
      <alignment horizontal="center" vertical="center" wrapText="1"/>
    </xf>
    <xf numFmtId="169" fontId="46" fillId="11" borderId="11" xfId="0" applyNumberFormat="1" applyFont="1" applyFill="1" applyBorder="1" applyAlignment="1">
      <alignment horizontal="right" vertical="center" wrapText="1"/>
    </xf>
    <xf numFmtId="0" fontId="99" fillId="11" borderId="11" xfId="0" quotePrefix="1" applyFont="1" applyFill="1" applyBorder="1" applyAlignment="1">
      <alignment horizontal="center" vertical="center" wrapText="1"/>
    </xf>
    <xf numFmtId="169" fontId="46" fillId="11" borderId="113" xfId="0" applyNumberFormat="1" applyFont="1" applyFill="1" applyBorder="1" applyAlignment="1">
      <alignment horizontal="right" vertical="center" wrapText="1"/>
    </xf>
    <xf numFmtId="0" fontId="4" fillId="8" borderId="71" xfId="0" applyFont="1" applyFill="1" applyBorder="1" applyAlignment="1" applyProtection="1">
      <alignment horizontal="center" vertical="center"/>
      <protection locked="0"/>
    </xf>
    <xf numFmtId="0" fontId="4" fillId="8" borderId="61" xfId="0" applyFont="1" applyFill="1" applyBorder="1" applyAlignment="1" applyProtection="1">
      <alignment horizontal="center" vertical="center"/>
      <protection locked="0"/>
    </xf>
    <xf numFmtId="0" fontId="4" fillId="8" borderId="34" xfId="0" applyFont="1" applyFill="1" applyBorder="1" applyAlignment="1" applyProtection="1">
      <alignment horizontal="center" vertical="center"/>
      <protection locked="0"/>
    </xf>
    <xf numFmtId="0" fontId="4" fillId="6" borderId="47" xfId="0" applyFont="1" applyFill="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3" fontId="4" fillId="6" borderId="47" xfId="102" applyNumberFormat="1" applyFont="1" applyFill="1" applyBorder="1" applyAlignment="1" applyProtection="1">
      <alignment horizontal="center" vertical="center" wrapText="1"/>
      <protection locked="0"/>
    </xf>
    <xf numFmtId="14" fontId="4" fillId="6" borderId="47" xfId="0" applyNumberFormat="1" applyFont="1" applyFill="1" applyBorder="1" applyAlignment="1" applyProtection="1">
      <alignment horizontal="center" vertical="center" wrapText="1"/>
      <protection locked="0"/>
    </xf>
    <xf numFmtId="169" fontId="4" fillId="6" borderId="47" xfId="101" applyNumberFormat="1" applyFont="1" applyFill="1" applyBorder="1" applyAlignment="1" applyProtection="1">
      <alignment horizontal="center" vertical="center" wrapText="1"/>
      <protection locked="0"/>
    </xf>
    <xf numFmtId="169" fontId="47" fillId="4" borderId="47" xfId="101" applyNumberFormat="1" applyFont="1" applyFill="1" applyBorder="1" applyAlignment="1">
      <alignment horizontal="center" vertical="center" wrapText="1"/>
    </xf>
    <xf numFmtId="0" fontId="4" fillId="0" borderId="50" xfId="0" applyFont="1" applyBorder="1" applyAlignment="1" applyProtection="1">
      <alignment horizontal="center" vertical="center" wrapText="1"/>
      <protection locked="0"/>
    </xf>
    <xf numFmtId="0" fontId="4" fillId="4" borderId="47" xfId="1" applyNumberFormat="1" applyFont="1" applyFill="1" applyBorder="1" applyAlignment="1">
      <alignment horizontal="center" vertical="center" wrapText="1"/>
    </xf>
    <xf numFmtId="14" fontId="4" fillId="4" borderId="47" xfId="1" applyNumberFormat="1" applyFont="1" applyFill="1" applyBorder="1" applyAlignment="1">
      <alignment horizontal="center" vertical="center" wrapText="1"/>
    </xf>
    <xf numFmtId="169" fontId="4" fillId="4" borderId="47" xfId="1" applyNumberFormat="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47" xfId="0" applyFont="1" applyBorder="1" applyAlignment="1" applyProtection="1">
      <alignment horizontal="center" vertical="center"/>
      <protection locked="0"/>
    </xf>
    <xf numFmtId="169" fontId="4" fillId="4" borderId="50" xfId="0" applyNumberFormat="1" applyFont="1" applyFill="1" applyBorder="1" applyAlignment="1">
      <alignment horizontal="center" vertical="center" wrapText="1"/>
    </xf>
    <xf numFmtId="0" fontId="4" fillId="4" borderId="14" xfId="1" applyNumberFormat="1" applyFont="1" applyFill="1" applyBorder="1" applyAlignment="1">
      <alignment horizontal="center" vertical="center" wrapText="1"/>
    </xf>
    <xf numFmtId="169" fontId="9" fillId="4" borderId="1" xfId="1" applyNumberFormat="1" applyFont="1" applyFill="1" applyBorder="1" applyAlignment="1" applyProtection="1">
      <alignment horizontal="center" vertical="center" wrapText="1"/>
    </xf>
    <xf numFmtId="169" fontId="47" fillId="4" borderId="1" xfId="1" applyNumberFormat="1" applyFont="1" applyFill="1" applyBorder="1" applyAlignment="1" applyProtection="1">
      <alignment horizontal="center" vertical="center" wrapText="1"/>
    </xf>
    <xf numFmtId="169" fontId="9" fillId="11" borderId="11" xfId="1" applyNumberFormat="1" applyFont="1" applyFill="1" applyBorder="1" applyAlignment="1" applyProtection="1">
      <alignment horizontal="center" vertical="center" wrapText="1"/>
    </xf>
    <xf numFmtId="0" fontId="47" fillId="4" borderId="11" xfId="0" applyFont="1" applyFill="1" applyBorder="1" applyAlignment="1">
      <alignment horizontal="center" vertical="center" wrapText="1"/>
    </xf>
    <xf numFmtId="0" fontId="4" fillId="8" borderId="49" xfId="0" applyFont="1" applyFill="1" applyBorder="1" applyAlignment="1">
      <alignment horizontal="center" vertical="center" wrapText="1"/>
    </xf>
    <xf numFmtId="169" fontId="13" fillId="4" borderId="47" xfId="1" applyNumberFormat="1" applyFont="1" applyFill="1" applyBorder="1" applyAlignment="1" applyProtection="1">
      <alignment horizontal="center" vertical="center" wrapText="1"/>
    </xf>
    <xf numFmtId="169" fontId="47" fillId="4" borderId="47" xfId="1" applyNumberFormat="1" applyFont="1" applyFill="1" applyBorder="1" applyAlignment="1" applyProtection="1">
      <alignment horizontal="center" vertical="center" wrapText="1"/>
    </xf>
    <xf numFmtId="169" fontId="9" fillId="4" borderId="47" xfId="1" applyNumberFormat="1" applyFont="1" applyFill="1" applyBorder="1" applyAlignment="1" applyProtection="1">
      <alignment horizontal="center" vertical="center" wrapText="1"/>
    </xf>
    <xf numFmtId="0" fontId="47" fillId="11" borderId="17" xfId="0" applyFont="1" applyFill="1" applyBorder="1" applyAlignment="1">
      <alignment horizontal="center" vertical="center" wrapText="1"/>
    </xf>
    <xf numFmtId="0" fontId="2" fillId="2" borderId="65" xfId="0" applyFont="1" applyFill="1" applyBorder="1" applyAlignment="1">
      <alignment vertical="center" wrapText="1"/>
    </xf>
    <xf numFmtId="0" fontId="2" fillId="2" borderId="52" xfId="0" applyFont="1" applyFill="1" applyBorder="1" applyAlignment="1">
      <alignment horizontal="right" vertical="center" wrapText="1"/>
    </xf>
    <xf numFmtId="169" fontId="2" fillId="2" borderId="52" xfId="0" applyNumberFormat="1" applyFont="1" applyFill="1" applyBorder="1" applyAlignment="1">
      <alignment horizontal="center" vertical="center" wrapText="1"/>
    </xf>
    <xf numFmtId="169" fontId="2" fillId="2" borderId="52" xfId="0" applyNumberFormat="1" applyFont="1" applyFill="1" applyBorder="1" applyAlignment="1">
      <alignment horizontal="right" vertical="center" wrapText="1"/>
    </xf>
    <xf numFmtId="0" fontId="47" fillId="9" borderId="15" xfId="0" applyFont="1" applyFill="1" applyBorder="1" applyAlignment="1">
      <alignment horizontal="center" vertical="center" wrapText="1"/>
    </xf>
    <xf numFmtId="0" fontId="13" fillId="9" borderId="15" xfId="0" applyFont="1" applyFill="1" applyBorder="1" applyAlignment="1">
      <alignment horizontal="center" vertical="center" wrapText="1"/>
    </xf>
    <xf numFmtId="169" fontId="4" fillId="11" borderId="113" xfId="0" applyNumberFormat="1" applyFont="1" applyFill="1" applyBorder="1" applyAlignment="1">
      <alignment horizontal="center" vertical="center" wrapText="1"/>
    </xf>
    <xf numFmtId="0" fontId="2" fillId="2" borderId="52" xfId="0" applyFont="1" applyFill="1" applyBorder="1" applyAlignment="1">
      <alignment vertical="center" wrapText="1"/>
    </xf>
    <xf numFmtId="20" fontId="23" fillId="51" borderId="1" xfId="0" applyNumberFormat="1" applyFont="1" applyFill="1" applyBorder="1" applyAlignment="1">
      <alignment horizontal="center" vertical="center" wrapText="1"/>
    </xf>
    <xf numFmtId="20" fontId="23" fillId="51" borderId="1" xfId="0" applyNumberFormat="1" applyFont="1" applyFill="1" applyBorder="1" applyAlignment="1">
      <alignment vertical="center" wrapText="1"/>
    </xf>
    <xf numFmtId="20" fontId="23" fillId="10" borderId="1" xfId="0" applyNumberFormat="1" applyFont="1" applyFill="1" applyBorder="1" applyAlignment="1">
      <alignment horizontal="center" vertical="center" wrapText="1"/>
    </xf>
    <xf numFmtId="169" fontId="84" fillId="4" borderId="1" xfId="0" applyNumberFormat="1" applyFont="1" applyFill="1" applyBorder="1" applyAlignment="1">
      <alignment horizontal="center" vertical="center" wrapText="1"/>
    </xf>
    <xf numFmtId="0" fontId="48" fillId="0" borderId="0" xfId="0" applyFont="1" applyAlignment="1">
      <alignment vertical="center" wrapText="1"/>
    </xf>
    <xf numFmtId="20" fontId="23" fillId="10" borderId="3" xfId="0" applyNumberFormat="1" applyFont="1" applyFill="1" applyBorder="1" applyAlignment="1">
      <alignment horizontal="center" vertical="center" wrapText="1"/>
    </xf>
    <xf numFmtId="169" fontId="84" fillId="4" borderId="3" xfId="0" applyNumberFormat="1" applyFont="1" applyFill="1" applyBorder="1" applyAlignment="1">
      <alignment horizontal="center" vertical="center" wrapText="1"/>
    </xf>
    <xf numFmtId="20" fontId="23" fillId="10" borderId="15" xfId="0" applyNumberFormat="1" applyFont="1" applyFill="1" applyBorder="1" applyAlignment="1">
      <alignment horizontal="center" vertical="center" wrapText="1"/>
    </xf>
    <xf numFmtId="165" fontId="23" fillId="4" borderId="30" xfId="0" applyNumberFormat="1" applyFont="1" applyFill="1" applyBorder="1" applyAlignment="1">
      <alignment horizontal="center" vertical="center"/>
    </xf>
    <xf numFmtId="49" fontId="78" fillId="8" borderId="1" xfId="0" applyNumberFormat="1" applyFont="1" applyFill="1" applyBorder="1" applyAlignment="1" applyProtection="1">
      <alignment horizontal="center" vertical="center" wrapText="1"/>
      <protection locked="0"/>
    </xf>
    <xf numFmtId="0" fontId="86" fillId="10" borderId="1" xfId="0" applyFont="1" applyFill="1" applyBorder="1" applyAlignment="1">
      <alignment horizontal="center" vertical="center" wrapText="1"/>
    </xf>
    <xf numFmtId="0" fontId="81" fillId="10" borderId="1" xfId="0" applyFont="1" applyFill="1" applyBorder="1" applyAlignment="1">
      <alignment horizontal="center" vertical="center" wrapText="1"/>
    </xf>
    <xf numFmtId="0" fontId="87" fillId="10" borderId="1" xfId="0" applyFont="1" applyFill="1" applyBorder="1" applyAlignment="1">
      <alignment horizontal="center" vertical="center" wrapText="1"/>
    </xf>
    <xf numFmtId="0" fontId="88" fillId="10" borderId="1" xfId="0" applyFont="1" applyFill="1" applyBorder="1" applyAlignment="1">
      <alignment horizontal="center" vertical="center" wrapText="1"/>
    </xf>
    <xf numFmtId="169" fontId="63" fillId="4" borderId="1" xfId="1" applyNumberFormat="1" applyFont="1" applyFill="1" applyBorder="1" applyAlignment="1">
      <alignment horizontal="center" vertical="center"/>
    </xf>
    <xf numFmtId="10" fontId="63" fillId="4" borderId="1" xfId="1" applyNumberFormat="1" applyFont="1" applyFill="1" applyBorder="1" applyAlignment="1">
      <alignment horizontal="center" vertical="center"/>
    </xf>
    <xf numFmtId="169" fontId="63" fillId="4" borderId="1" xfId="0" applyNumberFormat="1" applyFont="1" applyFill="1" applyBorder="1" applyAlignment="1">
      <alignment vertical="center"/>
    </xf>
    <xf numFmtId="9" fontId="63" fillId="4" borderId="1" xfId="1" applyFont="1" applyFill="1" applyBorder="1" applyAlignment="1">
      <alignment horizontal="center" vertical="center"/>
    </xf>
    <xf numFmtId="169" fontId="63" fillId="4" borderId="1" xfId="1" applyNumberFormat="1" applyFont="1" applyFill="1" applyBorder="1" applyAlignment="1">
      <alignment horizontal="right" vertical="center"/>
    </xf>
    <xf numFmtId="0" fontId="24" fillId="3" borderId="1" xfId="0" applyFont="1" applyFill="1" applyBorder="1" applyAlignment="1">
      <alignment horizontal="center" vertical="center" wrapText="1"/>
    </xf>
    <xf numFmtId="9" fontId="24" fillId="3" borderId="1" xfId="1" applyFont="1" applyFill="1" applyBorder="1" applyAlignment="1">
      <alignment horizontal="center" vertical="center"/>
    </xf>
    <xf numFmtId="0" fontId="49" fillId="0" borderId="0" xfId="0" applyFont="1"/>
    <xf numFmtId="169" fontId="49" fillId="0" borderId="0" xfId="0" applyNumberFormat="1" applyFont="1"/>
    <xf numFmtId="0" fontId="49" fillId="0" borderId="0" xfId="0" applyFont="1" applyAlignment="1">
      <alignment vertical="center"/>
    </xf>
    <xf numFmtId="169" fontId="10" fillId="0" borderId="0" xfId="0" applyNumberFormat="1" applyFont="1" applyAlignment="1">
      <alignment vertical="center"/>
    </xf>
    <xf numFmtId="0" fontId="10" fillId="0" borderId="0" xfId="0" applyFont="1" applyAlignment="1">
      <alignment vertical="center"/>
    </xf>
    <xf numFmtId="0" fontId="50" fillId="0" borderId="0" xfId="0" applyFont="1" applyAlignment="1">
      <alignment vertical="center" wrapText="1"/>
    </xf>
    <xf numFmtId="0" fontId="120" fillId="0" borderId="0" xfId="6" quotePrefix="1" applyFont="1" applyBorder="1" applyAlignment="1" applyProtection="1">
      <alignment vertical="center"/>
    </xf>
    <xf numFmtId="165" fontId="74" fillId="0" borderId="0" xfId="0" applyNumberFormat="1" applyFont="1" applyAlignment="1" applyProtection="1">
      <alignment horizontal="center" vertical="center" wrapText="1"/>
      <protection hidden="1"/>
    </xf>
    <xf numFmtId="165" fontId="74" fillId="0" borderId="0" xfId="0" applyNumberFormat="1" applyFont="1" applyAlignment="1" applyProtection="1">
      <alignment vertical="center" wrapText="1"/>
      <protection hidden="1"/>
    </xf>
    <xf numFmtId="0" fontId="10" fillId="0" borderId="0" xfId="0" applyFont="1" applyAlignment="1">
      <alignment vertical="center" wrapText="1"/>
    </xf>
    <xf numFmtId="9" fontId="49" fillId="0" borderId="0" xfId="1" applyFont="1" applyFill="1" applyBorder="1" applyAlignment="1">
      <alignment horizontal="center" vertical="center"/>
    </xf>
    <xf numFmtId="9" fontId="10" fillId="0" borderId="0" xfId="1" applyFont="1" applyFill="1" applyBorder="1" applyAlignment="1">
      <alignment horizontal="center" vertical="center"/>
    </xf>
    <xf numFmtId="169" fontId="49" fillId="0" borderId="0" xfId="0" applyNumberFormat="1" applyFont="1" applyAlignment="1" applyProtection="1">
      <alignment vertical="center"/>
      <protection locked="0"/>
    </xf>
    <xf numFmtId="0" fontId="49" fillId="0" borderId="0" xfId="0" applyFont="1" applyAlignment="1" applyProtection="1">
      <alignment vertical="center"/>
      <protection locked="0"/>
    </xf>
    <xf numFmtId="0" fontId="10" fillId="0" borderId="0" xfId="0" applyFont="1" applyAlignment="1" applyProtection="1">
      <alignment vertical="center"/>
      <protection locked="0"/>
    </xf>
    <xf numFmtId="165" fontId="49" fillId="0" borderId="0" xfId="0" applyNumberFormat="1" applyFont="1" applyAlignment="1" applyProtection="1">
      <alignment horizontal="center" vertical="center"/>
      <protection hidden="1"/>
    </xf>
    <xf numFmtId="0" fontId="49" fillId="0" borderId="0" xfId="0" applyFont="1" applyAlignment="1">
      <alignment horizontal="center"/>
    </xf>
    <xf numFmtId="20" fontId="10" fillId="0" borderId="0" xfId="0" applyNumberFormat="1" applyFont="1" applyAlignment="1">
      <alignment vertical="center" wrapText="1"/>
    </xf>
    <xf numFmtId="169" fontId="49" fillId="0" borderId="0" xfId="0" applyNumberFormat="1" applyFont="1" applyAlignment="1" applyProtection="1">
      <alignment vertical="center"/>
      <protection hidden="1"/>
    </xf>
    <xf numFmtId="0" fontId="49" fillId="0" borderId="0" xfId="0" applyFont="1" applyAlignment="1" applyProtection="1">
      <alignment vertical="center"/>
      <protection hidden="1"/>
    </xf>
    <xf numFmtId="9" fontId="49" fillId="0" borderId="0" xfId="1" applyFont="1" applyFill="1" applyBorder="1" applyAlignment="1" applyProtection="1">
      <alignment vertical="center"/>
      <protection hidden="1"/>
    </xf>
    <xf numFmtId="169" fontId="49" fillId="0" borderId="0" xfId="1" applyNumberFormat="1" applyFont="1" applyFill="1" applyBorder="1" applyAlignment="1" applyProtection="1">
      <alignment horizontal="right" vertical="center"/>
      <protection hidden="1"/>
    </xf>
    <xf numFmtId="10" fontId="49" fillId="0" borderId="0" xfId="0" applyNumberFormat="1" applyFont="1" applyAlignment="1" applyProtection="1">
      <alignment horizontal="center" vertical="center"/>
      <protection hidden="1"/>
    </xf>
    <xf numFmtId="10" fontId="49" fillId="0" borderId="0" xfId="1" applyNumberFormat="1" applyFont="1" applyFill="1" applyBorder="1" applyAlignment="1" applyProtection="1">
      <alignment horizontal="center" vertical="center"/>
    </xf>
    <xf numFmtId="10" fontId="49" fillId="0" borderId="0" xfId="1" applyNumberFormat="1" applyFont="1" applyFill="1" applyBorder="1" applyAlignment="1" applyProtection="1">
      <alignment vertical="center"/>
      <protection locked="0"/>
    </xf>
    <xf numFmtId="0" fontId="124" fillId="0" borderId="0" xfId="0" applyFont="1" applyAlignment="1">
      <alignment horizontal="center" vertical="center" wrapText="1"/>
    </xf>
    <xf numFmtId="0" fontId="4" fillId="8" borderId="25"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4" fillId="8" borderId="29"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8" borderId="70" xfId="0" applyFont="1" applyFill="1" applyBorder="1" applyAlignment="1">
      <alignment horizontal="center" vertical="center" wrapText="1"/>
    </xf>
    <xf numFmtId="0" fontId="78" fillId="34" borderId="47" xfId="0" applyFont="1" applyFill="1" applyBorder="1" applyAlignment="1">
      <alignment horizontal="center" vertical="center" wrapText="1"/>
    </xf>
    <xf numFmtId="0" fontId="78" fillId="34" borderId="50" xfId="0" applyFont="1" applyFill="1" applyBorder="1" applyAlignment="1">
      <alignment horizontal="center" vertical="center" wrapText="1"/>
    </xf>
    <xf numFmtId="0" fontId="4" fillId="8" borderId="15" xfId="0" applyFont="1" applyFill="1" applyBorder="1" applyAlignment="1">
      <alignment horizontal="center" vertical="center" wrapText="1"/>
    </xf>
    <xf numFmtId="0" fontId="63" fillId="4" borderId="49" xfId="0" applyFont="1" applyFill="1" applyBorder="1" applyAlignment="1">
      <alignment horizontal="center" vertical="center" wrapText="1"/>
    </xf>
    <xf numFmtId="0" fontId="63" fillId="4" borderId="47" xfId="0" applyFont="1" applyFill="1" applyBorder="1" applyAlignment="1">
      <alignment horizontal="center" vertical="center" wrapText="1"/>
    </xf>
    <xf numFmtId="9" fontId="63" fillId="4" borderId="47" xfId="1" applyFont="1" applyFill="1" applyBorder="1" applyAlignment="1">
      <alignment horizontal="center" vertical="center" wrapText="1"/>
    </xf>
    <xf numFmtId="169" fontId="24" fillId="4" borderId="50" xfId="101" applyNumberFormat="1" applyFont="1" applyFill="1" applyBorder="1" applyAlignment="1">
      <alignment horizontal="center" vertical="center" wrapText="1"/>
    </xf>
    <xf numFmtId="0" fontId="63" fillId="4" borderId="16" xfId="0" applyFont="1" applyFill="1" applyBorder="1" applyAlignment="1">
      <alignment horizontal="center" vertical="center" wrapText="1"/>
    </xf>
    <xf numFmtId="169" fontId="24" fillId="4" borderId="15" xfId="101" applyNumberFormat="1" applyFont="1" applyFill="1" applyBorder="1" applyAlignment="1">
      <alignment horizontal="center" vertical="center" wrapText="1"/>
    </xf>
    <xf numFmtId="0" fontId="63" fillId="4" borderId="28" xfId="0" applyFont="1" applyFill="1" applyBorder="1" applyAlignment="1">
      <alignment horizontal="center" vertical="center" wrapText="1"/>
    </xf>
    <xf numFmtId="0" fontId="63" fillId="4" borderId="29" xfId="0" applyFont="1" applyFill="1" applyBorder="1" applyAlignment="1">
      <alignment horizontal="center" vertical="center" wrapText="1"/>
    </xf>
    <xf numFmtId="9" fontId="63" fillId="4" borderId="29" xfId="1" applyFont="1" applyFill="1" applyBorder="1" applyAlignment="1">
      <alignment horizontal="center" vertical="center" wrapText="1"/>
    </xf>
    <xf numFmtId="169" fontId="24" fillId="4" borderId="30" xfId="101" applyNumberFormat="1" applyFont="1" applyFill="1" applyBorder="1" applyAlignment="1">
      <alignment horizontal="center" vertical="center" wrapText="1"/>
    </xf>
    <xf numFmtId="169" fontId="63" fillId="4" borderId="50" xfId="1" applyNumberFormat="1" applyFont="1" applyFill="1" applyBorder="1" applyAlignment="1">
      <alignment horizontal="center" vertical="center" wrapText="1"/>
    </xf>
    <xf numFmtId="169" fontId="63" fillId="4" borderId="15" xfId="1" applyNumberFormat="1" applyFont="1" applyFill="1" applyBorder="1" applyAlignment="1">
      <alignment horizontal="center" vertical="center" wrapText="1"/>
    </xf>
    <xf numFmtId="169" fontId="63" fillId="4" borderId="30" xfId="1" applyNumberFormat="1" applyFont="1" applyFill="1" applyBorder="1" applyAlignment="1">
      <alignment horizontal="center" vertical="center" wrapText="1"/>
    </xf>
    <xf numFmtId="169" fontId="63" fillId="4" borderId="50" xfId="0" applyNumberFormat="1" applyFont="1" applyFill="1" applyBorder="1" applyAlignment="1">
      <alignment horizontal="center" vertical="center" wrapText="1"/>
    </xf>
    <xf numFmtId="169" fontId="63" fillId="4" borderId="15" xfId="0" applyNumberFormat="1" applyFont="1" applyFill="1" applyBorder="1" applyAlignment="1">
      <alignment horizontal="center" vertical="center" wrapText="1"/>
    </xf>
    <xf numFmtId="169" fontId="63" fillId="4" borderId="30" xfId="0" applyNumberFormat="1" applyFont="1" applyFill="1" applyBorder="1" applyAlignment="1">
      <alignment horizontal="center" vertical="center" wrapText="1"/>
    </xf>
    <xf numFmtId="9" fontId="49" fillId="0" borderId="0" xfId="1" applyFont="1"/>
    <xf numFmtId="10" fontId="49" fillId="0" borderId="0" xfId="1" applyNumberFormat="1" applyFont="1"/>
    <xf numFmtId="169" fontId="48" fillId="0" borderId="0" xfId="0" applyNumberFormat="1" applyFont="1" applyAlignment="1">
      <alignment vertical="center" wrapText="1"/>
    </xf>
    <xf numFmtId="10" fontId="0" fillId="0" borderId="0" xfId="0" applyNumberFormat="1"/>
    <xf numFmtId="10" fontId="10" fillId="6" borderId="0" xfId="0" applyNumberFormat="1" applyFont="1" applyFill="1" applyAlignment="1">
      <alignment horizontal="center" vertical="center"/>
    </xf>
    <xf numFmtId="10" fontId="47" fillId="9" borderId="1" xfId="0" applyNumberFormat="1" applyFont="1" applyFill="1" applyBorder="1" applyAlignment="1">
      <alignment horizontal="center" vertical="center" wrapText="1"/>
    </xf>
    <xf numFmtId="10" fontId="13" fillId="9" borderId="1" xfId="0" applyNumberFormat="1" applyFont="1" applyFill="1" applyBorder="1" applyAlignment="1">
      <alignment horizontal="center" vertical="center" wrapText="1"/>
    </xf>
    <xf numFmtId="10" fontId="4" fillId="4" borderId="27" xfId="0" applyNumberFormat="1" applyFont="1" applyFill="1" applyBorder="1" applyAlignment="1">
      <alignment horizontal="center" vertical="center" wrapText="1"/>
    </xf>
    <xf numFmtId="10" fontId="2" fillId="2" borderId="4" xfId="0" applyNumberFormat="1" applyFont="1" applyFill="1" applyBorder="1" applyAlignment="1">
      <alignment vertical="center"/>
    </xf>
    <xf numFmtId="0" fontId="4" fillId="6" borderId="38" xfId="102" applyFont="1" applyFill="1" applyBorder="1" applyAlignment="1" applyProtection="1">
      <alignment horizontal="center" vertical="center" wrapText="1"/>
      <protection locked="0"/>
    </xf>
    <xf numFmtId="0" fontId="4" fillId="6" borderId="24" xfId="102" applyFont="1" applyFill="1" applyBorder="1" applyAlignment="1" applyProtection="1">
      <alignment horizontal="center" vertical="center" wrapText="1"/>
      <protection locked="0"/>
    </xf>
    <xf numFmtId="0" fontId="4" fillId="6" borderId="4" xfId="102" applyFont="1" applyFill="1" applyBorder="1" applyAlignment="1" applyProtection="1">
      <alignment horizontal="center" vertical="center" wrapText="1"/>
      <protection locked="0"/>
    </xf>
    <xf numFmtId="169" fontId="4" fillId="4" borderId="3" xfId="0" applyNumberFormat="1" applyFont="1" applyFill="1" applyBorder="1" applyAlignment="1">
      <alignment horizontal="center" vertical="center" wrapText="1"/>
    </xf>
    <xf numFmtId="169" fontId="4" fillId="4" borderId="46" xfId="0" applyNumberFormat="1"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51" xfId="0" applyFont="1" applyFill="1" applyBorder="1" applyAlignment="1">
      <alignment horizontal="center" vertical="center" wrapText="1"/>
    </xf>
    <xf numFmtId="0" fontId="4" fillId="4" borderId="136" xfId="0" applyFont="1" applyFill="1" applyBorder="1" applyAlignment="1">
      <alignment horizontal="center" vertical="center" wrapText="1"/>
    </xf>
    <xf numFmtId="0" fontId="4" fillId="4" borderId="137" xfId="0" applyFont="1" applyFill="1" applyBorder="1" applyAlignment="1">
      <alignment horizontal="center" vertical="center" wrapText="1"/>
    </xf>
    <xf numFmtId="0" fontId="4" fillId="4" borderId="54" xfId="0" applyFont="1" applyFill="1" applyBorder="1" applyAlignment="1">
      <alignment horizontal="center" vertical="center" wrapText="1"/>
    </xf>
    <xf numFmtId="0" fontId="13" fillId="9" borderId="11" xfId="0" applyFont="1" applyFill="1" applyBorder="1" applyAlignment="1">
      <alignment horizontal="center" vertical="center" wrapText="1"/>
    </xf>
    <xf numFmtId="0" fontId="4" fillId="4" borderId="139" xfId="0" applyFont="1" applyFill="1" applyBorder="1" applyAlignment="1">
      <alignment horizontal="center" vertical="center" wrapText="1"/>
    </xf>
    <xf numFmtId="0" fontId="4" fillId="11" borderId="138" xfId="0" applyFont="1" applyFill="1" applyBorder="1" applyAlignment="1">
      <alignment horizontal="center" vertical="center" wrapText="1"/>
    </xf>
    <xf numFmtId="0" fontId="13" fillId="9" borderId="55" xfId="0" applyFont="1" applyFill="1" applyBorder="1" applyAlignment="1">
      <alignment horizontal="center" vertical="center" wrapText="1"/>
    </xf>
    <xf numFmtId="0" fontId="4" fillId="4" borderId="141" xfId="0" applyFont="1" applyFill="1" applyBorder="1" applyAlignment="1">
      <alignment horizontal="center" vertical="center" wrapText="1"/>
    </xf>
    <xf numFmtId="1" fontId="4" fillId="11" borderId="140" xfId="0" applyNumberFormat="1" applyFont="1" applyFill="1" applyBorder="1" applyAlignment="1">
      <alignment horizontal="center" vertical="center" wrapText="1"/>
    </xf>
    <xf numFmtId="169" fontId="84" fillId="6" borderId="0" xfId="0" applyNumberFormat="1" applyFont="1" applyFill="1" applyAlignment="1">
      <alignment horizontal="center" vertical="center" wrapText="1"/>
    </xf>
    <xf numFmtId="0" fontId="25" fillId="10" borderId="144" xfId="0" applyFont="1" applyFill="1" applyBorder="1" applyAlignment="1">
      <alignment horizontal="center" vertical="center" wrapText="1"/>
    </xf>
    <xf numFmtId="0" fontId="25" fillId="10" borderId="145" xfId="0" applyFont="1" applyFill="1" applyBorder="1" applyAlignment="1">
      <alignment horizontal="center" vertical="center" wrapText="1"/>
    </xf>
    <xf numFmtId="169" fontId="84" fillId="4" borderId="146" xfId="0" applyNumberFormat="1" applyFont="1" applyFill="1" applyBorder="1" applyAlignment="1">
      <alignment horizontal="center" vertical="center" wrapText="1"/>
    </xf>
    <xf numFmtId="169" fontId="84" fillId="4" borderId="147" xfId="0" applyNumberFormat="1" applyFont="1" applyFill="1" applyBorder="1" applyAlignment="1">
      <alignment horizontal="center" vertical="center" wrapText="1"/>
    </xf>
    <xf numFmtId="0" fontId="24" fillId="6" borderId="0" xfId="0" applyFont="1" applyFill="1" applyAlignment="1">
      <alignment horizontal="left" vertical="center" wrapText="1"/>
    </xf>
    <xf numFmtId="20" fontId="10" fillId="6" borderId="0" xfId="0" applyNumberFormat="1" applyFont="1" applyFill="1" applyAlignment="1">
      <alignment vertical="center" wrapText="1"/>
    </xf>
    <xf numFmtId="20" fontId="10" fillId="6" borderId="0" xfId="0" applyNumberFormat="1" applyFont="1" applyFill="1" applyAlignment="1">
      <alignment horizontal="center" vertical="center" wrapText="1"/>
    </xf>
    <xf numFmtId="169" fontId="74" fillId="6" borderId="0" xfId="0" applyNumberFormat="1" applyFont="1" applyFill="1" applyAlignment="1">
      <alignment vertical="center" wrapText="1"/>
    </xf>
    <xf numFmtId="169" fontId="49" fillId="4" borderId="54" xfId="0" applyNumberFormat="1" applyFont="1" applyFill="1" applyBorder="1" applyAlignment="1">
      <alignment horizontal="center" vertical="center" wrapText="1"/>
    </xf>
    <xf numFmtId="165" fontId="10" fillId="4" borderId="54" xfId="0" applyNumberFormat="1" applyFont="1" applyFill="1" applyBorder="1" applyAlignment="1">
      <alignment horizontal="center" vertical="center"/>
    </xf>
    <xf numFmtId="20" fontId="10" fillId="8" borderId="54" xfId="0" applyNumberFormat="1" applyFont="1" applyFill="1" applyBorder="1" applyAlignment="1">
      <alignment horizontal="center" vertical="center" wrapText="1"/>
    </xf>
    <xf numFmtId="169" fontId="84" fillId="4" borderId="54" xfId="0" applyNumberFormat="1" applyFont="1" applyFill="1" applyBorder="1" applyAlignment="1">
      <alignment horizontal="center" vertical="center" wrapText="1"/>
    </xf>
    <xf numFmtId="9" fontId="49" fillId="0" borderId="54" xfId="1" applyFont="1" applyBorder="1" applyAlignment="1">
      <alignment horizontal="center" vertical="center"/>
    </xf>
    <xf numFmtId="0" fontId="4" fillId="8" borderId="3" xfId="0" applyFont="1" applyFill="1" applyBorder="1" applyAlignment="1">
      <alignment horizontal="left" vertical="center" wrapText="1"/>
    </xf>
    <xf numFmtId="0" fontId="4" fillId="8" borderId="9" xfId="0" applyFont="1" applyFill="1" applyBorder="1" applyAlignment="1">
      <alignment horizontal="center" vertical="center" wrapText="1"/>
    </xf>
    <xf numFmtId="0" fontId="2" fillId="0" borderId="71"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 fillId="0" borderId="34" xfId="0" applyFont="1" applyBorder="1" applyAlignment="1" applyProtection="1">
      <alignment horizontal="center" vertical="center" wrapText="1"/>
      <protection locked="0"/>
    </xf>
    <xf numFmtId="10" fontId="4" fillId="11" borderId="11" xfId="0" applyNumberFormat="1" applyFont="1" applyFill="1" applyBorder="1" applyAlignment="1">
      <alignment horizontal="center" vertical="center" wrapText="1"/>
    </xf>
    <xf numFmtId="2" fontId="4" fillId="11" borderId="11" xfId="0" applyNumberFormat="1" applyFont="1" applyFill="1" applyBorder="1" applyAlignment="1">
      <alignment horizontal="center" vertical="center" wrapText="1"/>
    </xf>
    <xf numFmtId="0" fontId="4" fillId="11" borderId="55" xfId="0" applyFont="1" applyFill="1" applyBorder="1" applyAlignment="1">
      <alignment horizontal="center" vertical="center" wrapText="1"/>
    </xf>
    <xf numFmtId="0" fontId="47" fillId="4" borderId="25" xfId="0" applyFont="1" applyFill="1" applyBorder="1" applyAlignment="1">
      <alignment horizontal="center" vertical="center" wrapText="1"/>
    </xf>
    <xf numFmtId="169" fontId="2" fillId="2" borderId="72" xfId="0" applyNumberFormat="1" applyFont="1" applyFill="1" applyBorder="1" applyAlignment="1">
      <alignment vertical="center"/>
    </xf>
    <xf numFmtId="169" fontId="2" fillId="2" borderId="4" xfId="0" applyNumberFormat="1" applyFont="1" applyFill="1" applyBorder="1" applyAlignment="1">
      <alignment vertical="center"/>
    </xf>
    <xf numFmtId="0" fontId="4" fillId="4" borderId="150" xfId="0" applyFont="1" applyFill="1" applyBorder="1" applyAlignment="1">
      <alignment horizontal="center" vertical="center" wrapText="1"/>
    </xf>
    <xf numFmtId="10" fontId="4" fillId="4" borderId="151" xfId="0" applyNumberFormat="1" applyFont="1" applyFill="1" applyBorder="1" applyAlignment="1">
      <alignment horizontal="center" vertical="center" wrapText="1"/>
    </xf>
    <xf numFmtId="0" fontId="4" fillId="4" borderId="151" xfId="0" applyFont="1" applyFill="1" applyBorder="1" applyAlignment="1">
      <alignment horizontal="center" vertical="center" wrapText="1"/>
    </xf>
    <xf numFmtId="169" fontId="4" fillId="4" borderId="152" xfId="0" applyNumberFormat="1" applyFont="1" applyFill="1" applyBorder="1" applyAlignment="1">
      <alignment horizontal="center" vertical="center" wrapText="1"/>
    </xf>
    <xf numFmtId="169" fontId="4" fillId="4" borderId="153" xfId="0" applyNumberFormat="1" applyFont="1" applyFill="1" applyBorder="1" applyAlignment="1">
      <alignment horizontal="center" vertical="center" wrapText="1"/>
    </xf>
    <xf numFmtId="169" fontId="4" fillId="4" borderId="154" xfId="0" applyNumberFormat="1" applyFont="1" applyFill="1" applyBorder="1" applyAlignment="1">
      <alignment horizontal="center" vertical="center" wrapText="1"/>
    </xf>
    <xf numFmtId="169" fontId="4" fillId="4" borderId="155" xfId="0" applyNumberFormat="1" applyFont="1" applyFill="1" applyBorder="1" applyAlignment="1">
      <alignment horizontal="center" vertical="center" wrapText="1"/>
    </xf>
    <xf numFmtId="169" fontId="4" fillId="4" borderId="156" xfId="0" applyNumberFormat="1" applyFont="1" applyFill="1" applyBorder="1" applyAlignment="1">
      <alignment horizontal="center" vertical="center" wrapText="1"/>
    </xf>
    <xf numFmtId="169" fontId="4" fillId="4" borderId="157" xfId="0" applyNumberFormat="1" applyFont="1" applyFill="1" applyBorder="1" applyAlignment="1">
      <alignment horizontal="center" vertical="center" wrapText="1"/>
    </xf>
    <xf numFmtId="0" fontId="0" fillId="0" borderId="153" xfId="0" applyBorder="1" applyAlignment="1">
      <alignment horizontal="center" vertical="center" wrapText="1"/>
    </xf>
    <xf numFmtId="169" fontId="4" fillId="4" borderId="153" xfId="0" applyNumberFormat="1" applyFont="1" applyFill="1" applyBorder="1" applyAlignment="1">
      <alignment horizontal="center" vertical="center"/>
    </xf>
    <xf numFmtId="169" fontId="47" fillId="4" borderId="153" xfId="0" applyNumberFormat="1" applyFont="1" applyFill="1" applyBorder="1" applyAlignment="1">
      <alignment horizontal="center" vertical="center" wrapText="1"/>
    </xf>
    <xf numFmtId="0" fontId="47" fillId="4" borderId="153" xfId="0" applyFont="1" applyFill="1" applyBorder="1" applyAlignment="1">
      <alignment horizontal="center" vertical="center" wrapText="1"/>
    </xf>
    <xf numFmtId="169" fontId="4" fillId="4" borderId="158" xfId="0" applyNumberFormat="1" applyFont="1" applyFill="1" applyBorder="1" applyAlignment="1">
      <alignment horizontal="center" vertical="center"/>
    </xf>
    <xf numFmtId="0" fontId="4" fillId="4" borderId="88" xfId="0" applyFont="1" applyFill="1" applyBorder="1" applyAlignment="1">
      <alignment horizontal="center" vertical="center" wrapText="1"/>
    </xf>
    <xf numFmtId="169" fontId="4" fillId="4" borderId="148" xfId="0" applyNumberFormat="1" applyFont="1" applyFill="1" applyBorder="1" applyAlignment="1">
      <alignment horizontal="center" vertical="center"/>
    </xf>
    <xf numFmtId="0" fontId="4" fillId="4" borderId="159" xfId="0" applyFont="1" applyFill="1" applyBorder="1" applyAlignment="1">
      <alignment horizontal="center" vertical="center" wrapText="1"/>
    </xf>
    <xf numFmtId="10" fontId="4" fillId="4" borderId="160" xfId="0" applyNumberFormat="1" applyFont="1" applyFill="1" applyBorder="1" applyAlignment="1">
      <alignment horizontal="center" vertical="center" wrapText="1"/>
    </xf>
    <xf numFmtId="0" fontId="4" fillId="4" borderId="160" xfId="0" applyFont="1" applyFill="1" applyBorder="1" applyAlignment="1">
      <alignment horizontal="center" vertical="center" wrapText="1"/>
    </xf>
    <xf numFmtId="169" fontId="4" fillId="4" borderId="161" xfId="0" applyNumberFormat="1" applyFont="1" applyFill="1" applyBorder="1" applyAlignment="1">
      <alignment horizontal="center" vertical="center" wrapText="1"/>
    </xf>
    <xf numFmtId="169" fontId="4" fillId="4" borderId="162" xfId="0" applyNumberFormat="1" applyFont="1" applyFill="1" applyBorder="1" applyAlignment="1">
      <alignment horizontal="center" vertical="center" wrapText="1"/>
    </xf>
    <xf numFmtId="2" fontId="4" fillId="4" borderId="162" xfId="0" applyNumberFormat="1" applyFont="1" applyFill="1" applyBorder="1" applyAlignment="1">
      <alignment horizontal="center" vertical="center" wrapText="1"/>
    </xf>
    <xf numFmtId="169" fontId="4" fillId="4" borderId="163" xfId="0" applyNumberFormat="1" applyFont="1" applyFill="1" applyBorder="1" applyAlignment="1">
      <alignment horizontal="center" vertical="center" wrapText="1"/>
    </xf>
    <xf numFmtId="169" fontId="4" fillId="4" borderId="164" xfId="0" applyNumberFormat="1" applyFont="1" applyFill="1" applyBorder="1" applyAlignment="1">
      <alignment horizontal="center" vertical="center" wrapText="1"/>
    </xf>
    <xf numFmtId="169" fontId="4" fillId="4" borderId="165" xfId="0" applyNumberFormat="1" applyFont="1" applyFill="1" applyBorder="1" applyAlignment="1">
      <alignment horizontal="center" vertical="center" wrapText="1"/>
    </xf>
    <xf numFmtId="0" fontId="4" fillId="4" borderId="166" xfId="0" applyFont="1" applyFill="1" applyBorder="1" applyAlignment="1">
      <alignment horizontal="center" vertical="center" wrapText="1"/>
    </xf>
    <xf numFmtId="0" fontId="0" fillId="0" borderId="167" xfId="0" applyBorder="1" applyAlignment="1">
      <alignment horizontal="center" vertical="center" wrapText="1"/>
    </xf>
    <xf numFmtId="169" fontId="4" fillId="4" borderId="162" xfId="0" applyNumberFormat="1" applyFont="1" applyFill="1" applyBorder="1" applyAlignment="1">
      <alignment horizontal="center" vertical="center"/>
    </xf>
    <xf numFmtId="169" fontId="47" fillId="4" borderId="162" xfId="0" applyNumberFormat="1" applyFont="1" applyFill="1" applyBorder="1" applyAlignment="1">
      <alignment horizontal="center" vertical="center" wrapText="1"/>
    </xf>
    <xf numFmtId="0" fontId="0" fillId="0" borderId="162" xfId="0" applyBorder="1" applyAlignment="1">
      <alignment horizontal="center" vertical="center" wrapText="1"/>
    </xf>
    <xf numFmtId="0" fontId="47" fillId="4" borderId="162" xfId="0" applyFont="1" applyFill="1" applyBorder="1" applyAlignment="1">
      <alignment horizontal="center" vertical="center" wrapText="1"/>
    </xf>
    <xf numFmtId="0" fontId="47" fillId="4" borderId="167" xfId="0" applyFont="1" applyFill="1" applyBorder="1" applyAlignment="1">
      <alignment horizontal="center" vertical="center" wrapText="1"/>
    </xf>
    <xf numFmtId="169" fontId="4" fillId="4" borderId="149" xfId="0" applyNumberFormat="1" applyFont="1" applyFill="1" applyBorder="1" applyAlignment="1">
      <alignment horizontal="center" vertical="center"/>
    </xf>
    <xf numFmtId="169" fontId="84" fillId="0" borderId="0" xfId="0" applyNumberFormat="1" applyFont="1" applyAlignment="1">
      <alignment horizontal="center" vertical="center" wrapText="1"/>
    </xf>
    <xf numFmtId="0" fontId="70" fillId="6" borderId="0" xfId="0" applyFont="1" applyFill="1" applyAlignment="1" applyProtection="1">
      <alignment vertical="center" wrapText="1"/>
      <protection hidden="1"/>
    </xf>
    <xf numFmtId="0" fontId="24" fillId="10" borderId="22" xfId="0" applyFont="1" applyFill="1" applyBorder="1" applyAlignment="1">
      <alignment horizontal="center" vertical="center" wrapText="1"/>
    </xf>
    <xf numFmtId="169" fontId="24" fillId="4" borderId="62" xfId="0" applyNumberFormat="1" applyFont="1" applyFill="1" applyBorder="1" applyAlignment="1">
      <alignment horizontal="center" vertical="center" wrapText="1"/>
    </xf>
    <xf numFmtId="169" fontId="84" fillId="0" borderId="0" xfId="0" applyNumberFormat="1" applyFont="1" applyAlignment="1" applyProtection="1">
      <alignment horizontal="center" vertical="center"/>
      <protection locked="0"/>
    </xf>
    <xf numFmtId="0" fontId="84" fillId="0" borderId="0" xfId="0" applyFont="1" applyAlignment="1" applyProtection="1">
      <alignment horizontal="center" vertical="center"/>
      <protection locked="0"/>
    </xf>
    <xf numFmtId="0" fontId="23" fillId="0" borderId="0" xfId="0" applyFont="1" applyAlignment="1" applyProtection="1">
      <alignment vertical="center"/>
      <protection locked="0"/>
    </xf>
    <xf numFmtId="169" fontId="84" fillId="0" borderId="54" xfId="0" applyNumberFormat="1" applyFont="1" applyBorder="1" applyAlignment="1" applyProtection="1">
      <alignment horizontal="center" vertical="center"/>
      <protection locked="0"/>
    </xf>
    <xf numFmtId="0" fontId="84" fillId="0" borderId="54" xfId="0" applyFont="1" applyBorder="1" applyAlignment="1" applyProtection="1">
      <alignment horizontal="center" vertical="center"/>
      <protection locked="0"/>
    </xf>
    <xf numFmtId="0" fontId="23" fillId="0" borderId="54" xfId="0" applyFont="1" applyBorder="1" applyAlignment="1" applyProtection="1">
      <alignment horizontal="center" vertical="center"/>
      <protection locked="0"/>
    </xf>
    <xf numFmtId="0" fontId="81" fillId="12" borderId="168" xfId="0" applyFont="1" applyFill="1" applyBorder="1" applyAlignment="1">
      <alignment horizontal="center" vertical="center" wrapText="1"/>
    </xf>
    <xf numFmtId="0" fontId="81" fillId="12" borderId="169" xfId="0" applyFont="1" applyFill="1" applyBorder="1" applyAlignment="1">
      <alignment horizontal="center" vertical="center" wrapText="1"/>
    </xf>
    <xf numFmtId="0" fontId="81" fillId="10" borderId="169" xfId="0" applyFont="1" applyFill="1" applyBorder="1" applyAlignment="1">
      <alignment horizontal="center" vertical="center" wrapText="1"/>
    </xf>
    <xf numFmtId="0" fontId="81" fillId="10" borderId="170" xfId="0" applyFont="1" applyFill="1" applyBorder="1" applyAlignment="1">
      <alignment horizontal="center" vertical="center" wrapText="1"/>
    </xf>
    <xf numFmtId="169" fontId="84" fillId="0" borderId="171" xfId="0" applyNumberFormat="1" applyFont="1" applyBorder="1" applyAlignment="1" applyProtection="1">
      <alignment horizontal="center" vertical="center"/>
      <protection locked="0"/>
    </xf>
    <xf numFmtId="0" fontId="23" fillId="0" borderId="172" xfId="0" applyFont="1" applyBorder="1" applyAlignment="1" applyProtection="1">
      <alignment horizontal="center" vertical="center"/>
      <protection locked="0"/>
    </xf>
    <xf numFmtId="169" fontId="84" fillId="0" borderId="173" xfId="0" applyNumberFormat="1" applyFont="1" applyBorder="1" applyAlignment="1" applyProtection="1">
      <alignment horizontal="center" vertical="center"/>
      <protection locked="0"/>
    </xf>
    <xf numFmtId="0" fontId="84" fillId="0" borderId="174" xfId="0" applyFont="1" applyBorder="1" applyAlignment="1" applyProtection="1">
      <alignment horizontal="center" vertical="center"/>
      <protection locked="0"/>
    </xf>
    <xf numFmtId="0" fontId="23" fillId="0" borderId="174" xfId="0" applyFont="1" applyBorder="1" applyAlignment="1" applyProtection="1">
      <alignment horizontal="center" vertical="center"/>
      <protection locked="0"/>
    </xf>
    <xf numFmtId="169" fontId="84" fillId="0" borderId="174" xfId="0" applyNumberFormat="1" applyFont="1" applyBorder="1" applyAlignment="1" applyProtection="1">
      <alignment horizontal="center" vertical="center"/>
      <protection locked="0"/>
    </xf>
    <xf numFmtId="0" fontId="23" fillId="0" borderId="175" xfId="0" applyFont="1" applyBorder="1" applyAlignment="1" applyProtection="1">
      <alignment horizontal="center" vertical="center"/>
      <protection locked="0"/>
    </xf>
    <xf numFmtId="0" fontId="86" fillId="10" borderId="14" xfId="0" applyFont="1" applyFill="1" applyBorder="1" applyAlignment="1">
      <alignment horizontal="center" vertical="center" wrapText="1"/>
    </xf>
    <xf numFmtId="0" fontId="133" fillId="10" borderId="11" xfId="0" applyFont="1" applyFill="1" applyBorder="1" applyAlignment="1">
      <alignment horizontal="center" vertical="center" wrapText="1"/>
    </xf>
    <xf numFmtId="0" fontId="88" fillId="10" borderId="11" xfId="0" applyFont="1" applyFill="1" applyBorder="1" applyAlignment="1">
      <alignment horizontal="center" vertical="center" wrapText="1"/>
    </xf>
    <xf numFmtId="0" fontId="135" fillId="10" borderId="11" xfId="0" applyFont="1" applyFill="1" applyBorder="1" applyAlignment="1">
      <alignment horizontal="center" vertical="center" wrapText="1"/>
    </xf>
    <xf numFmtId="169" fontId="63" fillId="4" borderId="2" xfId="1" applyNumberFormat="1" applyFont="1" applyFill="1" applyBorder="1" applyAlignment="1">
      <alignment horizontal="center" vertical="center"/>
    </xf>
    <xf numFmtId="165" fontId="63" fillId="4" borderId="3" xfId="0" applyNumberFormat="1" applyFont="1" applyFill="1" applyBorder="1" applyAlignment="1">
      <alignment horizontal="center" vertical="center"/>
    </xf>
    <xf numFmtId="9" fontId="63" fillId="4" borderId="54" xfId="1" applyFont="1" applyFill="1" applyBorder="1" applyAlignment="1" applyProtection="1">
      <alignment horizontal="center" vertical="center"/>
      <protection locked="0"/>
    </xf>
    <xf numFmtId="0" fontId="85" fillId="0" borderId="0" xfId="0" applyFont="1" applyAlignment="1">
      <alignment vertical="center" wrapText="1"/>
    </xf>
    <xf numFmtId="169" fontId="23" fillId="0" borderId="0" xfId="0" applyNumberFormat="1" applyFont="1" applyAlignment="1">
      <alignment vertical="center" wrapText="1"/>
    </xf>
    <xf numFmtId="0" fontId="85" fillId="8" borderId="176" xfId="0" applyFont="1" applyFill="1" applyBorder="1" applyAlignment="1">
      <alignment vertical="center" wrapText="1"/>
    </xf>
    <xf numFmtId="169" fontId="84" fillId="4" borderId="158" xfId="6" applyNumberFormat="1" applyFont="1" applyFill="1" applyBorder="1" applyAlignment="1">
      <alignment vertical="center"/>
    </xf>
    <xf numFmtId="0" fontId="85" fillId="8" borderId="177" xfId="0" applyFont="1" applyFill="1" applyBorder="1" applyAlignment="1">
      <alignment vertical="center" wrapText="1"/>
    </xf>
    <xf numFmtId="169" fontId="23" fillId="4" borderId="148" xfId="0" applyNumberFormat="1" applyFont="1" applyFill="1" applyBorder="1" applyAlignment="1">
      <alignment vertical="center"/>
    </xf>
    <xf numFmtId="0" fontId="85" fillId="8" borderId="179" xfId="0" applyFont="1" applyFill="1" applyBorder="1" applyAlignment="1">
      <alignment vertical="center" wrapText="1"/>
    </xf>
    <xf numFmtId="169" fontId="23" fillId="4" borderId="149" xfId="0" applyNumberFormat="1" applyFont="1" applyFill="1" applyBorder="1" applyAlignment="1">
      <alignment vertical="center"/>
    </xf>
    <xf numFmtId="169" fontId="23" fillId="4" borderId="148" xfId="0" applyNumberFormat="1" applyFont="1" applyFill="1" applyBorder="1" applyAlignment="1">
      <alignment vertical="center" wrapText="1"/>
    </xf>
    <xf numFmtId="169" fontId="23" fillId="4" borderId="149" xfId="0" applyNumberFormat="1" applyFont="1" applyFill="1" applyBorder="1" applyAlignment="1">
      <alignment vertical="center" wrapText="1"/>
    </xf>
    <xf numFmtId="169" fontId="23" fillId="3" borderId="182" xfId="0" applyNumberFormat="1" applyFont="1" applyFill="1" applyBorder="1" applyAlignment="1" applyProtection="1">
      <alignment horizontal="center" vertical="center"/>
      <protection locked="0"/>
    </xf>
    <xf numFmtId="0" fontId="88" fillId="10" borderId="29" xfId="0" applyFont="1" applyFill="1" applyBorder="1" applyAlignment="1">
      <alignment horizontal="center" vertical="center" wrapText="1"/>
    </xf>
    <xf numFmtId="169" fontId="48" fillId="29" borderId="54" xfId="0" applyNumberFormat="1" applyFont="1" applyFill="1" applyBorder="1" applyAlignment="1">
      <alignment horizontal="center" vertical="center" wrapText="1"/>
    </xf>
    <xf numFmtId="0" fontId="23" fillId="34" borderId="177" xfId="0" applyFont="1" applyFill="1" applyBorder="1" applyAlignment="1">
      <alignment horizontal="center" vertical="center" wrapText="1"/>
    </xf>
    <xf numFmtId="0" fontId="23" fillId="34" borderId="178" xfId="0" applyFont="1" applyFill="1" applyBorder="1" applyAlignment="1">
      <alignment horizontal="center" vertical="center" wrapText="1"/>
    </xf>
    <xf numFmtId="20" fontId="23" fillId="0" borderId="0" xfId="0" applyNumberFormat="1" applyFont="1" applyAlignment="1">
      <alignment horizontal="center" vertical="center" wrapText="1"/>
    </xf>
    <xf numFmtId="0" fontId="125" fillId="0" borderId="8" xfId="0" applyFont="1" applyBorder="1" applyAlignment="1">
      <alignment vertical="center" wrapText="1"/>
    </xf>
    <xf numFmtId="0" fontId="125" fillId="0" borderId="0" xfId="0" applyFont="1" applyAlignment="1">
      <alignment vertical="center" wrapText="1"/>
    </xf>
    <xf numFmtId="0" fontId="64" fillId="0" borderId="0" xfId="0" applyFont="1" applyAlignment="1">
      <alignment horizontal="left" vertical="center" wrapText="1"/>
    </xf>
    <xf numFmtId="0" fontId="64" fillId="0" borderId="0" xfId="0" applyFont="1" applyAlignment="1">
      <alignment horizontal="left" vertical="center"/>
    </xf>
    <xf numFmtId="0" fontId="64" fillId="0" borderId="0" xfId="0" quotePrefix="1" applyFont="1" applyAlignment="1">
      <alignment horizontal="left" vertical="center"/>
    </xf>
    <xf numFmtId="20" fontId="23" fillId="29" borderId="54" xfId="0" applyNumberFormat="1" applyFont="1" applyFill="1" applyBorder="1" applyAlignment="1">
      <alignment horizontal="center" vertical="center" wrapText="1"/>
    </xf>
    <xf numFmtId="20" fontId="23" fillId="9" borderId="54" xfId="0" applyNumberFormat="1" applyFont="1" applyFill="1" applyBorder="1" applyAlignment="1">
      <alignment horizontal="center" vertical="center" wrapText="1"/>
    </xf>
    <xf numFmtId="169" fontId="23" fillId="9" borderId="54" xfId="0" applyNumberFormat="1" applyFont="1" applyFill="1" applyBorder="1" applyAlignment="1">
      <alignment horizontal="center" vertical="center" wrapText="1"/>
    </xf>
    <xf numFmtId="169" fontId="55" fillId="4" borderId="54" xfId="0" applyNumberFormat="1" applyFont="1" applyFill="1" applyBorder="1" applyAlignment="1">
      <alignment horizontal="center" vertical="center" wrapText="1"/>
    </xf>
    <xf numFmtId="10" fontId="23" fillId="4" borderId="54" xfId="0" applyNumberFormat="1" applyFont="1" applyFill="1" applyBorder="1" applyAlignment="1">
      <alignment horizontal="center" vertical="center"/>
    </xf>
    <xf numFmtId="169" fontId="23" fillId="4" borderId="54" xfId="0" applyNumberFormat="1" applyFont="1" applyFill="1" applyBorder="1" applyAlignment="1">
      <alignment horizontal="center" vertical="center" wrapText="1"/>
    </xf>
    <xf numFmtId="0" fontId="67" fillId="0" borderId="0" xfId="0" applyFont="1" applyAlignment="1">
      <alignment horizontal="center" vertical="center" wrapText="1"/>
    </xf>
    <xf numFmtId="0" fontId="23" fillId="0" borderId="0" xfId="0" applyFont="1" applyAlignment="1" applyProtection="1">
      <alignment horizontal="center" vertical="center"/>
      <protection locked="0"/>
    </xf>
    <xf numFmtId="0" fontId="81" fillId="29" borderId="54" xfId="0" applyFont="1" applyFill="1" applyBorder="1" applyAlignment="1">
      <alignment horizontal="center" vertical="center" wrapText="1"/>
    </xf>
    <xf numFmtId="0" fontId="81" fillId="9" borderId="54" xfId="0" applyFont="1" applyFill="1" applyBorder="1" applyAlignment="1">
      <alignment horizontal="center" vertical="center" wrapText="1"/>
    </xf>
    <xf numFmtId="0" fontId="142" fillId="29" borderId="54" xfId="0" applyFont="1" applyFill="1" applyBorder="1" applyAlignment="1">
      <alignment horizontal="center" vertical="center" wrapText="1"/>
    </xf>
    <xf numFmtId="0" fontId="82" fillId="9" borderId="54" xfId="0" applyFont="1" applyFill="1" applyBorder="1" applyAlignment="1">
      <alignment horizontal="center" vertical="center" wrapText="1"/>
    </xf>
    <xf numFmtId="166" fontId="114" fillId="40" borderId="54" xfId="0" applyNumberFormat="1" applyFont="1" applyFill="1" applyBorder="1" applyAlignment="1">
      <alignment horizontal="center" vertical="center"/>
    </xf>
    <xf numFmtId="0" fontId="49" fillId="9" borderId="54" xfId="0" applyFont="1" applyFill="1" applyBorder="1" applyAlignment="1" applyProtection="1">
      <alignment horizontal="center" vertical="center" wrapText="1"/>
      <protection hidden="1"/>
    </xf>
    <xf numFmtId="0" fontId="48" fillId="9" borderId="54" xfId="0" applyFont="1" applyFill="1" applyBorder="1" applyAlignment="1">
      <alignment horizontal="center" vertical="center" wrapText="1"/>
    </xf>
    <xf numFmtId="20" fontId="10" fillId="29" borderId="54" xfId="0" applyNumberFormat="1" applyFont="1" applyFill="1" applyBorder="1" applyAlignment="1">
      <alignment vertical="center" wrapText="1"/>
    </xf>
    <xf numFmtId="169" fontId="10" fillId="26" borderId="54" xfId="0" applyNumberFormat="1" applyFont="1" applyFill="1" applyBorder="1" applyAlignment="1">
      <alignment vertical="center" wrapText="1"/>
    </xf>
    <xf numFmtId="0" fontId="144" fillId="9" borderId="54" xfId="0" applyFont="1" applyFill="1" applyBorder="1" applyAlignment="1" applyProtection="1">
      <alignment horizontal="center" vertical="center" wrapText="1"/>
      <protection hidden="1"/>
    </xf>
    <xf numFmtId="0" fontId="10" fillId="9" borderId="54" xfId="0" applyFont="1" applyFill="1" applyBorder="1" applyAlignment="1" applyProtection="1">
      <alignment horizontal="center" vertical="center" wrapText="1"/>
      <protection hidden="1"/>
    </xf>
    <xf numFmtId="0" fontId="50" fillId="9" borderId="54" xfId="0" applyFont="1" applyFill="1" applyBorder="1" applyAlignment="1" applyProtection="1">
      <alignment horizontal="center" vertical="center" wrapText="1"/>
      <protection hidden="1"/>
    </xf>
    <xf numFmtId="0" fontId="119" fillId="9" borderId="54" xfId="0" applyFont="1" applyFill="1" applyBorder="1" applyAlignment="1" applyProtection="1">
      <alignment horizontal="center" vertical="center" wrapText="1"/>
      <protection hidden="1"/>
    </xf>
    <xf numFmtId="0" fontId="122" fillId="9" borderId="54" xfId="0" applyFont="1" applyFill="1" applyBorder="1" applyAlignment="1" applyProtection="1">
      <alignment horizontal="center" vertical="center" wrapText="1"/>
      <protection hidden="1"/>
    </xf>
    <xf numFmtId="0" fontId="122" fillId="9" borderId="54" xfId="0" quotePrefix="1" applyFont="1" applyFill="1" applyBorder="1" applyAlignment="1" applyProtection="1">
      <alignment horizontal="center" vertical="center" wrapText="1"/>
      <protection hidden="1"/>
    </xf>
    <xf numFmtId="0" fontId="124" fillId="9" borderId="54" xfId="0" applyFont="1" applyFill="1" applyBorder="1" applyAlignment="1" applyProtection="1">
      <alignment horizontal="center" vertical="center" wrapText="1"/>
      <protection hidden="1"/>
    </xf>
    <xf numFmtId="49" fontId="121" fillId="8" borderId="54" xfId="0" applyNumberFormat="1" applyFont="1" applyFill="1" applyBorder="1" applyAlignment="1" applyProtection="1">
      <alignment horizontal="center" vertical="center" wrapText="1"/>
      <protection locked="0"/>
    </xf>
    <xf numFmtId="169" fontId="49" fillId="4" borderId="54" xfId="1" applyNumberFormat="1" applyFont="1" applyFill="1" applyBorder="1" applyAlignment="1" applyProtection="1">
      <alignment horizontal="center" vertical="center"/>
    </xf>
    <xf numFmtId="169" fontId="49" fillId="4" borderId="54" xfId="1" applyNumberFormat="1" applyFont="1" applyFill="1" applyBorder="1" applyAlignment="1" applyProtection="1">
      <alignment horizontal="center" vertical="center"/>
      <protection hidden="1"/>
    </xf>
    <xf numFmtId="10" fontId="49" fillId="4" borderId="54" xfId="1" applyNumberFormat="1" applyFont="1" applyFill="1" applyBorder="1" applyAlignment="1" applyProtection="1">
      <alignment horizontal="center" vertical="center"/>
      <protection hidden="1"/>
    </xf>
    <xf numFmtId="169" fontId="49" fillId="4" borderId="54" xfId="0" applyNumberFormat="1" applyFont="1" applyFill="1" applyBorder="1" applyAlignment="1" applyProtection="1">
      <alignment horizontal="center" vertical="center"/>
      <protection hidden="1"/>
    </xf>
    <xf numFmtId="0" fontId="10" fillId="3" borderId="54" xfId="0" applyFont="1" applyFill="1" applyBorder="1" applyAlignment="1">
      <alignment horizontal="center" vertical="center"/>
    </xf>
    <xf numFmtId="169" fontId="10" fillId="3" borderId="54" xfId="0" applyNumberFormat="1" applyFont="1" applyFill="1" applyBorder="1" applyAlignment="1">
      <alignment horizontal="center" vertical="center"/>
    </xf>
    <xf numFmtId="166" fontId="117" fillId="40" borderId="54" xfId="0" applyNumberFormat="1" applyFont="1" applyFill="1" applyBorder="1" applyAlignment="1">
      <alignment horizontal="center" vertical="center"/>
    </xf>
    <xf numFmtId="10" fontId="117" fillId="40" borderId="54" xfId="0" applyNumberFormat="1" applyFont="1" applyFill="1" applyBorder="1" applyAlignment="1">
      <alignment horizontal="center" vertical="center"/>
    </xf>
    <xf numFmtId="169" fontId="117" fillId="40" borderId="54" xfId="0" applyNumberFormat="1" applyFont="1" applyFill="1" applyBorder="1" applyAlignment="1">
      <alignment horizontal="center" vertical="center"/>
    </xf>
    <xf numFmtId="169" fontId="48" fillId="9" borderId="54" xfId="0" applyNumberFormat="1" applyFont="1" applyFill="1" applyBorder="1" applyAlignment="1">
      <alignment vertical="center" wrapText="1"/>
    </xf>
    <xf numFmtId="20" fontId="23" fillId="9" borderId="54" xfId="0" applyNumberFormat="1" applyFont="1" applyFill="1" applyBorder="1" applyAlignment="1">
      <alignment vertical="center" wrapText="1"/>
    </xf>
    <xf numFmtId="0" fontId="10" fillId="29" borderId="54" xfId="0" applyFont="1" applyFill="1" applyBorder="1" applyAlignment="1">
      <alignment horizontal="center" vertical="center" wrapText="1"/>
    </xf>
    <xf numFmtId="0" fontId="10" fillId="9" borderId="54" xfId="0" applyFont="1" applyFill="1" applyBorder="1" applyAlignment="1">
      <alignment horizontal="center" vertical="center" wrapText="1"/>
    </xf>
    <xf numFmtId="0" fontId="10" fillId="9" borderId="54" xfId="0" applyFont="1" applyFill="1" applyBorder="1" applyAlignment="1">
      <alignment horizontal="left" vertical="center" wrapText="1"/>
    </xf>
    <xf numFmtId="0" fontId="117" fillId="9" borderId="54" xfId="0" applyFont="1" applyFill="1" applyBorder="1" applyAlignment="1">
      <alignment horizontal="left" vertical="center" wrapText="1"/>
    </xf>
    <xf numFmtId="0" fontId="10" fillId="4" borderId="54" xfId="0" applyFont="1" applyFill="1" applyBorder="1" applyAlignment="1">
      <alignment horizontal="center" vertical="center" wrapText="1"/>
    </xf>
    <xf numFmtId="169" fontId="10" fillId="4" borderId="54" xfId="0" applyNumberFormat="1" applyFont="1" applyFill="1" applyBorder="1" applyAlignment="1">
      <alignment horizontal="center" vertical="center" wrapText="1"/>
    </xf>
    <xf numFmtId="0" fontId="24" fillId="11" borderId="189" xfId="0" applyFont="1" applyFill="1" applyBorder="1" applyAlignment="1">
      <alignment vertical="center" wrapText="1"/>
    </xf>
    <xf numFmtId="169" fontId="24" fillId="4" borderId="190" xfId="0" applyNumberFormat="1" applyFont="1" applyFill="1" applyBorder="1" applyAlignment="1">
      <alignment vertical="center" wrapText="1"/>
    </xf>
    <xf numFmtId="0" fontId="24" fillId="11" borderId="171" xfId="0" applyFont="1" applyFill="1" applyBorder="1" applyAlignment="1">
      <alignment vertical="center" wrapText="1"/>
    </xf>
    <xf numFmtId="10" fontId="24" fillId="4" borderId="172" xfId="1" applyNumberFormat="1" applyFont="1" applyFill="1" applyBorder="1" applyAlignment="1">
      <alignment vertical="center" wrapText="1"/>
    </xf>
    <xf numFmtId="169" fontId="24" fillId="4" borderId="172" xfId="0" applyNumberFormat="1" applyFont="1" applyFill="1" applyBorder="1" applyAlignment="1">
      <alignment vertical="center" wrapText="1"/>
    </xf>
    <xf numFmtId="0" fontId="80" fillId="11" borderId="171" xfId="0" applyFont="1" applyFill="1" applyBorder="1" applyAlignment="1">
      <alignment horizontal="right" vertical="center" wrapText="1"/>
    </xf>
    <xf numFmtId="169" fontId="80" fillId="4" borderId="172" xfId="0" applyNumberFormat="1" applyFont="1" applyFill="1" applyBorder="1" applyAlignment="1">
      <alignment vertical="center" wrapText="1"/>
    </xf>
    <xf numFmtId="0" fontId="147" fillId="11" borderId="171" xfId="0" applyFont="1" applyFill="1" applyBorder="1" applyAlignment="1">
      <alignment horizontal="right" vertical="center" wrapText="1"/>
    </xf>
    <xf numFmtId="0" fontId="25" fillId="2" borderId="173" xfId="0" applyFont="1" applyFill="1" applyBorder="1" applyAlignment="1" applyProtection="1">
      <alignment horizontal="right" vertical="center" wrapText="1"/>
      <protection hidden="1"/>
    </xf>
    <xf numFmtId="169" fontId="24" fillId="2" borderId="175" xfId="0" applyNumberFormat="1" applyFont="1" applyFill="1" applyBorder="1" applyAlignment="1">
      <alignment vertical="center" wrapText="1"/>
    </xf>
    <xf numFmtId="20" fontId="25" fillId="0" borderId="0" xfId="0" applyNumberFormat="1" applyFont="1" applyAlignment="1" applyProtection="1">
      <alignment horizontal="right" vertical="center" wrapText="1"/>
      <protection hidden="1"/>
    </xf>
    <xf numFmtId="167" fontId="24" fillId="0" borderId="0" xfId="101" applyFont="1" applyFill="1" applyBorder="1" applyAlignment="1">
      <alignment horizontal="center" vertical="center" wrapText="1"/>
    </xf>
    <xf numFmtId="169" fontId="24" fillId="0" borderId="0" xfId="0" applyNumberFormat="1" applyFont="1" applyAlignment="1">
      <alignment horizontal="right" vertical="center" wrapText="1"/>
    </xf>
    <xf numFmtId="0" fontId="2" fillId="2" borderId="117" xfId="0" applyFont="1" applyFill="1" applyBorder="1" applyAlignment="1">
      <alignment horizontal="right" vertical="center" wrapText="1"/>
    </xf>
    <xf numFmtId="0" fontId="70" fillId="0" borderId="0" xfId="0" applyFont="1" applyAlignment="1" applyProtection="1">
      <alignment vertical="center" wrapText="1"/>
      <protection hidden="1"/>
    </xf>
    <xf numFmtId="0" fontId="24" fillId="10" borderId="10" xfId="0" applyFont="1" applyFill="1" applyBorder="1" applyAlignment="1">
      <alignment horizontal="center" vertical="center" wrapText="1"/>
    </xf>
    <xf numFmtId="169" fontId="24" fillId="4" borderId="19" xfId="0" applyNumberFormat="1" applyFont="1" applyFill="1" applyBorder="1" applyAlignment="1">
      <alignment horizontal="center" vertical="center" wrapText="1"/>
    </xf>
    <xf numFmtId="0" fontId="24" fillId="10" borderId="191" xfId="0" applyFont="1" applyFill="1" applyBorder="1" applyAlignment="1">
      <alignment vertical="center" wrapText="1"/>
    </xf>
    <xf numFmtId="169" fontId="24" fillId="4" borderId="192" xfId="0" applyNumberFormat="1" applyFont="1" applyFill="1" applyBorder="1" applyAlignment="1">
      <alignment vertical="center" wrapText="1"/>
    </xf>
    <xf numFmtId="169" fontId="63" fillId="4" borderId="1" xfId="0" applyNumberFormat="1" applyFont="1" applyFill="1" applyBorder="1" applyAlignment="1">
      <alignment horizontal="center" vertical="center"/>
    </xf>
    <xf numFmtId="169" fontId="24" fillId="3" borderId="1" xfId="0" applyNumberFormat="1" applyFont="1" applyFill="1" applyBorder="1" applyAlignment="1">
      <alignment horizontal="center" vertical="center"/>
    </xf>
    <xf numFmtId="9" fontId="49" fillId="58" borderId="54" xfId="1" applyFont="1" applyFill="1" applyBorder="1" applyAlignment="1">
      <alignment horizontal="center" vertical="center"/>
    </xf>
    <xf numFmtId="10" fontId="49" fillId="4" borderId="184" xfId="0" applyNumberFormat="1" applyFont="1" applyFill="1" applyBorder="1" applyAlignment="1" applyProtection="1">
      <alignment horizontal="center" vertical="center"/>
      <protection hidden="1"/>
    </xf>
    <xf numFmtId="9" fontId="117" fillId="40" borderId="184" xfId="1" applyFont="1" applyFill="1" applyBorder="1" applyAlignment="1">
      <alignment horizontal="center" vertical="center"/>
    </xf>
    <xf numFmtId="166" fontId="117" fillId="40" borderId="1" xfId="0" applyNumberFormat="1" applyFont="1" applyFill="1" applyBorder="1" applyAlignment="1">
      <alignment horizontal="center" vertical="center"/>
    </xf>
    <xf numFmtId="0" fontId="49" fillId="0" borderId="0" xfId="0" applyFont="1" applyAlignment="1">
      <alignment horizontal="center" vertical="center"/>
    </xf>
    <xf numFmtId="0" fontId="4" fillId="6" borderId="1" xfId="0" applyFont="1" applyFill="1" applyBorder="1" applyAlignment="1" applyProtection="1">
      <alignment horizontal="center" vertical="center" wrapText="1"/>
      <protection locked="0"/>
    </xf>
    <xf numFmtId="0" fontId="4" fillId="0" borderId="0" xfId="0" applyFont="1" applyAlignment="1" applyProtection="1">
      <alignment wrapText="1"/>
      <protection locked="0"/>
    </xf>
    <xf numFmtId="0" fontId="4" fillId="4" borderId="114" xfId="1" applyNumberFormat="1" applyFont="1" applyFill="1" applyBorder="1" applyAlignment="1" applyProtection="1">
      <alignment horizontal="right" vertical="center" wrapText="1"/>
    </xf>
    <xf numFmtId="0" fontId="4" fillId="4" borderId="3" xfId="1" applyNumberFormat="1" applyFont="1" applyFill="1" applyBorder="1" applyAlignment="1" applyProtection="1">
      <alignment horizontal="right" vertical="center" wrapText="1"/>
    </xf>
    <xf numFmtId="0" fontId="2" fillId="2" borderId="1" xfId="0" applyFont="1" applyFill="1" applyBorder="1" applyAlignment="1">
      <alignment vertical="center" wrapText="1"/>
    </xf>
    <xf numFmtId="0" fontId="0" fillId="0" borderId="0" xfId="0" applyAlignment="1">
      <alignment horizontal="center"/>
    </xf>
    <xf numFmtId="169" fontId="24" fillId="3" borderId="1" xfId="1" applyNumberFormat="1" applyFont="1" applyFill="1" applyBorder="1" applyAlignment="1">
      <alignment horizontal="center" vertical="center"/>
    </xf>
    <xf numFmtId="9" fontId="24" fillId="3" borderId="14" xfId="1" applyFont="1" applyFill="1" applyBorder="1" applyAlignment="1">
      <alignment horizontal="center" vertical="center"/>
    </xf>
    <xf numFmtId="0" fontId="0" fillId="0" borderId="0" xfId="0" applyAlignment="1">
      <alignment horizontal="center" vertical="center"/>
    </xf>
    <xf numFmtId="9" fontId="84" fillId="0" borderId="1" xfId="1" applyFont="1" applyBorder="1" applyAlignment="1" applyProtection="1">
      <alignment horizontal="center" vertical="center"/>
      <protection locked="0"/>
    </xf>
    <xf numFmtId="169" fontId="84" fillId="4" borderId="54" xfId="0" applyNumberFormat="1" applyFont="1" applyFill="1" applyBorder="1" applyAlignment="1" applyProtection="1">
      <alignment horizontal="center" vertical="center"/>
      <protection locked="0"/>
    </xf>
    <xf numFmtId="10" fontId="24" fillId="3" borderId="1" xfId="1" applyNumberFormat="1" applyFont="1" applyFill="1" applyBorder="1" applyAlignment="1">
      <alignment horizontal="center" vertical="center"/>
    </xf>
    <xf numFmtId="0" fontId="4" fillId="4" borderId="194" xfId="0" applyFont="1" applyFill="1" applyBorder="1" applyAlignment="1">
      <alignment horizontal="center" vertical="center" wrapText="1"/>
    </xf>
    <xf numFmtId="49" fontId="13" fillId="11" borderId="29" xfId="102" applyNumberFormat="1" applyFont="1" applyFill="1" applyBorder="1" applyAlignment="1">
      <alignment horizontal="center" vertical="center" wrapText="1"/>
    </xf>
    <xf numFmtId="2" fontId="4" fillId="6" borderId="14" xfId="0" applyNumberFormat="1" applyFont="1" applyFill="1" applyBorder="1" applyAlignment="1" applyProtection="1">
      <alignment horizontal="center" vertical="center" wrapText="1"/>
      <protection locked="0"/>
    </xf>
    <xf numFmtId="3" fontId="4" fillId="4" borderId="48" xfId="102" applyNumberFormat="1" applyFont="1" applyFill="1" applyBorder="1" applyAlignment="1" applyProtection="1">
      <alignment horizontal="center" vertical="center" wrapText="1"/>
      <protection locked="0"/>
    </xf>
    <xf numFmtId="3" fontId="4" fillId="4" borderId="1" xfId="102" applyNumberFormat="1" applyFont="1" applyFill="1" applyBorder="1" applyAlignment="1" applyProtection="1">
      <alignment horizontal="center" vertical="center" wrapText="1"/>
      <protection locked="0"/>
    </xf>
    <xf numFmtId="3" fontId="4" fillId="4" borderId="14" xfId="102" applyNumberFormat="1" applyFont="1" applyFill="1" applyBorder="1" applyAlignment="1" applyProtection="1">
      <alignment horizontal="center" vertical="center" wrapText="1"/>
      <protection locked="0"/>
    </xf>
    <xf numFmtId="0" fontId="100" fillId="37" borderId="14" xfId="0" applyFont="1" applyFill="1" applyBorder="1" applyAlignment="1">
      <alignment horizontal="center" vertical="center" wrapText="1"/>
    </xf>
    <xf numFmtId="0" fontId="13" fillId="37" borderId="14" xfId="0" applyFont="1" applyFill="1" applyBorder="1" applyAlignment="1">
      <alignment horizontal="center" vertical="center" wrapText="1"/>
    </xf>
    <xf numFmtId="0" fontId="4" fillId="4" borderId="48" xfId="1" applyNumberFormat="1" applyFont="1" applyFill="1" applyBorder="1" applyAlignment="1">
      <alignment horizontal="center" vertical="center" wrapText="1"/>
    </xf>
    <xf numFmtId="0" fontId="54" fillId="9" borderId="1"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47" fillId="9" borderId="195" xfId="0" applyFont="1" applyFill="1" applyBorder="1" applyAlignment="1">
      <alignment horizontal="center" vertical="center" wrapText="1"/>
    </xf>
    <xf numFmtId="0" fontId="4" fillId="6" borderId="113" xfId="0" applyFont="1" applyFill="1" applyBorder="1" applyAlignment="1" applyProtection="1">
      <alignment horizontal="center" vertical="center" wrapText="1"/>
      <protection locked="0"/>
    </xf>
    <xf numFmtId="14" fontId="4" fillId="6" borderId="113" xfId="0" applyNumberFormat="1" applyFont="1" applyFill="1" applyBorder="1" applyAlignment="1" applyProtection="1">
      <alignment horizontal="center" vertical="center" wrapText="1"/>
      <protection locked="0"/>
    </xf>
    <xf numFmtId="2" fontId="4" fillId="6" borderId="113" xfId="0" applyNumberFormat="1" applyFont="1" applyFill="1" applyBorder="1" applyAlignment="1" applyProtection="1">
      <alignment horizontal="center" vertical="center" wrapText="1"/>
      <protection locked="0"/>
    </xf>
    <xf numFmtId="2" fontId="4" fillId="6" borderId="196" xfId="0" applyNumberFormat="1" applyFont="1" applyFill="1" applyBorder="1" applyAlignment="1">
      <alignment horizontal="center" vertical="center" wrapText="1"/>
    </xf>
    <xf numFmtId="2" fontId="4" fillId="6" borderId="30" xfId="0" applyNumberFormat="1" applyFont="1" applyFill="1" applyBorder="1" applyAlignment="1">
      <alignment horizontal="center" vertical="center" wrapText="1"/>
    </xf>
    <xf numFmtId="169" fontId="4" fillId="4" borderId="197" xfId="0" applyNumberFormat="1" applyFont="1" applyFill="1" applyBorder="1" applyAlignment="1">
      <alignment horizontal="center" vertical="center"/>
    </xf>
    <xf numFmtId="169" fontId="74" fillId="39" borderId="0" xfId="0" applyNumberFormat="1" applyFont="1" applyFill="1" applyAlignment="1">
      <alignment horizontal="center" vertical="center" wrapText="1"/>
    </xf>
    <xf numFmtId="169" fontId="74" fillId="39" borderId="1" xfId="0" applyNumberFormat="1" applyFont="1" applyFill="1" applyBorder="1" applyAlignment="1">
      <alignment horizontal="center" vertical="center" wrapText="1"/>
    </xf>
    <xf numFmtId="0" fontId="117" fillId="53" borderId="1" xfId="0" applyFont="1" applyFill="1" applyBorder="1" applyAlignment="1">
      <alignment horizontal="center" vertical="center" wrapText="1"/>
    </xf>
    <xf numFmtId="0" fontId="49" fillId="0" borderId="1" xfId="0" applyFont="1" applyBorder="1" applyAlignment="1">
      <alignment horizontal="center" vertical="center"/>
    </xf>
    <xf numFmtId="169" fontId="74" fillId="39" borderId="184" xfId="0" applyNumberFormat="1" applyFont="1" applyFill="1" applyBorder="1" applyAlignment="1">
      <alignment horizontal="center" vertical="center" wrapText="1"/>
    </xf>
    <xf numFmtId="169" fontId="74" fillId="39" borderId="185" xfId="0" applyNumberFormat="1" applyFont="1" applyFill="1" applyBorder="1" applyAlignment="1">
      <alignment horizontal="center" vertical="center" wrapText="1"/>
    </xf>
    <xf numFmtId="169" fontId="74" fillId="39" borderId="186" xfId="0" applyNumberFormat="1" applyFont="1" applyFill="1" applyBorder="1" applyAlignment="1">
      <alignment horizontal="center" vertical="center" wrapText="1"/>
    </xf>
    <xf numFmtId="169" fontId="48" fillId="29" borderId="54" xfId="0" applyNumberFormat="1" applyFont="1" applyFill="1" applyBorder="1" applyAlignment="1">
      <alignment horizontal="center" vertical="center" wrapText="1"/>
    </xf>
    <xf numFmtId="0" fontId="10" fillId="9" borderId="1" xfId="0" applyFont="1" applyFill="1" applyBorder="1" applyAlignment="1" applyProtection="1">
      <alignment horizontal="center" vertical="center" wrapText="1"/>
      <protection hidden="1"/>
    </xf>
    <xf numFmtId="0" fontId="49" fillId="6" borderId="1" xfId="0" applyFont="1" applyFill="1" applyBorder="1" applyAlignment="1" applyProtection="1">
      <alignment horizontal="center" vertical="center"/>
      <protection hidden="1"/>
    </xf>
    <xf numFmtId="20" fontId="23" fillId="29" borderId="54" xfId="0" applyNumberFormat="1" applyFont="1" applyFill="1" applyBorder="1" applyAlignment="1">
      <alignment horizontal="center" vertical="center" wrapText="1"/>
    </xf>
    <xf numFmtId="169" fontId="70" fillId="39" borderId="54" xfId="0" applyNumberFormat="1" applyFont="1" applyFill="1" applyBorder="1" applyAlignment="1">
      <alignment horizontal="center" vertical="center" wrapText="1"/>
    </xf>
    <xf numFmtId="0" fontId="67" fillId="57" borderId="183" xfId="0" applyFont="1" applyFill="1" applyBorder="1" applyAlignment="1">
      <alignment horizontal="center" vertical="center" wrapText="1"/>
    </xf>
    <xf numFmtId="0" fontId="67" fillId="57" borderId="0" xfId="0" applyFont="1" applyFill="1" applyAlignment="1">
      <alignment horizontal="center" vertical="center" wrapText="1"/>
    </xf>
    <xf numFmtId="0" fontId="81" fillId="29" borderId="54" xfId="0" applyFont="1" applyFill="1" applyBorder="1" applyAlignment="1">
      <alignment horizontal="center" vertical="center" wrapText="1"/>
    </xf>
    <xf numFmtId="0" fontId="81" fillId="9" borderId="54" xfId="0" applyFont="1" applyFill="1" applyBorder="1" applyAlignment="1">
      <alignment horizontal="center" vertical="center" wrapText="1"/>
    </xf>
    <xf numFmtId="0" fontId="81" fillId="9" borderId="193" xfId="0" applyFont="1" applyFill="1" applyBorder="1" applyAlignment="1">
      <alignment horizontal="center" vertical="center" wrapText="1"/>
    </xf>
    <xf numFmtId="0" fontId="81" fillId="9" borderId="139" xfId="0" applyFont="1" applyFill="1" applyBorder="1" applyAlignment="1">
      <alignment horizontal="center" vertical="center" wrapText="1"/>
    </xf>
    <xf numFmtId="0" fontId="121" fillId="4" borderId="193" xfId="0" applyFont="1" applyFill="1" applyBorder="1" applyAlignment="1" applyProtection="1">
      <alignment horizontal="center" vertical="center"/>
      <protection hidden="1"/>
    </xf>
    <xf numFmtId="0" fontId="121" fillId="4" borderId="139" xfId="0" applyFont="1" applyFill="1" applyBorder="1" applyAlignment="1" applyProtection="1">
      <alignment horizontal="center" vertical="center"/>
      <protection hidden="1"/>
    </xf>
    <xf numFmtId="10" fontId="49" fillId="4" borderId="193" xfId="1" applyNumberFormat="1" applyFont="1" applyFill="1" applyBorder="1" applyAlignment="1" applyProtection="1">
      <alignment horizontal="center" vertical="center"/>
      <protection hidden="1"/>
    </xf>
    <xf numFmtId="10" fontId="49" fillId="4" borderId="139" xfId="1" applyNumberFormat="1" applyFont="1" applyFill="1" applyBorder="1" applyAlignment="1" applyProtection="1">
      <alignment horizontal="center" vertical="center"/>
      <protection hidden="1"/>
    </xf>
    <xf numFmtId="169" fontId="74" fillId="39" borderId="187" xfId="0" applyNumberFormat="1" applyFont="1" applyFill="1" applyBorder="1" applyAlignment="1">
      <alignment horizontal="center" vertical="center" wrapText="1"/>
    </xf>
    <xf numFmtId="169" fontId="74" fillId="39" borderId="188" xfId="0" applyNumberFormat="1" applyFont="1" applyFill="1" applyBorder="1" applyAlignment="1">
      <alignment horizontal="center" vertical="center" wrapText="1"/>
    </xf>
    <xf numFmtId="0" fontId="48" fillId="9" borderId="54" xfId="0" applyFont="1" applyFill="1" applyBorder="1" applyAlignment="1">
      <alignment horizontal="center" vertical="center" wrapText="1"/>
    </xf>
    <xf numFmtId="169" fontId="48" fillId="9" borderId="54" xfId="0" applyNumberFormat="1" applyFont="1" applyFill="1" applyBorder="1" applyAlignment="1">
      <alignment horizontal="center" vertical="center" wrapText="1"/>
    </xf>
    <xf numFmtId="0" fontId="48" fillId="0" borderId="0" xfId="0" applyFont="1" applyAlignment="1">
      <alignment horizontal="center" vertical="center" wrapText="1"/>
    </xf>
    <xf numFmtId="0" fontId="10" fillId="29" borderId="54" xfId="0" applyFont="1" applyFill="1" applyBorder="1" applyAlignment="1">
      <alignment horizontal="center" vertical="center" wrapText="1"/>
    </xf>
    <xf numFmtId="0" fontId="10" fillId="9" borderId="184" xfId="0" applyFont="1" applyFill="1" applyBorder="1" applyAlignment="1" applyProtection="1">
      <alignment horizontal="center" vertical="center" wrapText="1"/>
      <protection hidden="1"/>
    </xf>
    <xf numFmtId="9" fontId="10" fillId="9" borderId="54" xfId="1" applyFont="1" applyFill="1" applyBorder="1" applyAlignment="1" applyProtection="1">
      <alignment horizontal="center" vertical="center" wrapText="1"/>
      <protection hidden="1"/>
    </xf>
    <xf numFmtId="20" fontId="23" fillId="6" borderId="0" xfId="0" applyNumberFormat="1" applyFont="1" applyFill="1" applyAlignment="1">
      <alignment horizontal="center" vertical="center" wrapText="1"/>
    </xf>
    <xf numFmtId="0" fontId="76" fillId="39" borderId="0" xfId="0" applyFont="1" applyFill="1" applyAlignment="1">
      <alignment horizontal="center" vertical="center" wrapText="1"/>
    </xf>
    <xf numFmtId="0" fontId="64" fillId="56" borderId="0" xfId="0" applyFont="1" applyFill="1" applyAlignment="1">
      <alignment horizontal="center" vertical="center" wrapText="1"/>
    </xf>
    <xf numFmtId="0" fontId="22" fillId="11" borderId="2" xfId="0" applyFont="1" applyFill="1" applyBorder="1" applyAlignment="1">
      <alignment horizontal="left" vertical="top" wrapText="1"/>
    </xf>
    <xf numFmtId="0" fontId="22" fillId="11" borderId="9" xfId="0" applyFont="1" applyFill="1" applyBorder="1" applyAlignment="1">
      <alignment horizontal="left" vertical="top"/>
    </xf>
    <xf numFmtId="0" fontId="22" fillId="11" borderId="3" xfId="0" applyFont="1" applyFill="1" applyBorder="1" applyAlignment="1">
      <alignment horizontal="left" vertical="top"/>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1" xfId="0" applyFont="1" applyBorder="1" applyAlignment="1">
      <alignment horizontal="center" vertical="center"/>
    </xf>
    <xf numFmtId="0" fontId="70" fillId="32" borderId="4" xfId="0" applyFont="1" applyFill="1" applyBorder="1" applyAlignment="1">
      <alignment horizontal="center" vertical="center" wrapText="1"/>
    </xf>
    <xf numFmtId="0" fontId="70" fillId="32" borderId="0" xfId="0" applyFont="1" applyFill="1" applyAlignment="1">
      <alignment horizontal="center" vertical="center" wrapText="1"/>
    </xf>
    <xf numFmtId="0" fontId="18" fillId="0" borderId="8" xfId="0" applyFont="1" applyBorder="1" applyAlignment="1">
      <alignment horizontal="center" vertical="center"/>
    </xf>
    <xf numFmtId="0" fontId="18" fillId="0" borderId="0" xfId="0" applyFont="1" applyAlignment="1">
      <alignment horizontal="center" vertical="center"/>
    </xf>
    <xf numFmtId="0" fontId="18" fillId="0" borderId="21" xfId="0" applyFont="1" applyBorder="1" applyAlignment="1">
      <alignment horizontal="center" vertical="center"/>
    </xf>
    <xf numFmtId="0" fontId="19" fillId="0" borderId="0" xfId="0" applyFont="1" applyAlignment="1">
      <alignment horizontal="center" vertical="center" wrapText="1"/>
    </xf>
    <xf numFmtId="0" fontId="69" fillId="0" borderId="6" xfId="0" applyFont="1" applyBorder="1" applyAlignment="1">
      <alignment horizontal="center" vertical="center"/>
    </xf>
    <xf numFmtId="0" fontId="69" fillId="0" borderId="7" xfId="0" applyFont="1" applyBorder="1" applyAlignment="1">
      <alignment horizontal="center" vertical="center"/>
    </xf>
    <xf numFmtId="0" fontId="55" fillId="7" borderId="7" xfId="0" applyFont="1" applyFill="1" applyBorder="1" applyAlignment="1" applyProtection="1">
      <alignment horizontal="center" vertical="center" wrapText="1"/>
      <protection locked="0"/>
    </xf>
    <xf numFmtId="0" fontId="55" fillId="7" borderId="20" xfId="0" applyFont="1" applyFill="1" applyBorder="1" applyAlignment="1" applyProtection="1">
      <alignment horizontal="center" vertical="center" wrapText="1"/>
      <protection locked="0"/>
    </xf>
    <xf numFmtId="0" fontId="69" fillId="0" borderId="8" xfId="0" applyFont="1" applyBorder="1" applyAlignment="1">
      <alignment horizontal="center" vertical="center"/>
    </xf>
    <xf numFmtId="0" fontId="69" fillId="0" borderId="0" xfId="0" applyFont="1" applyAlignment="1">
      <alignment horizontal="center" vertical="center"/>
    </xf>
    <xf numFmtId="0" fontId="55" fillId="7" borderId="0" xfId="0" applyFont="1" applyFill="1" applyAlignment="1" applyProtection="1">
      <alignment horizontal="center" vertical="center" wrapText="1"/>
      <protection locked="0"/>
    </xf>
    <xf numFmtId="0" fontId="55" fillId="7" borderId="21" xfId="0" applyFont="1" applyFill="1" applyBorder="1" applyAlignment="1" applyProtection="1">
      <alignment horizontal="center" vertical="center" wrapText="1"/>
      <protection locked="0"/>
    </xf>
    <xf numFmtId="0" fontId="55" fillId="7" borderId="4" xfId="0" applyFont="1" applyFill="1" applyBorder="1" applyAlignment="1" applyProtection="1">
      <alignment horizontal="center" vertical="center" wrapText="1"/>
      <protection locked="0"/>
    </xf>
    <xf numFmtId="0" fontId="55" fillId="7" borderId="23" xfId="0" applyFont="1" applyFill="1" applyBorder="1" applyAlignment="1" applyProtection="1">
      <alignment horizontal="center" vertical="center" wrapText="1"/>
      <protection locked="0"/>
    </xf>
    <xf numFmtId="0" fontId="22" fillId="0" borderId="0" xfId="0" applyFont="1" applyAlignment="1">
      <alignment horizontal="center" vertical="center"/>
    </xf>
    <xf numFmtId="0" fontId="22" fillId="0" borderId="21" xfId="0" applyFont="1" applyBorder="1" applyAlignment="1">
      <alignment horizontal="center" vertical="center"/>
    </xf>
    <xf numFmtId="0" fontId="71" fillId="34" borderId="6" xfId="0" applyFont="1" applyFill="1" applyBorder="1" applyAlignment="1">
      <alignment horizontal="center" vertical="center" wrapText="1"/>
    </xf>
    <xf numFmtId="0" fontId="71" fillId="34" borderId="7" xfId="0" applyFont="1" applyFill="1" applyBorder="1" applyAlignment="1">
      <alignment horizontal="center" vertical="center" wrapText="1"/>
    </xf>
    <xf numFmtId="0" fontId="71" fillId="34" borderId="20" xfId="0" applyFont="1" applyFill="1" applyBorder="1" applyAlignment="1">
      <alignment horizontal="center" vertical="center" wrapText="1"/>
    </xf>
    <xf numFmtId="0" fontId="14" fillId="6" borderId="22" xfId="0" applyFont="1" applyFill="1" applyBorder="1" applyAlignment="1">
      <alignment horizontal="left" vertical="top" wrapText="1"/>
    </xf>
    <xf numFmtId="0" fontId="14" fillId="6" borderId="4" xfId="0" applyFont="1" applyFill="1" applyBorder="1" applyAlignment="1">
      <alignment horizontal="left" vertical="top" wrapText="1"/>
    </xf>
    <xf numFmtId="0" fontId="14" fillId="6" borderId="23" xfId="0" applyFont="1" applyFill="1" applyBorder="1" applyAlignment="1">
      <alignment horizontal="left" vertical="top" wrapText="1"/>
    </xf>
    <xf numFmtId="0" fontId="14" fillId="6" borderId="8" xfId="0" applyFont="1" applyFill="1" applyBorder="1" applyAlignment="1">
      <alignment horizontal="left" vertical="top" wrapText="1"/>
    </xf>
    <xf numFmtId="0" fontId="14" fillId="6" borderId="0" xfId="0" applyFont="1" applyFill="1" applyAlignment="1">
      <alignment horizontal="left" vertical="top" wrapText="1"/>
    </xf>
    <xf numFmtId="0" fontId="14" fillId="6" borderId="21" xfId="0" applyFont="1" applyFill="1" applyBorder="1" applyAlignment="1">
      <alignment horizontal="left" vertical="top" wrapText="1"/>
    </xf>
    <xf numFmtId="0" fontId="71" fillId="35" borderId="6" xfId="0" applyFont="1" applyFill="1" applyBorder="1" applyAlignment="1">
      <alignment horizontal="center" vertical="center" wrapText="1"/>
    </xf>
    <xf numFmtId="0" fontId="71" fillId="35" borderId="7" xfId="0" applyFont="1" applyFill="1" applyBorder="1" applyAlignment="1">
      <alignment horizontal="center" vertical="center" wrapText="1"/>
    </xf>
    <xf numFmtId="0" fontId="71" fillId="35" borderId="20" xfId="0" applyFont="1" applyFill="1" applyBorder="1" applyAlignment="1">
      <alignment horizontal="center" vertical="center" wrapText="1"/>
    </xf>
    <xf numFmtId="0" fontId="22" fillId="6" borderId="8" xfId="0" applyFont="1" applyFill="1" applyBorder="1" applyAlignment="1">
      <alignment horizontal="left" vertical="top" wrapText="1"/>
    </xf>
    <xf numFmtId="0" fontId="22" fillId="6" borderId="0" xfId="0" applyFont="1" applyFill="1" applyAlignment="1">
      <alignment horizontal="left" vertical="top" wrapText="1"/>
    </xf>
    <xf numFmtId="0" fontId="22" fillId="6" borderId="21" xfId="0" applyFont="1" applyFill="1" applyBorder="1" applyAlignment="1">
      <alignment horizontal="left" vertical="top" wrapText="1"/>
    </xf>
    <xf numFmtId="0" fontId="22" fillId="6" borderId="22" xfId="0" applyFont="1" applyFill="1" applyBorder="1" applyAlignment="1">
      <alignment horizontal="left" vertical="top" wrapText="1"/>
    </xf>
    <xf numFmtId="0" fontId="22" fillId="6" borderId="4" xfId="0" applyFont="1" applyFill="1" applyBorder="1" applyAlignment="1">
      <alignment horizontal="left" vertical="top" wrapText="1"/>
    </xf>
    <xf numFmtId="0" fontId="22" fillId="6" borderId="23" xfId="0" applyFont="1" applyFill="1" applyBorder="1" applyAlignment="1">
      <alignment horizontal="left" vertical="top" wrapText="1"/>
    </xf>
    <xf numFmtId="0" fontId="71" fillId="33" borderId="6" xfId="0" applyFont="1" applyFill="1" applyBorder="1" applyAlignment="1">
      <alignment horizontal="center" vertical="center" wrapText="1"/>
    </xf>
    <xf numFmtId="0" fontId="71" fillId="33" borderId="7" xfId="0" applyFont="1" applyFill="1" applyBorder="1" applyAlignment="1">
      <alignment horizontal="center" vertical="center" wrapText="1"/>
    </xf>
    <xf numFmtId="0" fontId="71" fillId="33" borderId="20" xfId="0" applyFont="1" applyFill="1" applyBorder="1" applyAlignment="1">
      <alignment horizontal="center" vertical="center" wrapText="1"/>
    </xf>
    <xf numFmtId="0" fontId="84" fillId="12" borderId="8" xfId="0" applyFont="1" applyFill="1" applyBorder="1" applyAlignment="1">
      <alignment horizontal="center" vertical="center" wrapText="1"/>
    </xf>
    <xf numFmtId="0" fontId="84" fillId="12" borderId="0" xfId="0" applyFont="1" applyFill="1" applyAlignment="1">
      <alignment horizontal="center" vertical="center" wrapText="1"/>
    </xf>
    <xf numFmtId="0" fontId="47" fillId="0" borderId="6" xfId="0" applyFont="1" applyBorder="1" applyAlignment="1">
      <alignment horizontal="center" vertical="top" wrapText="1"/>
    </xf>
    <xf numFmtId="0" fontId="47" fillId="0" borderId="8" xfId="0" applyFont="1" applyBorder="1" applyAlignment="1">
      <alignment horizontal="center" vertical="top" wrapText="1"/>
    </xf>
    <xf numFmtId="0" fontId="47" fillId="0" borderId="33" xfId="0" applyFont="1" applyBorder="1" applyAlignment="1">
      <alignment horizontal="center" vertical="top" wrapText="1"/>
    </xf>
    <xf numFmtId="0" fontId="47" fillId="0" borderId="65" xfId="0" applyFont="1" applyBorder="1" applyAlignment="1">
      <alignment horizontal="center" vertical="top" wrapText="1"/>
    </xf>
    <xf numFmtId="165" fontId="91" fillId="35" borderId="8" xfId="0" applyNumberFormat="1" applyFont="1" applyFill="1" applyBorder="1" applyAlignment="1" applyProtection="1">
      <alignment horizontal="center" vertical="center" wrapText="1"/>
      <protection hidden="1"/>
    </xf>
    <xf numFmtId="165" fontId="91" fillId="35" borderId="0" xfId="0" applyNumberFormat="1" applyFont="1" applyFill="1" applyAlignment="1" applyProtection="1">
      <alignment horizontal="center" vertical="center" wrapText="1"/>
      <protection hidden="1"/>
    </xf>
    <xf numFmtId="0" fontId="4" fillId="10" borderId="54" xfId="0" applyFont="1" applyFill="1" applyBorder="1" applyAlignment="1">
      <alignment horizontal="center" vertical="center" wrapText="1"/>
    </xf>
    <xf numFmtId="0" fontId="47" fillId="10" borderId="54" xfId="0" applyFont="1" applyFill="1" applyBorder="1" applyAlignment="1">
      <alignment horizontal="center" vertical="center" wrapText="1"/>
    </xf>
    <xf numFmtId="0" fontId="2" fillId="2" borderId="22" xfId="0" applyFont="1" applyFill="1" applyBorder="1" applyAlignment="1">
      <alignment horizontal="right" vertical="center"/>
    </xf>
    <xf numFmtId="0" fontId="2" fillId="2" borderId="4" xfId="0" applyFont="1" applyFill="1" applyBorder="1" applyAlignment="1">
      <alignment horizontal="right" vertical="center"/>
    </xf>
    <xf numFmtId="0" fontId="2" fillId="2" borderId="117" xfId="0" applyFont="1" applyFill="1" applyBorder="1" applyAlignment="1">
      <alignment horizontal="right" vertical="center"/>
    </xf>
    <xf numFmtId="0" fontId="67" fillId="36" borderId="47" xfId="0" applyFont="1" applyFill="1" applyBorder="1" applyAlignment="1">
      <alignment horizontal="center" vertical="center" wrapText="1"/>
    </xf>
    <xf numFmtId="0" fontId="67" fillId="36" borderId="47" xfId="0" applyFont="1" applyFill="1" applyBorder="1" applyAlignment="1">
      <alignment horizontal="center" vertical="center"/>
    </xf>
    <xf numFmtId="0" fontId="65" fillId="37" borderId="0" xfId="0" applyFont="1" applyFill="1" applyAlignment="1">
      <alignment horizontal="center" vertical="center" wrapText="1"/>
    </xf>
    <xf numFmtId="0" fontId="10" fillId="29" borderId="0" xfId="0" applyFont="1" applyFill="1" applyAlignment="1">
      <alignment horizontal="center" vertical="center"/>
    </xf>
    <xf numFmtId="0" fontId="47" fillId="37" borderId="16" xfId="0" applyFont="1" applyFill="1" applyBorder="1" applyAlignment="1">
      <alignment horizontal="center" vertical="center" wrapText="1"/>
    </xf>
    <xf numFmtId="0" fontId="67" fillId="35" borderId="6" xfId="0" applyFont="1" applyFill="1" applyBorder="1" applyAlignment="1">
      <alignment horizontal="center" vertical="center" wrapText="1"/>
    </xf>
    <xf numFmtId="0" fontId="67" fillId="35" borderId="7" xfId="0" applyFont="1" applyFill="1" applyBorder="1" applyAlignment="1">
      <alignment horizontal="center" vertical="center" wrapText="1"/>
    </xf>
    <xf numFmtId="0" fontId="67" fillId="35" borderId="115" xfId="0" applyFont="1" applyFill="1" applyBorder="1" applyAlignment="1">
      <alignment horizontal="center" vertical="center" wrapText="1"/>
    </xf>
    <xf numFmtId="0" fontId="67" fillId="35" borderId="8" xfId="0" applyFont="1" applyFill="1" applyBorder="1" applyAlignment="1">
      <alignment horizontal="center" vertical="center" wrapText="1"/>
    </xf>
    <xf numFmtId="0" fontId="67" fillId="35" borderId="0" xfId="0" applyFont="1" applyFill="1" applyAlignment="1">
      <alignment horizontal="center" vertical="center" wrapText="1"/>
    </xf>
    <xf numFmtId="0" fontId="67" fillId="35" borderId="97" xfId="0" applyFont="1" applyFill="1" applyBorder="1" applyAlignment="1">
      <alignment horizontal="center" vertical="center" wrapText="1"/>
    </xf>
    <xf numFmtId="0" fontId="67" fillId="36" borderId="11" xfId="0" applyFont="1" applyFill="1" applyBorder="1" applyAlignment="1">
      <alignment horizontal="center" vertical="center" wrapText="1"/>
    </xf>
    <xf numFmtId="0" fontId="67" fillId="36" borderId="11" xfId="0" applyFont="1" applyFill="1" applyBorder="1" applyAlignment="1">
      <alignment horizontal="center" vertical="center"/>
    </xf>
    <xf numFmtId="0" fontId="72" fillId="36" borderId="11" xfId="0" applyFont="1" applyFill="1" applyBorder="1" applyAlignment="1">
      <alignment horizontal="center" vertical="center" wrapText="1"/>
    </xf>
    <xf numFmtId="0" fontId="66" fillId="38" borderId="47" xfId="0" applyFont="1" applyFill="1" applyBorder="1" applyAlignment="1">
      <alignment horizontal="center" vertical="center" wrapText="1"/>
    </xf>
    <xf numFmtId="0" fontId="66" fillId="38" borderId="11" xfId="0" applyFont="1" applyFill="1" applyBorder="1" applyAlignment="1">
      <alignment horizontal="center" vertical="center" wrapText="1"/>
    </xf>
    <xf numFmtId="0" fontId="67" fillId="34" borderId="50" xfId="0" applyFont="1" applyFill="1" applyBorder="1" applyAlignment="1">
      <alignment horizontal="center" vertical="center" wrapText="1"/>
    </xf>
    <xf numFmtId="0" fontId="67" fillId="34" borderId="113" xfId="0" applyFont="1" applyFill="1" applyBorder="1" applyAlignment="1">
      <alignment horizontal="center" vertical="center" wrapText="1"/>
    </xf>
    <xf numFmtId="0" fontId="66" fillId="31" borderId="47" xfId="0" applyFont="1" applyFill="1" applyBorder="1" applyAlignment="1">
      <alignment horizontal="center" vertical="center"/>
    </xf>
    <xf numFmtId="0" fontId="66" fillId="31" borderId="11" xfId="0" applyFont="1" applyFill="1" applyBorder="1" applyAlignment="1">
      <alignment horizontal="center" vertical="center"/>
    </xf>
    <xf numFmtId="0" fontId="10" fillId="26" borderId="47" xfId="0" applyFont="1" applyFill="1" applyBorder="1" applyAlignment="1">
      <alignment horizontal="center" vertical="center" wrapText="1"/>
    </xf>
    <xf numFmtId="0" fontId="10" fillId="26" borderId="11" xfId="0" applyFont="1" applyFill="1" applyBorder="1" applyAlignment="1">
      <alignment horizontal="center" vertical="center" wrapText="1"/>
    </xf>
    <xf numFmtId="0" fontId="66" fillId="26" borderId="116" xfId="0" applyFont="1" applyFill="1" applyBorder="1" applyAlignment="1">
      <alignment horizontal="center" vertical="center" wrapText="1"/>
    </xf>
    <xf numFmtId="0" fontId="66" fillId="26" borderId="7" xfId="0" applyFont="1" applyFill="1" applyBorder="1" applyAlignment="1">
      <alignment horizontal="center" vertical="center" wrapText="1"/>
    </xf>
    <xf numFmtId="0" fontId="66" fillId="26" borderId="115" xfId="0" applyFont="1" applyFill="1" applyBorder="1" applyAlignment="1">
      <alignment horizontal="center" vertical="center" wrapText="1"/>
    </xf>
    <xf numFmtId="0" fontId="66" fillId="26" borderId="40" xfId="0" applyFont="1" applyFill="1" applyBorder="1" applyAlignment="1">
      <alignment horizontal="center" vertical="center" wrapText="1"/>
    </xf>
    <xf numFmtId="0" fontId="66" fillId="26" borderId="0" xfId="0" applyFont="1" applyFill="1" applyAlignment="1">
      <alignment horizontal="center" vertical="center" wrapText="1"/>
    </xf>
    <xf numFmtId="0" fontId="66" fillId="26" borderId="97" xfId="0" applyFont="1" applyFill="1" applyBorder="1" applyAlignment="1">
      <alignment horizontal="center" vertical="center" wrapText="1"/>
    </xf>
    <xf numFmtId="0" fontId="67" fillId="26" borderId="7" xfId="0" applyFont="1" applyFill="1" applyBorder="1" applyAlignment="1">
      <alignment horizontal="center" vertical="center" wrapText="1"/>
    </xf>
    <xf numFmtId="0" fontId="67" fillId="26" borderId="115" xfId="0" applyFont="1" applyFill="1" applyBorder="1" applyAlignment="1">
      <alignment horizontal="center" vertical="center" wrapText="1"/>
    </xf>
    <xf numFmtId="0" fontId="67" fillId="26" borderId="0" xfId="0" applyFont="1" applyFill="1" applyAlignment="1">
      <alignment horizontal="center" vertical="center" wrapText="1"/>
    </xf>
    <xf numFmtId="0" fontId="67" fillId="26" borderId="97" xfId="0" applyFont="1" applyFill="1" applyBorder="1" applyAlignment="1">
      <alignment horizontal="center" vertical="center" wrapText="1"/>
    </xf>
    <xf numFmtId="0" fontId="14" fillId="42" borderId="6" xfId="0" applyFont="1" applyFill="1" applyBorder="1" applyAlignment="1">
      <alignment horizontal="left" vertical="center"/>
    </xf>
    <xf numFmtId="0" fontId="14" fillId="42" borderId="7" xfId="0" applyFont="1" applyFill="1" applyBorder="1" applyAlignment="1">
      <alignment horizontal="left" vertical="center"/>
    </xf>
    <xf numFmtId="0" fontId="14" fillId="42" borderId="20" xfId="0" applyFont="1" applyFill="1" applyBorder="1" applyAlignment="1">
      <alignment horizontal="left" vertical="center"/>
    </xf>
    <xf numFmtId="0" fontId="98" fillId="42" borderId="22" xfId="0" applyFont="1" applyFill="1" applyBorder="1" applyAlignment="1">
      <alignment horizontal="left" vertical="center" wrapText="1"/>
    </xf>
    <xf numFmtId="0" fontId="0" fillId="42" borderId="4" xfId="0" applyFill="1" applyBorder="1" applyAlignment="1">
      <alignment horizontal="left" vertical="center"/>
    </xf>
    <xf numFmtId="0" fontId="0" fillId="42" borderId="23" xfId="0" applyFill="1" applyBorder="1" applyAlignment="1">
      <alignment horizontal="left" vertical="center"/>
    </xf>
    <xf numFmtId="0" fontId="65" fillId="26" borderId="47" xfId="0" applyFont="1" applyFill="1" applyBorder="1" applyAlignment="1">
      <alignment horizontal="center" vertical="center" wrapText="1"/>
    </xf>
    <xf numFmtId="0" fontId="65" fillId="26" borderId="11" xfId="0" applyFont="1" applyFill="1" applyBorder="1" applyAlignment="1">
      <alignment horizontal="center" vertical="center" wrapText="1"/>
    </xf>
    <xf numFmtId="0" fontId="10" fillId="26" borderId="116" xfId="0" applyFont="1" applyFill="1" applyBorder="1" applyAlignment="1">
      <alignment horizontal="center" vertical="center" wrapText="1"/>
    </xf>
    <xf numFmtId="0" fontId="10" fillId="26" borderId="7" xfId="0" applyFont="1" applyFill="1" applyBorder="1" applyAlignment="1">
      <alignment horizontal="center" vertical="center" wrapText="1"/>
    </xf>
    <xf numFmtId="0" fontId="10" fillId="26" borderId="20" xfId="0" applyFont="1" applyFill="1" applyBorder="1" applyAlignment="1">
      <alignment horizontal="center" vertical="center" wrapText="1"/>
    </xf>
    <xf numFmtId="0" fontId="10" fillId="26" borderId="40" xfId="0" applyFont="1" applyFill="1" applyBorder="1" applyAlignment="1">
      <alignment horizontal="center" vertical="center" wrapText="1"/>
    </xf>
    <xf numFmtId="0" fontId="10" fillId="26" borderId="0" xfId="0" applyFont="1" applyFill="1" applyAlignment="1">
      <alignment horizontal="center" vertical="center" wrapText="1"/>
    </xf>
    <xf numFmtId="0" fontId="10" fillId="26" borderId="21" xfId="0" applyFont="1" applyFill="1" applyBorder="1" applyAlignment="1">
      <alignment horizontal="center" vertical="center" wrapText="1"/>
    </xf>
    <xf numFmtId="0" fontId="73" fillId="26" borderId="7" xfId="0" applyFont="1" applyFill="1" applyBorder="1" applyAlignment="1">
      <alignment horizontal="center" vertical="center" wrapText="1"/>
    </xf>
    <xf numFmtId="0" fontId="73" fillId="26" borderId="115" xfId="0" applyFont="1" applyFill="1" applyBorder="1" applyAlignment="1">
      <alignment horizontal="center" vertical="center" wrapText="1"/>
    </xf>
    <xf numFmtId="0" fontId="73" fillId="26" borderId="0" xfId="0" applyFont="1" applyFill="1" applyAlignment="1">
      <alignment horizontal="center" vertical="center" wrapText="1"/>
    </xf>
    <xf numFmtId="0" fontId="73" fillId="26" borderId="97" xfId="0" applyFont="1" applyFill="1" applyBorder="1" applyAlignment="1">
      <alignment horizontal="center" vertical="center" wrapText="1"/>
    </xf>
    <xf numFmtId="0" fontId="66" fillId="26" borderId="1" xfId="0" applyFont="1" applyFill="1" applyBorder="1" applyAlignment="1">
      <alignment horizontal="center" vertical="center"/>
    </xf>
    <xf numFmtId="0" fontId="66" fillId="26" borderId="63" xfId="0" applyFont="1" applyFill="1" applyBorder="1" applyAlignment="1">
      <alignment horizontal="center" vertical="center"/>
    </xf>
    <xf numFmtId="0" fontId="66" fillId="26" borderId="38" xfId="0" applyFont="1" applyFill="1" applyBorder="1" applyAlignment="1">
      <alignment horizontal="center" vertical="center"/>
    </xf>
    <xf numFmtId="0" fontId="66" fillId="26" borderId="114" xfId="0" applyFont="1" applyFill="1" applyBorder="1" applyAlignment="1">
      <alignment horizontal="center" vertical="center"/>
    </xf>
    <xf numFmtId="0" fontId="129" fillId="55" borderId="0" xfId="0" applyFont="1" applyFill="1" applyAlignment="1">
      <alignment horizontal="center" wrapText="1"/>
    </xf>
    <xf numFmtId="0" fontId="129" fillId="54" borderId="0" xfId="0" applyFont="1" applyFill="1" applyAlignment="1">
      <alignment horizontal="center" wrapText="1"/>
    </xf>
    <xf numFmtId="0" fontId="107" fillId="46" borderId="47" xfId="0" applyFont="1" applyFill="1" applyBorder="1" applyAlignment="1">
      <alignment horizontal="center" vertical="center" wrapText="1"/>
    </xf>
    <xf numFmtId="0" fontId="107" fillId="46" borderId="1" xfId="0" applyFont="1" applyFill="1" applyBorder="1" applyAlignment="1">
      <alignment horizontal="center" vertical="center" wrapText="1"/>
    </xf>
    <xf numFmtId="0" fontId="111" fillId="46" borderId="3" xfId="0" applyFont="1" applyFill="1" applyBorder="1" applyAlignment="1">
      <alignment horizontal="center" vertical="center" wrapText="1"/>
    </xf>
    <xf numFmtId="0" fontId="111" fillId="46" borderId="1" xfId="0" applyFont="1" applyFill="1" applyBorder="1" applyAlignment="1">
      <alignment horizontal="center" vertical="center" wrapText="1"/>
    </xf>
    <xf numFmtId="0" fontId="66" fillId="46" borderId="114" xfId="0" applyFont="1" applyFill="1" applyBorder="1" applyAlignment="1">
      <alignment horizontal="center" vertical="center" wrapText="1"/>
    </xf>
    <xf numFmtId="0" fontId="66" fillId="46" borderId="47" xfId="0" applyFont="1" applyFill="1" applyBorder="1" applyAlignment="1">
      <alignment horizontal="center" vertical="center" wrapText="1"/>
    </xf>
    <xf numFmtId="0" fontId="66" fillId="46" borderId="1" xfId="0" applyFont="1" applyFill="1" applyBorder="1" applyAlignment="1">
      <alignment horizontal="center" vertical="center" wrapText="1"/>
    </xf>
    <xf numFmtId="0" fontId="107" fillId="46" borderId="50" xfId="0" applyFont="1" applyFill="1" applyBorder="1" applyAlignment="1">
      <alignment horizontal="center" vertical="center" wrapText="1"/>
    </xf>
    <xf numFmtId="0" fontId="107" fillId="46" borderId="15" xfId="0" applyFont="1" applyFill="1" applyBorder="1" applyAlignment="1">
      <alignment horizontal="center" vertical="center" wrapText="1"/>
    </xf>
    <xf numFmtId="0" fontId="47" fillId="37" borderId="17" xfId="0" applyFont="1" applyFill="1" applyBorder="1" applyAlignment="1">
      <alignment horizontal="center" vertical="center" wrapText="1"/>
    </xf>
    <xf numFmtId="0" fontId="47" fillId="37" borderId="31" xfId="0" applyFont="1" applyFill="1" applyBorder="1" applyAlignment="1">
      <alignment horizontal="center" vertical="center" wrapText="1"/>
    </xf>
    <xf numFmtId="0" fontId="68" fillId="43" borderId="75" xfId="0" applyFont="1" applyFill="1" applyBorder="1" applyAlignment="1">
      <alignment horizontal="center" vertical="center" wrapText="1"/>
    </xf>
    <xf numFmtId="0" fontId="68" fillId="43" borderId="32" xfId="0" applyFont="1" applyFill="1" applyBorder="1" applyAlignment="1">
      <alignment horizontal="center" vertical="center" wrapText="1"/>
    </xf>
    <xf numFmtId="0" fontId="68" fillId="44" borderId="116" xfId="0" applyFont="1" applyFill="1" applyBorder="1" applyAlignment="1">
      <alignment horizontal="center" vertical="center" wrapText="1"/>
    </xf>
    <xf numFmtId="0" fontId="68" fillId="44" borderId="115" xfId="0" applyFont="1" applyFill="1" applyBorder="1" applyAlignment="1">
      <alignment horizontal="center" vertical="center" wrapText="1"/>
    </xf>
    <xf numFmtId="0" fontId="68" fillId="44" borderId="5" xfId="0" applyFont="1" applyFill="1" applyBorder="1" applyAlignment="1">
      <alignment horizontal="center" vertical="center" wrapText="1"/>
    </xf>
    <xf numFmtId="0" fontId="68" fillId="44" borderId="27" xfId="0" applyFont="1" applyFill="1" applyBorder="1" applyAlignment="1">
      <alignment horizontal="center" vertical="center" wrapText="1"/>
    </xf>
    <xf numFmtId="0" fontId="68" fillId="47" borderId="116" xfId="0" applyFont="1" applyFill="1" applyBorder="1" applyAlignment="1">
      <alignment horizontal="center" vertical="center" wrapText="1"/>
    </xf>
    <xf numFmtId="0" fontId="68" fillId="47" borderId="7" xfId="0" applyFont="1" applyFill="1" applyBorder="1" applyAlignment="1">
      <alignment horizontal="center" vertical="center" wrapText="1"/>
    </xf>
    <xf numFmtId="0" fontId="68" fillId="47" borderId="115" xfId="0" applyFont="1" applyFill="1" applyBorder="1" applyAlignment="1">
      <alignment horizontal="center" vertical="center" wrapText="1"/>
    </xf>
    <xf numFmtId="0" fontId="68" fillId="47" borderId="5" xfId="0" applyFont="1" applyFill="1" applyBorder="1" applyAlignment="1">
      <alignment horizontal="center" vertical="center" wrapText="1"/>
    </xf>
    <xf numFmtId="0" fontId="68" fillId="47" borderId="24" xfId="0" applyFont="1" applyFill="1" applyBorder="1" applyAlignment="1">
      <alignment horizontal="center" vertical="center" wrapText="1"/>
    </xf>
    <xf numFmtId="0" fontId="68" fillId="47" borderId="27" xfId="0" applyFont="1" applyFill="1" applyBorder="1" applyAlignment="1">
      <alignment horizontal="center" vertical="center" wrapText="1"/>
    </xf>
    <xf numFmtId="0" fontId="66" fillId="45" borderId="48" xfId="0" applyFont="1" applyFill="1" applyBorder="1" applyAlignment="1">
      <alignment horizontal="center" vertical="center" wrapText="1"/>
    </xf>
    <xf numFmtId="0" fontId="66" fillId="45" borderId="14" xfId="0" applyFont="1" applyFill="1" applyBorder="1" applyAlignment="1">
      <alignment horizontal="center" vertical="center" wrapText="1"/>
    </xf>
    <xf numFmtId="0" fontId="67" fillId="35" borderId="71" xfId="0" applyFont="1" applyFill="1" applyBorder="1" applyAlignment="1">
      <alignment horizontal="center" vertical="center" wrapText="1"/>
    </xf>
    <xf numFmtId="0" fontId="67" fillId="35" borderId="24" xfId="0" applyFont="1" applyFill="1" applyBorder="1" applyAlignment="1">
      <alignment horizontal="center" vertical="center" wrapText="1"/>
    </xf>
    <xf numFmtId="0" fontId="67" fillId="35" borderId="27" xfId="0" applyFont="1" applyFill="1" applyBorder="1" applyAlignment="1">
      <alignment horizontal="center" vertical="center" wrapText="1"/>
    </xf>
    <xf numFmtId="0" fontId="2" fillId="2" borderId="119" xfId="0" applyFont="1" applyFill="1" applyBorder="1" applyAlignment="1">
      <alignment horizontal="right" vertical="center"/>
    </xf>
    <xf numFmtId="0" fontId="0" fillId="2" borderId="4" xfId="0" applyFill="1" applyBorder="1" applyAlignment="1">
      <alignment horizontal="center"/>
    </xf>
    <xf numFmtId="0" fontId="67" fillId="35" borderId="49" xfId="0" applyFont="1" applyFill="1" applyBorder="1" applyAlignment="1">
      <alignment horizontal="center" vertical="center" wrapText="1"/>
    </xf>
    <xf numFmtId="0" fontId="67" fillId="35" borderId="47" xfId="0" applyFont="1" applyFill="1" applyBorder="1" applyAlignment="1">
      <alignment horizontal="center" vertical="center" wrapText="1"/>
    </xf>
    <xf numFmtId="0" fontId="67" fillId="35" borderId="16" xfId="0" applyFont="1" applyFill="1" applyBorder="1" applyAlignment="1">
      <alignment horizontal="center" vertical="center" wrapText="1"/>
    </xf>
    <xf numFmtId="0" fontId="67" fillId="35" borderId="1" xfId="0" applyFont="1" applyFill="1" applyBorder="1" applyAlignment="1">
      <alignment horizontal="center" vertical="center" wrapText="1"/>
    </xf>
    <xf numFmtId="0" fontId="65" fillId="26" borderId="1" xfId="0" applyFont="1" applyFill="1" applyBorder="1" applyAlignment="1">
      <alignment horizontal="center" vertical="center" wrapText="1"/>
    </xf>
    <xf numFmtId="0" fontId="73" fillId="26" borderId="47" xfId="0" applyFont="1" applyFill="1" applyBorder="1" applyAlignment="1">
      <alignment horizontal="center" vertical="center" wrapText="1"/>
    </xf>
    <xf numFmtId="0" fontId="73" fillId="26" borderId="1" xfId="0" applyFont="1" applyFill="1" applyBorder="1" applyAlignment="1">
      <alignment horizontal="center" vertical="center" wrapText="1"/>
    </xf>
    <xf numFmtId="0" fontId="67" fillId="26" borderId="6" xfId="0" applyFont="1" applyFill="1" applyBorder="1" applyAlignment="1">
      <alignment horizontal="center" vertical="center" wrapText="1"/>
    </xf>
    <xf numFmtId="0" fontId="67" fillId="26" borderId="71" xfId="0" applyFont="1" applyFill="1" applyBorder="1" applyAlignment="1">
      <alignment horizontal="center" vertical="center" wrapText="1"/>
    </xf>
    <xf numFmtId="0" fontId="67" fillId="26" borderId="24" xfId="0" applyFont="1" applyFill="1" applyBorder="1" applyAlignment="1">
      <alignment horizontal="center" vertical="center" wrapText="1"/>
    </xf>
    <xf numFmtId="0" fontId="66" fillId="38" borderId="1" xfId="0" applyFont="1" applyFill="1" applyBorder="1" applyAlignment="1">
      <alignment horizontal="center" vertical="center" wrapText="1"/>
    </xf>
    <xf numFmtId="0" fontId="66" fillId="31" borderId="1" xfId="0" applyFont="1" applyFill="1" applyBorder="1" applyAlignment="1">
      <alignment horizontal="center" vertical="center"/>
    </xf>
    <xf numFmtId="0" fontId="67" fillId="34" borderId="15" xfId="0" applyFont="1" applyFill="1" applyBorder="1" applyAlignment="1">
      <alignment horizontal="center" vertical="center" wrapText="1"/>
    </xf>
    <xf numFmtId="0" fontId="67" fillId="36" borderId="1" xfId="0" applyFont="1" applyFill="1" applyBorder="1" applyAlignment="1">
      <alignment horizontal="center" vertical="center" wrapText="1"/>
    </xf>
    <xf numFmtId="0" fontId="72" fillId="36" borderId="1" xfId="0" applyFont="1" applyFill="1" applyBorder="1" applyAlignment="1">
      <alignment horizontal="center" vertical="center" wrapText="1"/>
    </xf>
    <xf numFmtId="0" fontId="66" fillId="26" borderId="47" xfId="0" applyFont="1" applyFill="1" applyBorder="1" applyAlignment="1">
      <alignment horizontal="center" vertical="center" wrapText="1"/>
    </xf>
    <xf numFmtId="0" fontId="66" fillId="26" borderId="1" xfId="0" applyFont="1" applyFill="1" applyBorder="1" applyAlignment="1">
      <alignment horizontal="center" vertical="center" wrapText="1"/>
    </xf>
    <xf numFmtId="0" fontId="10" fillId="26" borderId="1" xfId="0" applyFont="1" applyFill="1" applyBorder="1" applyAlignment="1">
      <alignment horizontal="center" vertical="center" wrapText="1"/>
    </xf>
    <xf numFmtId="0" fontId="65" fillId="37" borderId="0" xfId="0" applyFont="1" applyFill="1" applyAlignment="1">
      <alignment horizontal="center" vertical="center"/>
    </xf>
    <xf numFmtId="0" fontId="10" fillId="29" borderId="0" xfId="0" applyFont="1" applyFill="1" applyAlignment="1">
      <alignment horizontal="center" vertical="center" wrapText="1"/>
    </xf>
    <xf numFmtId="0" fontId="10" fillId="26" borderId="50" xfId="0" applyFont="1" applyFill="1" applyBorder="1" applyAlignment="1">
      <alignment horizontal="center" vertical="center" wrapText="1"/>
    </xf>
    <xf numFmtId="0" fontId="10" fillId="26" borderId="15" xfId="0" applyFont="1" applyFill="1" applyBorder="1" applyAlignment="1">
      <alignment horizontal="center" vertical="center" wrapText="1"/>
    </xf>
    <xf numFmtId="0" fontId="48" fillId="26" borderId="1" xfId="0" applyFont="1" applyFill="1" applyBorder="1" applyAlignment="1">
      <alignment horizontal="center" vertical="center"/>
    </xf>
    <xf numFmtId="0" fontId="10" fillId="37" borderId="0" xfId="0" applyFont="1" applyFill="1" applyAlignment="1">
      <alignment horizontal="center" vertical="center" wrapText="1"/>
    </xf>
    <xf numFmtId="0" fontId="65" fillId="26" borderId="116" xfId="0" applyFont="1" applyFill="1" applyBorder="1" applyAlignment="1">
      <alignment horizontal="center" vertical="center" wrapText="1"/>
    </xf>
    <xf numFmtId="0" fontId="65" fillId="26" borderId="7" xfId="0" applyFont="1" applyFill="1" applyBorder="1" applyAlignment="1">
      <alignment horizontal="center" vertical="center" wrapText="1"/>
    </xf>
    <xf numFmtId="0" fontId="65" fillId="26" borderId="115" xfId="0" applyFont="1" applyFill="1" applyBorder="1" applyAlignment="1">
      <alignment horizontal="center" vertical="center" wrapText="1"/>
    </xf>
    <xf numFmtId="0" fontId="65" fillId="26" borderId="5" xfId="0" applyFont="1" applyFill="1" applyBorder="1" applyAlignment="1">
      <alignment horizontal="center" vertical="center" wrapText="1"/>
    </xf>
    <xf numFmtId="0" fontId="65" fillId="26" borderId="24" xfId="0" applyFont="1" applyFill="1" applyBorder="1" applyAlignment="1">
      <alignment horizontal="center" vertical="center" wrapText="1"/>
    </xf>
    <xf numFmtId="0" fontId="65" fillId="26" borderId="27" xfId="0" applyFont="1" applyFill="1" applyBorder="1" applyAlignment="1">
      <alignment horizontal="center" vertical="center" wrapText="1"/>
    </xf>
    <xf numFmtId="0" fontId="66" fillId="46" borderId="37" xfId="0" applyFont="1" applyFill="1" applyBorder="1" applyAlignment="1">
      <alignment horizontal="center" vertical="center" wrapText="1"/>
    </xf>
    <xf numFmtId="0" fontId="66" fillId="46" borderId="38" xfId="0" applyFont="1" applyFill="1" applyBorder="1" applyAlignment="1">
      <alignment horizontal="center" vertical="center" wrapText="1"/>
    </xf>
    <xf numFmtId="0" fontId="79" fillId="46" borderId="61" xfId="0" applyFont="1" applyFill="1" applyBorder="1" applyAlignment="1">
      <alignment horizontal="center" vertical="center" wrapText="1"/>
    </xf>
    <xf numFmtId="0" fontId="79" fillId="46" borderId="9" xfId="0" applyFont="1" applyFill="1" applyBorder="1" applyAlignment="1">
      <alignment horizontal="center" vertical="center" wrapText="1"/>
    </xf>
    <xf numFmtId="0" fontId="79" fillId="46" borderId="3" xfId="0" applyFont="1" applyFill="1" applyBorder="1" applyAlignment="1">
      <alignment horizontal="center" vertical="center" wrapText="1"/>
    </xf>
    <xf numFmtId="0" fontId="2" fillId="2" borderId="72" xfId="0" applyFont="1" applyFill="1" applyBorder="1" applyAlignment="1">
      <alignment horizontal="right" vertical="center" wrapText="1"/>
    </xf>
    <xf numFmtId="0" fontId="2" fillId="2" borderId="117" xfId="0" applyFont="1" applyFill="1" applyBorder="1" applyAlignment="1">
      <alignment horizontal="right" vertical="center" wrapText="1"/>
    </xf>
    <xf numFmtId="0" fontId="68" fillId="43" borderId="116" xfId="0" applyFont="1" applyFill="1" applyBorder="1" applyAlignment="1">
      <alignment horizontal="center" vertical="center" wrapText="1"/>
    </xf>
    <xf numFmtId="0" fontId="68" fillId="43" borderId="5" xfId="0" applyFont="1" applyFill="1" applyBorder="1" applyAlignment="1">
      <alignment horizontal="center" vertical="center" wrapText="1"/>
    </xf>
    <xf numFmtId="0" fontId="13" fillId="0" borderId="47" xfId="1" applyNumberFormat="1" applyFont="1" applyFill="1" applyBorder="1" applyAlignment="1" applyProtection="1">
      <alignment horizontal="center" vertical="center" wrapText="1"/>
      <protection locked="0"/>
    </xf>
    <xf numFmtId="0" fontId="13" fillId="0" borderId="1" xfId="1" applyNumberFormat="1" applyFont="1" applyFill="1" applyBorder="1" applyAlignment="1" applyProtection="1">
      <alignment horizontal="center" vertical="center" wrapText="1"/>
      <protection locked="0"/>
    </xf>
    <xf numFmtId="0" fontId="9" fillId="4" borderId="47" xfId="1" applyNumberFormat="1" applyFont="1" applyFill="1" applyBorder="1" applyAlignment="1" applyProtection="1">
      <alignment horizontal="center" vertical="center" wrapText="1"/>
    </xf>
    <xf numFmtId="0" fontId="9" fillId="4" borderId="1" xfId="1" applyNumberFormat="1" applyFont="1" applyFill="1" applyBorder="1" applyAlignment="1" applyProtection="1">
      <alignment horizontal="center" vertical="center" wrapText="1"/>
    </xf>
    <xf numFmtId="0" fontId="10" fillId="12" borderId="0" xfId="0" applyFont="1" applyFill="1" applyAlignment="1">
      <alignment horizontal="right" vertical="center" wrapText="1"/>
    </xf>
    <xf numFmtId="0" fontId="23" fillId="0" borderId="0" xfId="0" applyFont="1" applyAlignment="1">
      <alignment horizontal="center" vertical="center" wrapText="1"/>
    </xf>
    <xf numFmtId="0" fontId="10" fillId="0" borderId="0" xfId="0" applyFont="1" applyAlignment="1">
      <alignment horizontal="center" vertical="center" wrapText="1"/>
    </xf>
    <xf numFmtId="0" fontId="47" fillId="10" borderId="16" xfId="0" applyFont="1" applyFill="1" applyBorder="1" applyAlignment="1">
      <alignment horizontal="center" vertical="center" wrapText="1"/>
    </xf>
    <xf numFmtId="0" fontId="68" fillId="48" borderId="49" xfId="0" applyFont="1" applyFill="1" applyBorder="1" applyAlignment="1">
      <alignment horizontal="center" vertical="center" wrapText="1"/>
    </xf>
    <xf numFmtId="0" fontId="68" fillId="48" borderId="47" xfId="0" applyFont="1" applyFill="1" applyBorder="1" applyAlignment="1">
      <alignment horizontal="center" vertical="center" wrapText="1"/>
    </xf>
    <xf numFmtId="0" fontId="109" fillId="48" borderId="16" xfId="0" applyFont="1" applyFill="1" applyBorder="1" applyAlignment="1">
      <alignment horizontal="center" vertical="center" wrapText="1"/>
    </xf>
    <xf numFmtId="0" fontId="109" fillId="48" borderId="1" xfId="0" applyFont="1" applyFill="1" applyBorder="1" applyAlignment="1">
      <alignment horizontal="center" vertical="center" wrapText="1"/>
    </xf>
    <xf numFmtId="0" fontId="68" fillId="44" borderId="47" xfId="0" applyFont="1" applyFill="1" applyBorder="1" applyAlignment="1">
      <alignment horizontal="center" vertical="center" wrapText="1"/>
    </xf>
    <xf numFmtId="0" fontId="68" fillId="44" borderId="1" xfId="0" applyFont="1" applyFill="1" applyBorder="1" applyAlignment="1">
      <alignment horizontal="center" vertical="center" wrapText="1"/>
    </xf>
    <xf numFmtId="0" fontId="66" fillId="45" borderId="47" xfId="0" applyFont="1" applyFill="1" applyBorder="1" applyAlignment="1">
      <alignment horizontal="center" vertical="center" wrapText="1"/>
    </xf>
    <xf numFmtId="0" fontId="66" fillId="45" borderId="1" xfId="0" applyFont="1" applyFill="1" applyBorder="1" applyAlignment="1">
      <alignment horizontal="center" vertical="center" wrapText="1"/>
    </xf>
    <xf numFmtId="0" fontId="68" fillId="43" borderId="1" xfId="0" applyFont="1" applyFill="1" applyBorder="1" applyAlignment="1">
      <alignment horizontal="center" vertical="center" wrapText="1"/>
    </xf>
    <xf numFmtId="0" fontId="66" fillId="46" borderId="3"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26" borderId="8" xfId="0" applyFont="1" applyFill="1" applyBorder="1" applyAlignment="1">
      <alignment horizontal="center" vertical="center" wrapText="1"/>
    </xf>
    <xf numFmtId="169" fontId="69" fillId="51" borderId="1" xfId="0" applyNumberFormat="1" applyFont="1" applyFill="1" applyBorder="1" applyAlignment="1">
      <alignment horizontal="center" vertical="center" wrapText="1"/>
    </xf>
    <xf numFmtId="9" fontId="49" fillId="4" borderId="1" xfId="1" applyFont="1" applyFill="1" applyBorder="1" applyAlignment="1">
      <alignment horizontal="center" vertical="center"/>
    </xf>
    <xf numFmtId="0" fontId="70" fillId="36" borderId="6" xfId="0" applyFont="1" applyFill="1" applyBorder="1" applyAlignment="1" applyProtection="1">
      <alignment horizontal="center" vertical="center" wrapText="1"/>
      <protection hidden="1"/>
    </xf>
    <xf numFmtId="0" fontId="70" fillId="36" borderId="7" xfId="0" applyFont="1" applyFill="1" applyBorder="1" applyAlignment="1" applyProtection="1">
      <alignment horizontal="center" vertical="center" wrapText="1"/>
      <protection hidden="1"/>
    </xf>
    <xf numFmtId="0" fontId="70" fillId="36" borderId="20" xfId="0" applyFont="1" applyFill="1" applyBorder="1" applyAlignment="1" applyProtection="1">
      <alignment horizontal="center" vertical="center" wrapText="1"/>
      <protection hidden="1"/>
    </xf>
    <xf numFmtId="0" fontId="67" fillId="35" borderId="0" xfId="0" applyFont="1" applyFill="1" applyAlignment="1" applyProtection="1">
      <alignment horizontal="center" vertical="center" wrapText="1"/>
      <protection hidden="1"/>
    </xf>
    <xf numFmtId="165" fontId="67" fillId="35" borderId="79" xfId="0" applyNumberFormat="1" applyFont="1" applyFill="1" applyBorder="1" applyAlignment="1" applyProtection="1">
      <alignment horizontal="center" vertical="center" wrapText="1"/>
      <protection hidden="1"/>
    </xf>
    <xf numFmtId="165" fontId="67" fillId="35" borderId="80" xfId="0" applyNumberFormat="1" applyFont="1" applyFill="1" applyBorder="1" applyAlignment="1" applyProtection="1">
      <alignment horizontal="center" vertical="center" wrapText="1"/>
      <protection hidden="1"/>
    </xf>
    <xf numFmtId="165" fontId="67" fillId="35" borderId="81" xfId="0" applyNumberFormat="1" applyFont="1" applyFill="1" applyBorder="1" applyAlignment="1" applyProtection="1">
      <alignment horizontal="center" vertical="center" wrapText="1"/>
      <protection hidden="1"/>
    </xf>
    <xf numFmtId="165" fontId="140" fillId="35" borderId="55" xfId="0" applyNumberFormat="1" applyFont="1" applyFill="1" applyBorder="1" applyAlignment="1" applyProtection="1">
      <alignment horizontal="center" vertical="center" wrapText="1"/>
      <protection hidden="1"/>
    </xf>
    <xf numFmtId="165" fontId="67" fillId="35" borderId="53" xfId="0" applyNumberFormat="1" applyFont="1" applyFill="1" applyBorder="1" applyAlignment="1" applyProtection="1">
      <alignment horizontal="center" vertical="center" wrapText="1"/>
      <protection hidden="1"/>
    </xf>
    <xf numFmtId="165" fontId="67" fillId="35" borderId="36" xfId="0" applyNumberFormat="1" applyFont="1" applyFill="1" applyBorder="1" applyAlignment="1" applyProtection="1">
      <alignment horizontal="center" vertical="center" wrapText="1"/>
      <protection hidden="1"/>
    </xf>
    <xf numFmtId="0" fontId="23" fillId="34" borderId="180" xfId="0" applyFont="1" applyFill="1" applyBorder="1" applyAlignment="1">
      <alignment horizontal="center" vertical="center" wrapText="1"/>
    </xf>
    <xf numFmtId="0" fontId="23" fillId="34" borderId="181" xfId="0" applyFont="1" applyFill="1" applyBorder="1" applyAlignment="1">
      <alignment horizontal="center" vertical="center" wrapText="1"/>
    </xf>
    <xf numFmtId="20" fontId="23" fillId="10" borderId="1" xfId="0" applyNumberFormat="1" applyFont="1" applyFill="1" applyBorder="1" applyAlignment="1">
      <alignment horizontal="center" vertical="center" wrapText="1"/>
    </xf>
    <xf numFmtId="169" fontId="84" fillId="4" borderId="1" xfId="0" applyNumberFormat="1" applyFont="1" applyFill="1" applyBorder="1" applyAlignment="1">
      <alignment horizontal="center" vertical="center" wrapText="1"/>
    </xf>
    <xf numFmtId="0" fontId="76" fillId="12" borderId="10" xfId="0" applyFont="1" applyFill="1" applyBorder="1" applyAlignment="1">
      <alignment horizontal="center" vertical="center" wrapText="1"/>
    </xf>
    <xf numFmtId="0" fontId="76" fillId="12" borderId="12" xfId="0" applyFont="1" applyFill="1" applyBorder="1" applyAlignment="1">
      <alignment horizontal="center" vertical="center" wrapText="1"/>
    </xf>
    <xf numFmtId="0" fontId="76" fillId="12" borderId="13" xfId="0" applyFont="1" applyFill="1" applyBorder="1" applyAlignment="1">
      <alignment horizontal="center" vertical="center" wrapText="1"/>
    </xf>
    <xf numFmtId="20" fontId="23" fillId="52" borderId="3" xfId="0" applyNumberFormat="1" applyFont="1" applyFill="1" applyBorder="1" applyAlignment="1">
      <alignment horizontal="center" vertical="center" wrapText="1"/>
    </xf>
    <xf numFmtId="20" fontId="23" fillId="52" borderId="1" xfId="0" applyNumberFormat="1" applyFont="1" applyFill="1" applyBorder="1" applyAlignment="1">
      <alignment horizontal="center" vertical="center" wrapText="1"/>
    </xf>
    <xf numFmtId="20" fontId="23" fillId="52" borderId="49" xfId="0" applyNumberFormat="1" applyFont="1" applyFill="1" applyBorder="1" applyAlignment="1">
      <alignment horizontal="center" vertical="center" wrapText="1"/>
    </xf>
    <xf numFmtId="20" fontId="23" fillId="52" borderId="47" xfId="0" applyNumberFormat="1" applyFont="1" applyFill="1" applyBorder="1" applyAlignment="1">
      <alignment horizontal="center" vertical="center" wrapText="1"/>
    </xf>
    <xf numFmtId="20" fontId="23" fillId="52" borderId="50" xfId="0" applyNumberFormat="1" applyFont="1" applyFill="1" applyBorder="1" applyAlignment="1">
      <alignment horizontal="center" vertical="center" wrapText="1"/>
    </xf>
    <xf numFmtId="0" fontId="115" fillId="50" borderId="1" xfId="0" applyFont="1" applyFill="1" applyBorder="1" applyAlignment="1">
      <alignment horizontal="center" vertical="center"/>
    </xf>
    <xf numFmtId="0" fontId="114" fillId="49" borderId="1" xfId="0" applyFont="1" applyFill="1" applyBorder="1" applyAlignment="1">
      <alignment horizontal="center" vertical="center" wrapText="1"/>
    </xf>
    <xf numFmtId="0" fontId="49" fillId="0" borderId="1" xfId="0" applyFont="1" applyBorder="1" applyAlignment="1" applyProtection="1">
      <alignment horizontal="center" vertical="center"/>
      <protection locked="0"/>
    </xf>
    <xf numFmtId="20" fontId="23" fillId="52" borderId="142" xfId="0" applyNumberFormat="1" applyFont="1" applyFill="1" applyBorder="1" applyAlignment="1">
      <alignment horizontal="center" vertical="center" wrapText="1"/>
    </xf>
    <xf numFmtId="20" fontId="23" fillId="52" borderId="143" xfId="0" applyNumberFormat="1" applyFont="1" applyFill="1" applyBorder="1" applyAlignment="1">
      <alignment horizontal="center" vertical="center" wrapText="1"/>
    </xf>
    <xf numFmtId="165" fontId="140" fillId="35" borderId="5" xfId="0" applyNumberFormat="1" applyFont="1" applyFill="1" applyBorder="1" applyAlignment="1" applyProtection="1">
      <alignment horizontal="center" vertical="center" wrapText="1"/>
      <protection hidden="1"/>
    </xf>
    <xf numFmtId="165" fontId="140" fillId="35" borderId="24" xfId="0" applyNumberFormat="1" applyFont="1" applyFill="1" applyBorder="1" applyAlignment="1" applyProtection="1">
      <alignment horizontal="center" vertical="center" wrapText="1"/>
      <protection hidden="1"/>
    </xf>
    <xf numFmtId="20" fontId="70" fillId="36" borderId="8" xfId="0" applyNumberFormat="1" applyFont="1" applyFill="1" applyBorder="1" applyAlignment="1">
      <alignment horizontal="center" vertical="center" wrapText="1"/>
    </xf>
    <xf numFmtId="20" fontId="70" fillId="36" borderId="0" xfId="0" applyNumberFormat="1" applyFont="1" applyFill="1" applyAlignment="1">
      <alignment horizontal="center" vertical="center" wrapText="1"/>
    </xf>
    <xf numFmtId="165" fontId="67" fillId="35" borderId="8" xfId="0" applyNumberFormat="1" applyFont="1" applyFill="1" applyBorder="1" applyAlignment="1" applyProtection="1">
      <alignment horizontal="center" vertical="center" wrapText="1"/>
      <protection hidden="1"/>
    </xf>
    <xf numFmtId="165" fontId="67" fillId="35" borderId="0" xfId="0" applyNumberFormat="1" applyFont="1" applyFill="1" applyAlignment="1" applyProtection="1">
      <alignment horizontal="center" vertical="center" wrapText="1"/>
      <protection hidden="1"/>
    </xf>
    <xf numFmtId="169" fontId="115" fillId="37" borderId="2" xfId="0" applyNumberFormat="1" applyFont="1" applyFill="1" applyBorder="1" applyAlignment="1">
      <alignment horizontal="center" vertical="center" wrapText="1"/>
    </xf>
    <xf numFmtId="169" fontId="115" fillId="37" borderId="9" xfId="0" applyNumberFormat="1" applyFont="1" applyFill="1" applyBorder="1" applyAlignment="1">
      <alignment horizontal="center" vertical="center" wrapText="1"/>
    </xf>
    <xf numFmtId="169" fontId="115" fillId="37" borderId="1" xfId="0" applyNumberFormat="1" applyFont="1" applyFill="1" applyBorder="1" applyAlignment="1">
      <alignment horizontal="center" vertical="center" wrapText="1"/>
    </xf>
    <xf numFmtId="9" fontId="63" fillId="4" borderId="1" xfId="1" applyFont="1" applyFill="1" applyBorder="1" applyAlignment="1">
      <alignment horizontal="center" vertical="center"/>
    </xf>
    <xf numFmtId="0" fontId="86" fillId="10" borderId="1" xfId="0" applyFont="1" applyFill="1" applyBorder="1" applyAlignment="1">
      <alignment horizontal="center" vertical="center" wrapText="1"/>
    </xf>
    <xf numFmtId="0" fontId="70" fillId="36" borderId="10" xfId="0" applyFont="1" applyFill="1" applyBorder="1" applyAlignment="1" applyProtection="1">
      <alignment horizontal="center" vertical="center" wrapText="1"/>
      <protection hidden="1"/>
    </xf>
    <xf numFmtId="0" fontId="70" fillId="36" borderId="13" xfId="0" applyFont="1" applyFill="1" applyBorder="1" applyAlignment="1" applyProtection="1">
      <alignment horizontal="center" vertical="center" wrapText="1"/>
      <protection hidden="1"/>
    </xf>
    <xf numFmtId="0" fontId="63" fillId="4" borderId="1" xfId="0" applyFont="1" applyFill="1" applyBorder="1" applyAlignment="1">
      <alignment horizontal="center" vertical="center"/>
    </xf>
    <xf numFmtId="20" fontId="70" fillId="36" borderId="5" xfId="0" applyNumberFormat="1" applyFont="1" applyFill="1" applyBorder="1" applyAlignment="1">
      <alignment horizontal="center" vertical="center" wrapText="1"/>
    </xf>
    <xf numFmtId="20" fontId="70" fillId="36" borderId="24" xfId="0" applyNumberFormat="1" applyFont="1" applyFill="1" applyBorder="1" applyAlignment="1">
      <alignment horizontal="center" vertical="center" wrapText="1"/>
    </xf>
    <xf numFmtId="169" fontId="86" fillId="10" borderId="1" xfId="0" applyNumberFormat="1" applyFont="1" applyFill="1" applyBorder="1" applyAlignment="1">
      <alignment horizontal="center" vertical="center" wrapText="1"/>
    </xf>
    <xf numFmtId="0" fontId="70" fillId="36" borderId="12" xfId="0" applyFont="1" applyFill="1" applyBorder="1" applyAlignment="1" applyProtection="1">
      <alignment horizontal="center" vertical="center" wrapText="1"/>
      <protection hidden="1"/>
    </xf>
    <xf numFmtId="0" fontId="48" fillId="28" borderId="85" xfId="0" applyFont="1" applyFill="1" applyBorder="1" applyAlignment="1">
      <alignment horizontal="center" vertical="center" wrapText="1"/>
    </xf>
    <xf numFmtId="0" fontId="48" fillId="28" borderId="0" xfId="0" applyFont="1" applyFill="1" applyAlignment="1">
      <alignment horizontal="center" vertical="center" wrapText="1"/>
    </xf>
    <xf numFmtId="0" fontId="48" fillId="28" borderId="86" xfId="0" applyFont="1" applyFill="1" applyBorder="1" applyAlignment="1">
      <alignment horizontal="center" vertical="center" wrapText="1"/>
    </xf>
    <xf numFmtId="0" fontId="25" fillId="0" borderId="85" xfId="0" applyFont="1" applyBorder="1" applyAlignment="1">
      <alignment horizontal="center" vertical="center" wrapText="1"/>
    </xf>
    <xf numFmtId="0" fontId="25" fillId="0" borderId="0" xfId="0" applyFont="1" applyAlignment="1">
      <alignment horizontal="center" vertical="center" wrapText="1"/>
    </xf>
    <xf numFmtId="0" fontId="25" fillId="0" borderId="86" xfId="0" applyFont="1" applyBorder="1" applyAlignment="1">
      <alignment horizontal="center" vertical="center" wrapText="1"/>
    </xf>
    <xf numFmtId="0" fontId="61" fillId="0" borderId="82" xfId="0" applyFont="1" applyBorder="1" applyAlignment="1">
      <alignment horizontal="center" vertical="center" wrapText="1"/>
    </xf>
    <xf numFmtId="0" fontId="61" fillId="0" borderId="83" xfId="0" applyFont="1" applyBorder="1" applyAlignment="1">
      <alignment horizontal="center" vertical="center" wrapText="1"/>
    </xf>
    <xf numFmtId="0" fontId="61" fillId="0" borderId="84" xfId="0" applyFont="1" applyBorder="1" applyAlignment="1">
      <alignment horizontal="center" vertical="center" wrapText="1"/>
    </xf>
    <xf numFmtId="0" fontId="57" fillId="0" borderId="0" xfId="0" applyFont="1" applyAlignment="1">
      <alignment horizontal="center" vertical="center" wrapText="1"/>
    </xf>
    <xf numFmtId="0" fontId="14" fillId="12" borderId="0" xfId="0" applyFont="1" applyFill="1" applyAlignment="1">
      <alignment horizontal="left" vertical="center" wrapText="1"/>
    </xf>
    <xf numFmtId="0" fontId="58" fillId="0" borderId="0" xfId="0" applyFont="1" applyAlignment="1">
      <alignment horizontal="left" vertical="center" wrapText="1"/>
    </xf>
    <xf numFmtId="0" fontId="21" fillId="0" borderId="79" xfId="0" applyFont="1" applyBorder="1" applyAlignment="1">
      <alignment horizontal="center" vertical="center" wrapText="1"/>
    </xf>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3" fillId="6" borderId="0" xfId="0" applyFont="1" applyFill="1" applyAlignment="1">
      <alignment horizontal="center" vertical="center" wrapText="1"/>
    </xf>
    <xf numFmtId="0" fontId="24" fillId="6" borderId="0" xfId="0" applyFont="1" applyFill="1" applyAlignment="1">
      <alignment horizontal="right" vertical="center" wrapText="1"/>
    </xf>
    <xf numFmtId="0" fontId="0" fillId="6" borderId="0" xfId="0" applyFill="1" applyAlignment="1">
      <alignment horizontal="center" vertical="center" wrapText="1"/>
    </xf>
    <xf numFmtId="0" fontId="23" fillId="9" borderId="25" xfId="0" applyFont="1" applyFill="1" applyBorder="1" applyAlignment="1">
      <alignment horizontal="center" vertical="center" wrapText="1"/>
    </xf>
    <xf numFmtId="0" fontId="63" fillId="8" borderId="47" xfId="0" applyFont="1" applyFill="1" applyBorder="1" applyAlignment="1">
      <alignment horizontal="center" vertical="center" wrapText="1"/>
    </xf>
    <xf numFmtId="0" fontId="63" fillId="8" borderId="1" xfId="0" applyFont="1" applyFill="1" applyBorder="1" applyAlignment="1">
      <alignment horizontal="center" vertical="center" wrapText="1"/>
    </xf>
    <xf numFmtId="0" fontId="63" fillId="8" borderId="29" xfId="0" applyFont="1" applyFill="1" applyBorder="1" applyAlignment="1">
      <alignment horizontal="center" vertical="center" wrapText="1"/>
    </xf>
    <xf numFmtId="20" fontId="23" fillId="9" borderId="26" xfId="0" applyNumberFormat="1" applyFont="1" applyFill="1" applyBorder="1" applyAlignment="1">
      <alignment horizontal="center" vertical="center" wrapText="1"/>
    </xf>
    <xf numFmtId="20" fontId="23" fillId="9" borderId="18" xfId="0" applyNumberFormat="1" applyFont="1" applyFill="1" applyBorder="1" applyAlignment="1">
      <alignment horizontal="center" vertical="center" wrapText="1"/>
    </xf>
    <xf numFmtId="20" fontId="23" fillId="9" borderId="19" xfId="0" applyNumberFormat="1" applyFont="1" applyFill="1" applyBorder="1" applyAlignment="1">
      <alignment horizontal="center" vertical="center" wrapText="1"/>
    </xf>
    <xf numFmtId="0" fontId="18" fillId="6" borderId="0" xfId="0" applyFont="1" applyFill="1" applyAlignment="1">
      <alignment horizontal="center" vertical="center" wrapText="1"/>
    </xf>
    <xf numFmtId="0" fontId="18" fillId="26" borderId="76" xfId="0" applyFont="1" applyFill="1" applyBorder="1" applyAlignment="1">
      <alignment horizontal="center" vertical="center" wrapText="1"/>
    </xf>
    <xf numFmtId="0" fontId="18" fillId="26" borderId="77" xfId="0" applyFont="1" applyFill="1" applyBorder="1" applyAlignment="1">
      <alignment horizontal="center" vertical="center" wrapText="1"/>
    </xf>
    <xf numFmtId="0" fontId="18" fillId="26" borderId="78" xfId="0" applyFont="1" applyFill="1" applyBorder="1" applyAlignment="1">
      <alignment horizontal="center" vertical="center" wrapText="1"/>
    </xf>
    <xf numFmtId="0" fontId="18" fillId="26" borderId="111" xfId="0" applyFont="1" applyFill="1" applyBorder="1" applyAlignment="1">
      <alignment horizontal="center" vertical="center" wrapText="1"/>
    </xf>
    <xf numFmtId="0" fontId="18" fillId="26" borderId="112" xfId="0" applyFont="1" applyFill="1" applyBorder="1" applyAlignment="1">
      <alignment horizontal="center" vertical="center" wrapText="1"/>
    </xf>
    <xf numFmtId="0" fontId="23" fillId="9" borderId="92" xfId="0" applyFont="1" applyFill="1" applyBorder="1" applyAlignment="1">
      <alignment horizontal="center" vertical="center" wrapText="1"/>
    </xf>
    <xf numFmtId="0" fontId="23" fillId="9" borderId="53" xfId="0" applyFont="1" applyFill="1" applyBorder="1" applyAlignment="1">
      <alignment horizontal="center" vertical="center" wrapText="1"/>
    </xf>
    <xf numFmtId="0" fontId="23" fillId="9" borderId="91" xfId="0" applyFont="1" applyFill="1" applyBorder="1" applyAlignment="1">
      <alignment horizontal="center" vertical="center" wrapText="1"/>
    </xf>
    <xf numFmtId="20" fontId="23" fillId="9" borderId="76" xfId="0" applyNumberFormat="1" applyFont="1" applyFill="1" applyBorder="1" applyAlignment="1">
      <alignment horizontal="center" vertical="center" wrapText="1"/>
    </xf>
    <xf numFmtId="20" fontId="23" fillId="9" borderId="77" xfId="0" applyNumberFormat="1" applyFont="1" applyFill="1" applyBorder="1" applyAlignment="1">
      <alignment horizontal="center" vertical="center" wrapText="1"/>
    </xf>
    <xf numFmtId="20" fontId="23" fillId="9" borderId="78" xfId="0" applyNumberFormat="1" applyFont="1" applyFill="1" applyBorder="1" applyAlignment="1">
      <alignment horizontal="center" vertical="center" wrapText="1"/>
    </xf>
    <xf numFmtId="20" fontId="18" fillId="26" borderId="76" xfId="0" applyNumberFormat="1" applyFont="1" applyFill="1" applyBorder="1" applyAlignment="1">
      <alignment horizontal="center" vertical="center" wrapText="1"/>
    </xf>
    <xf numFmtId="20" fontId="18" fillId="26" borderId="77" xfId="0" applyNumberFormat="1" applyFont="1" applyFill="1" applyBorder="1" applyAlignment="1">
      <alignment horizontal="center" vertical="center" wrapText="1"/>
    </xf>
    <xf numFmtId="20" fontId="18" fillId="26" borderId="78" xfId="0" applyNumberFormat="1" applyFont="1" applyFill="1" applyBorder="1" applyAlignment="1">
      <alignment horizontal="center" vertical="center" wrapText="1"/>
    </xf>
    <xf numFmtId="20" fontId="23" fillId="29" borderId="79" xfId="0" applyNumberFormat="1" applyFont="1" applyFill="1" applyBorder="1" applyAlignment="1">
      <alignment horizontal="center" vertical="center" wrapText="1"/>
    </xf>
    <xf numFmtId="20" fontId="23" fillId="29" borderId="89" xfId="0" applyNumberFormat="1" applyFont="1" applyFill="1" applyBorder="1" applyAlignment="1">
      <alignment horizontal="center" vertical="center" wrapText="1"/>
    </xf>
    <xf numFmtId="0" fontId="1" fillId="27" borderId="0" xfId="0" applyFont="1" applyFill="1" applyAlignment="1">
      <alignment horizontal="center" vertical="center" wrapText="1"/>
    </xf>
    <xf numFmtId="0" fontId="1" fillId="27" borderId="0" xfId="0" applyFont="1" applyFill="1" applyAlignment="1">
      <alignment horizontal="center" vertical="center"/>
    </xf>
    <xf numFmtId="0" fontId="1" fillId="27" borderId="21" xfId="0" applyFont="1" applyFill="1" applyBorder="1" applyAlignment="1">
      <alignment horizontal="center" vertical="center"/>
    </xf>
  </cellXfs>
  <cellStyles count="103">
    <cellStyle name="2" xfId="11" xr:uid="{04E0009C-42EB-404F-BB61-CF460429193E}"/>
    <cellStyle name="Borne VE" xfId="12" xr:uid="{717B46F4-96BD-4CED-A875-97E262C0BA5C}"/>
    <cellStyle name="cellule blanche" xfId="13" xr:uid="{31E09DCA-025B-4774-9785-F06B55B66555}"/>
    <cellStyle name="cellule grise" xfId="14" xr:uid="{2F005B5C-8E7A-44F1-AF68-24CE7C20DCA2}"/>
    <cellStyle name="Cellule grise + rouge italique" xfId="15" xr:uid="{46D5B942-6AD3-42C6-B2E5-3779B3129908}"/>
    <cellStyle name="Cellule grise orange" xfId="16" xr:uid="{D4470B65-FBFD-4ACA-BCB5-41307D0D92DD}"/>
    <cellStyle name="cellule jaune" xfId="17" xr:uid="{EA04BAC5-0FD8-44FF-BBBA-64247A8FFA80}"/>
    <cellStyle name="celluleUpgradeV2.01" xfId="18" xr:uid="{BD279B21-9A24-4FCC-947F-4F13B3CCBCA8}"/>
    <cellStyle name="celluleUpgradeV2.02" xfId="19" xr:uid="{5863FE55-585B-4C6B-B8CC-F5271AB45FC2}"/>
    <cellStyle name="celluleUpgradeV2.03" xfId="20" xr:uid="{053D2684-FE53-421F-9420-0DAB9E8847DE}"/>
    <cellStyle name="celluleUpgradeV3.00" xfId="21" xr:uid="{E1266104-8EEA-4364-B06E-5EE5AC34B53E}"/>
    <cellStyle name="celluleUpgradeV3.01" xfId="22" xr:uid="{1FFFF7B5-9918-425F-84F9-8D8816BAE4B6}"/>
    <cellStyle name="celluleUpgradeV3.02" xfId="23" xr:uid="{4340D659-29F9-46CE-9B8F-F1207CB3F2A9}"/>
    <cellStyle name="celluleUpgradeV3.03" xfId="24" xr:uid="{4B24100F-4884-4422-9262-588BF2A3C1AF}"/>
    <cellStyle name="celluleUpgradeV3.04" xfId="25" xr:uid="{5027F31E-A293-4F86-88F0-D71531890F8C}"/>
    <cellStyle name="celluleUpgradeV4.00" xfId="26" xr:uid="{31A0BF47-069C-4D1A-BF9C-68DF9E07C829}"/>
    <cellStyle name="colonne dénomination FdCR" xfId="27" xr:uid="{69641495-7989-460E-A678-D351F66B3C52}"/>
    <cellStyle name="colonne dénomination MAJ" xfId="28" xr:uid="{7DDF0C7F-B8D6-4DEE-A3D2-C5791B512E6D}"/>
    <cellStyle name="colonne identifiant FdCR" xfId="29" xr:uid="{B6253641-E2BC-4631-AA61-2832459611C0}"/>
    <cellStyle name="colonne identifiant MAJ" xfId="30" xr:uid="{71E85CDE-6795-4EFE-8E74-ABAFAD8E7321}"/>
    <cellStyle name="colonne libellé FdCR" xfId="31" xr:uid="{70E32FA4-60B2-4397-9B65-B6C1A3666624}"/>
    <cellStyle name="colonne libellé MAJ" xfId="32" xr:uid="{D4E81E02-D063-4A91-BBE5-AEC8D3EC0D59}"/>
    <cellStyle name="date liste financeurs" xfId="33" xr:uid="{EEF8A83B-8F2F-4921-8734-224A3F118C27}"/>
    <cellStyle name="date MAJ financeurs" xfId="34" xr:uid="{43F2722B-8062-49E2-A44D-40682E81873D}"/>
    <cellStyle name="décompte lignes Data" xfId="35" xr:uid="{8F7AADBF-1DD1-47DA-A94B-90A7B955CF9D}"/>
    <cellStyle name="décompte lignes UC" xfId="36" xr:uid="{93EEC932-AC05-4D30-850E-E758EEBD3931}"/>
    <cellStyle name="Euro" xfId="37" xr:uid="{288C5ED2-69B1-4BBB-B5D5-6E724BB7DBEA}"/>
    <cellStyle name="Excel_BuiltIn_Percent" xfId="38" xr:uid="{6F6BA74A-9CD0-4F7F-BBAC-87989EC3A0A3}"/>
    <cellStyle name="FEADER et rouge" xfId="39" xr:uid="{9CC615EF-45CA-45CA-88FE-6B3CDEC3FD7D}"/>
    <cellStyle name="FEADER_2" xfId="40" xr:uid="{E25F9528-DCE7-41FB-B584-8A416FA262C0}"/>
    <cellStyle name="feuilleUpgradeV2.01" xfId="41" xr:uid="{522278C1-5FAB-4287-B203-2067EFF747FE}"/>
    <cellStyle name="feuilleUpgradeV2.02" xfId="42" xr:uid="{D7F0679B-F90B-4E3C-93FA-2EE5BC744080}"/>
    <cellStyle name="feuilleUpgradeV2.03" xfId="43" xr:uid="{07D21BF2-5B79-4BDC-92E3-10FB7AE811CD}"/>
    <cellStyle name="feuilleUpgradeV3.00" xfId="44" xr:uid="{4330A7B7-392A-4B44-94AE-19DE0FDFD38E}"/>
    <cellStyle name="feuilleUpgradeV3.01" xfId="45" xr:uid="{607B6FAA-A2FE-4973-899E-F93D07E8EE80}"/>
    <cellStyle name="feuilleUpgradeV3.02" xfId="46" xr:uid="{ECB5F15C-F30F-4772-BD42-1C28C16130D2}"/>
    <cellStyle name="feuilleUpgradeV3.03" xfId="47" xr:uid="{CD1D4C5B-558A-4D05-BA78-1094AC100F8B}"/>
    <cellStyle name="feuilleUpgradeV3.04" xfId="48" xr:uid="{C13AB2DE-3AFE-490B-9D98-9A668E87F9DD}"/>
    <cellStyle name="feuilleUpgradeV4.00" xfId="49" xr:uid="{160C2967-3A48-4645-AF9E-0CFDE157ECA6}"/>
    <cellStyle name="Gris" xfId="50" xr:uid="{7783786A-8398-4C2D-9183-86E16745BBB0}"/>
    <cellStyle name="Gris rose" xfId="51" xr:uid="{607F641A-ADBA-42F6-8988-18B6A815DAF0}"/>
    <cellStyle name="gris_et_vert" xfId="52" xr:uid="{F8518523-8579-48F0-9F59-9A069C74C7E8}"/>
    <cellStyle name="Heading" xfId="53" xr:uid="{CCD4EE56-0F4B-4081-B676-F382B5B535A3}"/>
    <cellStyle name="Heading1" xfId="54" xr:uid="{47E5C29B-60A8-49E2-BFE6-7F0F86735BD5}"/>
    <cellStyle name="Installation patch automatique" xfId="55" xr:uid="{CA9113B9-4DAB-46ED-ADB4-2508AE8B7EC7}"/>
    <cellStyle name="jusDeCitronBleu" xfId="56" xr:uid="{94EE1E82-7D87-438A-B1F9-D4DF7D66BA2A}"/>
    <cellStyle name="KO" xfId="57" xr:uid="{F6066D03-418E-4DAC-A17E-4F30C88FE614}"/>
    <cellStyle name="Lien hypertexte" xfId="6" builtinId="8"/>
    <cellStyle name="MC Dépenses ss opé" xfId="58" xr:uid="{DC3A77EC-8E3B-4121-8DBA-8A051B8FB5E6}"/>
    <cellStyle name="MC GUC calcul sub" xfId="59" xr:uid="{A7AEBF45-9085-43FE-BE35-A710F90BCE84}"/>
    <cellStyle name="Milliers 2" xfId="8" xr:uid="{00000000-0005-0000-0000-000035000000}"/>
    <cellStyle name="Milliers 2 2" xfId="60" xr:uid="{2E3906E1-FFC5-4C93-BF87-F58B0ACC636F}"/>
    <cellStyle name="modif_en_vert" xfId="61" xr:uid="{1FF914EA-BCEB-4F35-B563-5223FCDEA39E}"/>
    <cellStyle name="Monétaire" xfId="101" builtinId="4"/>
    <cellStyle name="Monétaire 2" xfId="3" xr:uid="{00000000-0005-0000-0000-000002000000}"/>
    <cellStyle name="Monétaire 2 2" xfId="7" xr:uid="{00000000-0005-0000-0000-000002000000}"/>
    <cellStyle name="Monétaire 3" xfId="9" xr:uid="{00000000-0005-0000-0000-000036000000}"/>
    <cellStyle name="New" xfId="62" xr:uid="{969005A8-8F38-45E2-BF3F-30EDBDF2F390}"/>
    <cellStyle name="Normal" xfId="0" builtinId="0"/>
    <cellStyle name="Normal 2" xfId="2" xr:uid="{00000000-0005-0000-0000-000004000000}"/>
    <cellStyle name="Normal 2 2" xfId="63" xr:uid="{76A2657A-F60E-4144-8F20-C3DA4C920E5F}"/>
    <cellStyle name="Normal 3" xfId="4" xr:uid="{00000000-0005-0000-0000-000005000000}"/>
    <cellStyle name="Normal 4" xfId="10" xr:uid="{EB170D02-90C7-4AC1-9850-BFD3C2EE31BE}"/>
    <cellStyle name="Normal_demande de subvention FSE yc forfaitisation des coûts indirects sans protection" xfId="102" xr:uid="{07C8730F-99AD-4E09-9EA5-701A4931A3D3}"/>
    <cellStyle name="offset ligne contrôle moteur formules" xfId="64" xr:uid="{33B47F17-1BDC-43EF-8846-14B7BA43270A}"/>
    <cellStyle name="offset ligne contrôle Sub*" xfId="65" xr:uid="{A3037A5B-392F-4855-BA60-D1CF01FE5B27}"/>
    <cellStyle name="OK" xfId="66" xr:uid="{871DD451-21BE-4EAE-81C8-64DED1C6C9A4}"/>
    <cellStyle name="orange parme" xfId="67" xr:uid="{AACE495A-C257-4B2A-9BFD-480BF4252368}"/>
    <cellStyle name="plage étirement Assiette TO - Data" xfId="68" xr:uid="{8CFFCD84-6750-4CFE-AD51-61003B72E3CE}"/>
    <cellStyle name="plage étirement Assiette TO - UC" xfId="69" xr:uid="{26FE2F96-D362-4926-AAD8-417CE54731B4}"/>
    <cellStyle name="plage étirement Sub*" xfId="70" xr:uid="{186BA4E8-0C8F-41B5-971C-5EF23109E762}"/>
    <cellStyle name="plage MAJ libellés financeurs" xfId="71" xr:uid="{F9A1D9FB-8F6C-4192-9DD4-944CEE6FCDD2}"/>
    <cellStyle name="plage moteur formules" xfId="72" xr:uid="{20647E00-854D-4E57-9B45-2E54D20F673F}"/>
    <cellStyle name="plage moteur formules obligatoire" xfId="73" xr:uid="{76A675F9-56B5-44A2-A237-518E882E78BB}"/>
    <cellStyle name="Position cellule note patch" xfId="74" xr:uid="{A939A732-49F8-4373-AF9F-39FA1B53A04C}"/>
    <cellStyle name="Position cellule version FDCR" xfId="75" xr:uid="{1FF40AEE-4027-469D-AB3B-4A3C050793DD}"/>
    <cellStyle name="position cellule version patch" xfId="76" xr:uid="{B7FAB01F-DA34-4293-B7C0-D10B3AC0BE77}"/>
    <cellStyle name="position colonne contrôle moteur formules" xfId="77" xr:uid="{37122EFF-CF1C-436B-9293-F74DD01C9EF8}"/>
    <cellStyle name="position colonne contrôle Sub*" xfId="78" xr:uid="{4D6A4752-ADE2-41ED-946F-82079F49C8A5}"/>
    <cellStyle name="Pourcentage" xfId="1" builtinId="5"/>
    <cellStyle name="Pourcentage 2" xfId="79" xr:uid="{8A94931A-6F4E-4C1C-8014-32E10318AAAC}"/>
    <cellStyle name="Princ" xfId="80" xr:uid="{86C26E0D-9D58-48B6-94F6-C8C3D68807EB}"/>
    <cellStyle name="Princ et rouge" xfId="81" xr:uid="{6D025FF4-4CE2-42AE-8F39-965275EB166D}"/>
    <cellStyle name="Result" xfId="82" xr:uid="{9715B7EC-C879-48DA-8EE2-A5DAA3981697}"/>
    <cellStyle name="Result2" xfId="83" xr:uid="{4CEADEDA-CEE1-47FE-831B-4ED401AA4AB4}"/>
    <cellStyle name="Rose Test ATO" xfId="84" xr:uid="{88EACBE7-C654-4EA0-A44D-EA47268B1005}"/>
    <cellStyle name="rouge_2" xfId="85" xr:uid="{6F6BDC27-28DD-4CAE-8158-ACBDDB6308D4}"/>
    <cellStyle name="Sans nom1" xfId="86" xr:uid="{07DCB6D3-3B77-4570-BF47-107D9F3DED4E}"/>
    <cellStyle name="Sans nom2" xfId="87" xr:uid="{9999AADE-5161-4655-82E7-E174A8D0D485}"/>
    <cellStyle name="Sans nom3" xfId="88" xr:uid="{03E3AF92-E840-40F7-A1E1-23061F7E1003}"/>
    <cellStyle name="Sans nom4" xfId="89" xr:uid="{F3DB3104-8BB4-4E87-A83C-73164F5C8D73}"/>
    <cellStyle name="Sans nom5" xfId="90" xr:uid="{CB8366A7-E4ED-4ADA-942A-311859DFCA3C}"/>
    <cellStyle name="Sans nom6" xfId="91" xr:uid="{4B2A77C5-8699-4CC0-9764-3009C803B5F9}"/>
    <cellStyle name="Sans nom7" xfId="92" xr:uid="{63675C14-9F03-497D-8199-2643124AF773}"/>
    <cellStyle name="status connexion sécurisée" xfId="93" xr:uid="{651F22DD-E317-4993-9B95-0AE49296738D}"/>
    <cellStyle name="statut connexion sécurisée" xfId="94" xr:uid="{5782F067-9724-42DC-BC57-38188AACA7B4}"/>
    <cellStyle name="TableStyleLight1" xfId="95" xr:uid="{51ADD55B-3EC2-43D2-8A67-E1E8CCC94C9E}"/>
    <cellStyle name="test" xfId="96" xr:uid="{422211AC-2946-4BD7-801E-9E7F801C69AC}"/>
    <cellStyle name="Texte explicatif 2" xfId="5" xr:uid="{00000000-0005-0000-0000-000007000000}"/>
    <cellStyle name="Tout blanc" xfId="97" xr:uid="{6170235F-B6F2-4B06-B1F4-57547D39A6D2}"/>
    <cellStyle name="typeCollageUpgrade" xfId="98" xr:uid="{CA9878CA-D4A0-44AF-A3C5-DF7E54AE02C7}"/>
    <cellStyle name="URL liste financeurs" xfId="99" xr:uid="{EE86A3A6-3F88-40ED-9138-AD581F5C3CAC}"/>
    <cellStyle name="URL liste patch" xfId="100" xr:uid="{3E7C89C2-776E-4541-A061-F45017478925}"/>
  </cellStyles>
  <dxfs count="58">
    <dxf>
      <font>
        <b/>
        <i val="0"/>
        <color auto="1"/>
      </font>
      <fill>
        <patternFill>
          <bgColor rgb="FFFF0000"/>
        </patternFill>
      </fill>
    </dxf>
    <dxf>
      <font>
        <b/>
        <i val="0"/>
        <color auto="1"/>
      </font>
      <fill>
        <patternFill>
          <bgColor rgb="FF00B050"/>
        </patternFill>
      </fill>
    </dxf>
    <dxf>
      <font>
        <b/>
        <i val="0"/>
      </font>
      <fill>
        <patternFill>
          <bgColor rgb="FFFF0000"/>
        </patternFill>
      </fill>
    </dxf>
    <dxf>
      <font>
        <b/>
        <i val="0"/>
        <color auto="1"/>
      </font>
      <fill>
        <patternFill>
          <bgColor rgb="FFFF0000"/>
        </patternFill>
      </fill>
    </dxf>
    <dxf>
      <font>
        <b/>
        <i val="0"/>
        <color auto="1"/>
      </font>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color theme="0"/>
      </font>
      <fill>
        <patternFill>
          <bgColor rgb="FFC00000"/>
        </patternFill>
      </fill>
    </dxf>
    <dxf>
      <fill>
        <patternFill>
          <bgColor rgb="FF00B050"/>
        </patternFill>
      </fill>
    </dxf>
    <dxf>
      <font>
        <b/>
        <i val="0"/>
        <color auto="1"/>
      </font>
      <fill>
        <patternFill>
          <bgColor rgb="FFFF0000"/>
        </patternFill>
      </fill>
    </dxf>
    <dxf>
      <font>
        <b/>
        <i val="0"/>
        <color auto="1"/>
      </font>
      <fill>
        <patternFill>
          <bgColor rgb="FF00B050"/>
        </patternFill>
      </fill>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medium">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79998168889431442"/>
        </patternFill>
      </fill>
      <alignment horizontal="center"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vertical style="medium">
          <color indexed="64"/>
        </vertical>
        <horizontal style="medium">
          <color indexed="64"/>
        </horizontal>
      </border>
    </dxf>
    <dxf>
      <border diagonalUp="0" diagonalDown="0" outline="0">
        <left style="medium">
          <color indexed="64"/>
        </left>
        <right style="medium">
          <color indexed="64"/>
        </right>
        <top style="medium">
          <color indexed="64"/>
        </top>
        <bottom style="medium">
          <color indexed="64"/>
        </bottom>
      </border>
    </dxf>
    <dxf>
      <numFmt numFmtId="173" formatCode="dd/mm/yyyy"/>
      <border diagonalUp="0" diagonalDown="0" outline="0">
        <left style="medium">
          <color indexed="64"/>
        </left>
        <right style="medium">
          <color indexed="64"/>
        </right>
        <top style="medium">
          <color indexed="64"/>
        </top>
        <bottom style="medium">
          <color indexed="64"/>
        </bottom>
      </border>
    </dxf>
    <dxf>
      <numFmt numFmtId="0" formatCode="General"/>
      <border diagonalUp="0" diagonalDown="0" outline="0">
        <left style="medium">
          <color indexed="64"/>
        </left>
        <right style="thin">
          <color indexed="64"/>
        </right>
        <top style="medium">
          <color indexed="64"/>
        </top>
        <bottom style="medium">
          <color indexed="64"/>
        </bottom>
      </border>
    </dxf>
    <dxf>
      <numFmt numFmtId="0" formatCode="General"/>
      <border diagonalUp="0" diagonalDown="0" outline="0">
        <left/>
        <right style="thin">
          <color indexed="64"/>
        </right>
        <top style="medium">
          <color indexed="64"/>
        </top>
        <bottom style="medium">
          <color indexed="64"/>
        </bottom>
      </border>
    </dxf>
    <dxf>
      <border>
        <top style="medium">
          <color indexed="64"/>
        </top>
      </border>
    </dxf>
    <dxf>
      <border outline="0">
        <bottom style="thin">
          <color indexed="64"/>
        </bottom>
      </border>
    </dxf>
    <dxf>
      <border diagonalUp="0" diagonalDown="0">
        <left style="medium">
          <color indexed="64"/>
        </left>
        <right style="medium">
          <color indexed="64"/>
        </right>
        <top style="medium">
          <color indexed="64"/>
        </top>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6" tint="0.79998168889431442"/>
        </patternFill>
      </fill>
      <alignment horizontal="center" vertical="center" textRotation="0" wrapText="1" indent="0" justifyLastLine="0" shrinkToFit="0" readingOrder="0"/>
    </dxf>
    <dxf>
      <font>
        <b/>
        <i val="0"/>
      </font>
      <fill>
        <patternFill>
          <bgColor theme="6"/>
        </patternFill>
      </fill>
    </dxf>
    <dxf>
      <font>
        <b/>
        <i val="0"/>
        <color theme="0"/>
      </font>
      <fill>
        <patternFill>
          <bgColor rgb="FFFF0000"/>
        </patternFill>
      </fill>
    </dxf>
    <dxf>
      <font>
        <b/>
        <i val="0"/>
      </font>
      <fill>
        <patternFill>
          <bgColor rgb="FF00B050"/>
        </patternFill>
      </fill>
    </dxf>
    <dxf>
      <font>
        <color rgb="FFFF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b/>
        <i val="0"/>
        <color rgb="FFC00000"/>
      </font>
      <fill>
        <patternFill>
          <bgColor rgb="FFFFFF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b/>
        <i val="0"/>
        <strike val="0"/>
        <color rgb="FFC00000"/>
      </font>
      <fill>
        <patternFill patternType="solid">
          <fgColor rgb="FFFFFF00"/>
          <bgColor rgb="FFFFFF00"/>
        </patternFill>
      </fill>
      <border>
        <vertical/>
        <horizontal/>
      </border>
    </dxf>
    <dxf>
      <font>
        <b/>
        <i val="0"/>
      </font>
      <fill>
        <patternFill>
          <bgColor theme="6"/>
        </patternFill>
      </fill>
    </dxf>
    <dxf>
      <font>
        <b/>
        <i val="0"/>
        <color theme="0"/>
      </font>
      <fill>
        <patternFill>
          <bgColor rgb="FFFF0000"/>
        </patternFill>
      </fill>
    </dxf>
    <dxf>
      <font>
        <b/>
        <i val="0"/>
      </font>
      <fill>
        <patternFill>
          <bgColor rgb="FF00B050"/>
        </patternFill>
      </fill>
    </dxf>
    <dxf>
      <font>
        <b/>
        <i val="0"/>
        <color theme="0"/>
      </font>
      <fill>
        <patternFill>
          <bgColor rgb="FFFF0000"/>
        </patternFill>
      </fill>
    </dxf>
    <dxf>
      <font>
        <color rgb="FFFF0000"/>
      </font>
      <fill>
        <patternFill>
          <bgColor rgb="FFFFFF00"/>
        </patternFill>
      </fill>
    </dxf>
    <dxf>
      <font>
        <color theme="0"/>
      </font>
      <fill>
        <patternFill>
          <fgColor auto="1"/>
          <bgColor rgb="FFFF0000"/>
        </patternFill>
      </fill>
    </dxf>
    <dxf>
      <font>
        <b/>
        <i val="0"/>
      </font>
      <fill>
        <patternFill>
          <bgColor theme="6"/>
        </patternFill>
      </fill>
    </dxf>
    <dxf>
      <font>
        <b/>
        <i val="0"/>
        <color theme="0"/>
      </font>
      <fill>
        <patternFill>
          <bgColor rgb="FFFF0000"/>
        </patternFill>
      </fill>
    </dxf>
    <dxf>
      <font>
        <b/>
        <i val="0"/>
      </font>
      <fill>
        <patternFill>
          <bgColor rgb="FF00B050"/>
        </patternFill>
      </fill>
    </dxf>
    <dxf>
      <fill>
        <patternFill>
          <bgColor rgb="FFFF0000"/>
        </patternFill>
      </fill>
    </dxf>
    <dxf>
      <font>
        <color rgb="FFFF0000"/>
      </font>
      <fill>
        <patternFill>
          <bgColor rgb="FFFFFF00"/>
        </patternFill>
      </fill>
    </dxf>
  </dxfs>
  <tableStyles count="0" defaultTableStyle="TableStyleMedium2" defaultPivotStyle="PivotStyleLight16"/>
  <colors>
    <mruColors>
      <color rgb="FF92E133"/>
      <color rgb="FF227A56"/>
      <color rgb="FFFFFF00"/>
      <color rgb="FF5FAF7A"/>
      <color rgb="FFFFE699"/>
      <color rgb="FFF5903D"/>
      <color rgb="FF99FF66"/>
      <color rgb="FFE6B396"/>
      <color rgb="FFF2D8CA"/>
      <color rgb="FFEAC0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svg"/><Relationship Id="rId7" Type="http://schemas.openxmlformats.org/officeDocument/2006/relationships/image" Target="../media/image7.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svg"/><Relationship Id="rId4" Type="http://schemas.openxmlformats.org/officeDocument/2006/relationships/image" Target="../media/image4.png"/><Relationship Id="rId9" Type="http://schemas.openxmlformats.org/officeDocument/2006/relationships/image" Target="../media/image9.svg"/></Relationships>
</file>

<file path=xl/drawings/_rels/drawing10.xml.rels><?xml version="1.0" encoding="UTF-8" standalone="yes"?>
<Relationships xmlns="http://schemas.openxmlformats.org/package/2006/relationships"><Relationship Id="rId8" Type="http://schemas.openxmlformats.org/officeDocument/2006/relationships/image" Target="../media/image14.svg"/><Relationship Id="rId13" Type="http://schemas.openxmlformats.org/officeDocument/2006/relationships/image" Target="../media/image19.png"/><Relationship Id="rId3" Type="http://schemas.openxmlformats.org/officeDocument/2006/relationships/image" Target="../media/image3.svg"/><Relationship Id="rId7" Type="http://schemas.openxmlformats.org/officeDocument/2006/relationships/image" Target="../media/image13.png"/><Relationship Id="rId12" Type="http://schemas.openxmlformats.org/officeDocument/2006/relationships/image" Target="../media/image18.sv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12.svg"/><Relationship Id="rId11" Type="http://schemas.openxmlformats.org/officeDocument/2006/relationships/image" Target="../media/image17.png"/><Relationship Id="rId5" Type="http://schemas.openxmlformats.org/officeDocument/2006/relationships/image" Target="../media/image11.png"/><Relationship Id="rId10" Type="http://schemas.openxmlformats.org/officeDocument/2006/relationships/image" Target="../media/image16.svg"/><Relationship Id="rId4" Type="http://schemas.openxmlformats.org/officeDocument/2006/relationships/image" Target="../media/image10.png"/><Relationship Id="rId9" Type="http://schemas.openxmlformats.org/officeDocument/2006/relationships/image" Target="../media/image15.png"/><Relationship Id="rId14" Type="http://schemas.openxmlformats.org/officeDocument/2006/relationships/image" Target="../media/image20.sv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219363</xdr:colOff>
      <xdr:row>0</xdr:row>
      <xdr:rowOff>137154</xdr:rowOff>
    </xdr:from>
    <xdr:to>
      <xdr:col>2</xdr:col>
      <xdr:colOff>515432</xdr:colOff>
      <xdr:row>7</xdr:row>
      <xdr:rowOff>83322</xdr:rowOff>
    </xdr:to>
    <xdr:pic>
      <xdr:nvPicPr>
        <xdr:cNvPr id="2" name="Image 1">
          <a:extLst>
            <a:ext uri="{FF2B5EF4-FFF2-40B4-BE49-F238E27FC236}">
              <a16:creationId xmlns:a16="http://schemas.microsoft.com/office/drawing/2014/main" id="{0CA5FE57-7E10-4D9A-89FE-8EC7A6DBA1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19363" y="137154"/>
          <a:ext cx="1889342" cy="1334798"/>
        </a:xfrm>
        <a:prstGeom prst="rect">
          <a:avLst/>
        </a:prstGeom>
      </xdr:spPr>
    </xdr:pic>
    <xdr:clientData/>
  </xdr:twoCellAnchor>
  <xdr:twoCellAnchor editAs="oneCell">
    <xdr:from>
      <xdr:col>10</xdr:col>
      <xdr:colOff>1034762</xdr:colOff>
      <xdr:row>24</xdr:row>
      <xdr:rowOff>1502641</xdr:rowOff>
    </xdr:from>
    <xdr:to>
      <xdr:col>11</xdr:col>
      <xdr:colOff>802987</xdr:colOff>
      <xdr:row>25</xdr:row>
      <xdr:rowOff>134216</xdr:rowOff>
    </xdr:to>
    <xdr:pic>
      <xdr:nvPicPr>
        <xdr:cNvPr id="4" name="Graphique 3" descr="Flèches de chevron avec un remplissage uni">
          <a:extLst>
            <a:ext uri="{FF2B5EF4-FFF2-40B4-BE49-F238E27FC236}">
              <a16:creationId xmlns:a16="http://schemas.microsoft.com/office/drawing/2014/main" id="{1E1B55F4-8A12-9D3A-F7C6-5FD2FE8E3412}"/>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10473171" y="11590482"/>
          <a:ext cx="915555" cy="926234"/>
        </a:xfrm>
        <a:prstGeom prst="rect">
          <a:avLst/>
        </a:prstGeom>
      </xdr:spPr>
    </xdr:pic>
    <xdr:clientData/>
  </xdr:twoCellAnchor>
  <xdr:twoCellAnchor editAs="oneCell">
    <xdr:from>
      <xdr:col>10</xdr:col>
      <xdr:colOff>990600</xdr:colOff>
      <xdr:row>27</xdr:row>
      <xdr:rowOff>1200150</xdr:rowOff>
    </xdr:from>
    <xdr:to>
      <xdr:col>11</xdr:col>
      <xdr:colOff>762000</xdr:colOff>
      <xdr:row>29</xdr:row>
      <xdr:rowOff>657225</xdr:rowOff>
    </xdr:to>
    <xdr:pic>
      <xdr:nvPicPr>
        <xdr:cNvPr id="7" name="Graphique 6" descr="Flèches de chevron avec un remplissage uni">
          <a:extLst>
            <a:ext uri="{FF2B5EF4-FFF2-40B4-BE49-F238E27FC236}">
              <a16:creationId xmlns:a16="http://schemas.microsoft.com/office/drawing/2014/main" id="{2950ACC5-6033-09AC-3762-B26C324995AB}"/>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10531475" y="15306675"/>
          <a:ext cx="933450" cy="914400"/>
        </a:xfrm>
        <a:prstGeom prst="rect">
          <a:avLst/>
        </a:prstGeom>
      </xdr:spPr>
    </xdr:pic>
    <xdr:clientData/>
  </xdr:twoCellAnchor>
  <xdr:twoCellAnchor editAs="oneCell">
    <xdr:from>
      <xdr:col>10</xdr:col>
      <xdr:colOff>901700</xdr:colOff>
      <xdr:row>29</xdr:row>
      <xdr:rowOff>1266825</xdr:rowOff>
    </xdr:from>
    <xdr:to>
      <xdr:col>11</xdr:col>
      <xdr:colOff>952500</xdr:colOff>
      <xdr:row>30</xdr:row>
      <xdr:rowOff>314325</xdr:rowOff>
    </xdr:to>
    <xdr:pic>
      <xdr:nvPicPr>
        <xdr:cNvPr id="9" name="Graphique 8" descr="Badge 3 avec un remplissage uni">
          <a:extLst>
            <a:ext uri="{FF2B5EF4-FFF2-40B4-BE49-F238E27FC236}">
              <a16:creationId xmlns:a16="http://schemas.microsoft.com/office/drawing/2014/main" id="{FDFA3F0E-06D8-B0FC-4053-60CB378EB8A2}"/>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10282382" y="16795461"/>
          <a:ext cx="1205345" cy="1197841"/>
        </a:xfrm>
        <a:prstGeom prst="rect">
          <a:avLst/>
        </a:prstGeom>
      </xdr:spPr>
    </xdr:pic>
    <xdr:clientData/>
  </xdr:twoCellAnchor>
  <xdr:twoCellAnchor editAs="oneCell">
    <xdr:from>
      <xdr:col>1</xdr:col>
      <xdr:colOff>122200</xdr:colOff>
      <xdr:row>22</xdr:row>
      <xdr:rowOff>452400</xdr:rowOff>
    </xdr:from>
    <xdr:to>
      <xdr:col>2</xdr:col>
      <xdr:colOff>533400</xdr:colOff>
      <xdr:row>23</xdr:row>
      <xdr:rowOff>609600</xdr:rowOff>
    </xdr:to>
    <xdr:pic>
      <xdr:nvPicPr>
        <xdr:cNvPr id="13" name="Graphique 12" descr="Badge 1 avec un remplissage uni">
          <a:extLst>
            <a:ext uri="{FF2B5EF4-FFF2-40B4-BE49-F238E27FC236}">
              <a16:creationId xmlns:a16="http://schemas.microsoft.com/office/drawing/2014/main" id="{E9EBC2A1-EB93-32AE-A9A3-95787652D8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935000" y="8428000"/>
          <a:ext cx="1224000" cy="1224000"/>
        </a:xfrm>
        <a:prstGeom prst="rect">
          <a:avLst/>
        </a:prstGeom>
      </xdr:spPr>
    </xdr:pic>
    <xdr:clientData/>
  </xdr:twoCellAnchor>
  <xdr:twoCellAnchor editAs="oneCell">
    <xdr:from>
      <xdr:col>11</xdr:col>
      <xdr:colOff>946150</xdr:colOff>
      <xdr:row>22</xdr:row>
      <xdr:rowOff>434975</xdr:rowOff>
    </xdr:from>
    <xdr:to>
      <xdr:col>12</xdr:col>
      <xdr:colOff>523875</xdr:colOff>
      <xdr:row>23</xdr:row>
      <xdr:rowOff>673100</xdr:rowOff>
    </xdr:to>
    <xdr:pic>
      <xdr:nvPicPr>
        <xdr:cNvPr id="15" name="Graphique 14" descr="Badge avec un remplissage uni">
          <a:extLst>
            <a:ext uri="{FF2B5EF4-FFF2-40B4-BE49-F238E27FC236}">
              <a16:creationId xmlns:a16="http://schemas.microsoft.com/office/drawing/2014/main" id="{C7584C76-5063-5532-89A2-7DA6071DCB99}"/>
            </a:ext>
          </a:extLst>
        </xdr:cNvPr>
        <xdr:cNvPicPr>
          <a:picLocks noChangeAspect="1"/>
        </xdr:cNvPicPr>
      </xdr:nvPicPr>
      <xdr:blipFill>
        <a:blip xmlns:r="http://schemas.openxmlformats.org/officeDocument/2006/relationships" r:embed="rId8">
          <a:extLst>
            <a:ext uri="{96DAC541-7B7A-43D3-8B79-37D633B846F1}">
              <asvg:svgBlip xmlns:asvg="http://schemas.microsoft.com/office/drawing/2016/SVG/main" r:embed="rId9"/>
            </a:ext>
          </a:extLst>
        </a:blip>
        <a:stretch>
          <a:fillRect/>
        </a:stretch>
      </xdr:blipFill>
      <xdr:spPr>
        <a:xfrm>
          <a:off x="11471275" y="8372475"/>
          <a:ext cx="1320800" cy="13208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1124857</xdr:colOff>
      <xdr:row>0</xdr:row>
      <xdr:rowOff>152400</xdr:rowOff>
    </xdr:from>
    <xdr:to>
      <xdr:col>1</xdr:col>
      <xdr:colOff>606425</xdr:colOff>
      <xdr:row>3</xdr:row>
      <xdr:rowOff>111968</xdr:rowOff>
    </xdr:to>
    <xdr:pic>
      <xdr:nvPicPr>
        <xdr:cNvPr id="2" name="Image 1">
          <a:extLst>
            <a:ext uri="{FF2B5EF4-FFF2-40B4-BE49-F238E27FC236}">
              <a16:creationId xmlns:a16="http://schemas.microsoft.com/office/drawing/2014/main" id="{06403C4C-BB4B-46B7-BE2A-67905B85F3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4857" y="152400"/>
          <a:ext cx="1821543" cy="1534368"/>
        </a:xfrm>
        <a:prstGeom prst="rect">
          <a:avLst/>
        </a:prstGeom>
      </xdr:spPr>
    </xdr:pic>
    <xdr:clientData/>
  </xdr:twoCellAnchor>
  <xdr:twoCellAnchor editAs="oneCell">
    <xdr:from>
      <xdr:col>6</xdr:col>
      <xdr:colOff>1692911</xdr:colOff>
      <xdr:row>15</xdr:row>
      <xdr:rowOff>259224</xdr:rowOff>
    </xdr:from>
    <xdr:to>
      <xdr:col>6</xdr:col>
      <xdr:colOff>2627160</xdr:colOff>
      <xdr:row>15</xdr:row>
      <xdr:rowOff>1111632</xdr:rowOff>
    </xdr:to>
    <xdr:pic>
      <xdr:nvPicPr>
        <xdr:cNvPr id="6" name="Graphique 2" descr="Flèches de chevron avec un remplissage uni">
          <a:extLst>
            <a:ext uri="{FF2B5EF4-FFF2-40B4-BE49-F238E27FC236}">
              <a16:creationId xmlns:a16="http://schemas.microsoft.com/office/drawing/2014/main" id="{20F8B00F-4A3D-49A5-B083-DCE05C4BCD3E}"/>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089768" y="14120367"/>
          <a:ext cx="934249" cy="886664"/>
        </a:xfrm>
        <a:prstGeom prst="rect">
          <a:avLst/>
        </a:prstGeom>
      </xdr:spPr>
    </xdr:pic>
    <xdr:clientData/>
  </xdr:twoCellAnchor>
  <xdr:twoCellAnchor editAs="oneCell">
    <xdr:from>
      <xdr:col>10</xdr:col>
      <xdr:colOff>2466033</xdr:colOff>
      <xdr:row>16</xdr:row>
      <xdr:rowOff>1155486</xdr:rowOff>
    </xdr:from>
    <xdr:to>
      <xdr:col>11</xdr:col>
      <xdr:colOff>760996</xdr:colOff>
      <xdr:row>16</xdr:row>
      <xdr:rowOff>2417950</xdr:rowOff>
    </xdr:to>
    <xdr:pic>
      <xdr:nvPicPr>
        <xdr:cNvPr id="5" name="Image 3" descr="Carrefour avec un remplissage uni">
          <a:extLst>
            <a:ext uri="{FF2B5EF4-FFF2-40B4-BE49-F238E27FC236}">
              <a16:creationId xmlns:a16="http://schemas.microsoft.com/office/drawing/2014/main" id="{1691BFC6-42E7-FD49-94A2-3DAC3496B21B}"/>
            </a:ext>
          </a:extLst>
        </xdr:cNvPr>
        <xdr:cNvPicPr>
          <a:picLocks noChangeAspect="1"/>
        </xdr:cNvPicPr>
      </xdr:nvPicPr>
      <xdr:blipFill>
        <a:blip xmlns:r="http://schemas.openxmlformats.org/officeDocument/2006/relationships" r:embed="rId4"/>
        <a:stretch>
          <a:fillRect/>
        </a:stretch>
      </xdr:blipFill>
      <xdr:spPr>
        <a:xfrm rot="10800000">
          <a:off x="32803158" y="18062361"/>
          <a:ext cx="1390588" cy="1262464"/>
        </a:xfrm>
        <a:prstGeom prst="rect">
          <a:avLst/>
        </a:prstGeom>
      </xdr:spPr>
    </xdr:pic>
    <xdr:clientData/>
  </xdr:twoCellAnchor>
  <xdr:twoCellAnchor editAs="oneCell">
    <xdr:from>
      <xdr:col>13</xdr:col>
      <xdr:colOff>2528208</xdr:colOff>
      <xdr:row>13</xdr:row>
      <xdr:rowOff>413054</xdr:rowOff>
    </xdr:from>
    <xdr:to>
      <xdr:col>14</xdr:col>
      <xdr:colOff>504825</xdr:colOff>
      <xdr:row>14</xdr:row>
      <xdr:rowOff>617671</xdr:rowOff>
    </xdr:to>
    <xdr:pic>
      <xdr:nvPicPr>
        <xdr:cNvPr id="7" name="Graphique 15" descr="Badge 3 avec un remplissage uni">
          <a:extLst>
            <a:ext uri="{FF2B5EF4-FFF2-40B4-BE49-F238E27FC236}">
              <a16:creationId xmlns:a16="http://schemas.microsoft.com/office/drawing/2014/main" id="{73A9F523-4999-0A48-B8B8-0A2CF93EFA5C}"/>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43652396" y="13843304"/>
          <a:ext cx="1075417" cy="1184105"/>
        </a:xfrm>
        <a:prstGeom prst="rect">
          <a:avLst/>
        </a:prstGeom>
      </xdr:spPr>
    </xdr:pic>
    <xdr:clientData/>
  </xdr:twoCellAnchor>
  <xdr:twoCellAnchor editAs="oneCell">
    <xdr:from>
      <xdr:col>0</xdr:col>
      <xdr:colOff>1428750</xdr:colOff>
      <xdr:row>13</xdr:row>
      <xdr:rowOff>0</xdr:rowOff>
    </xdr:from>
    <xdr:to>
      <xdr:col>1</xdr:col>
      <xdr:colOff>601295</xdr:colOff>
      <xdr:row>14</xdr:row>
      <xdr:rowOff>553121</xdr:rowOff>
    </xdr:to>
    <xdr:pic>
      <xdr:nvPicPr>
        <xdr:cNvPr id="3" name="Graphique 3" descr="Badge 1 avec un remplissage uni">
          <a:extLst>
            <a:ext uri="{FF2B5EF4-FFF2-40B4-BE49-F238E27FC236}">
              <a16:creationId xmlns:a16="http://schemas.microsoft.com/office/drawing/2014/main" id="{2EE21399-5F2F-49CE-81F9-9A790033894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1428750" y="13430250"/>
          <a:ext cx="1360120" cy="1529434"/>
        </a:xfrm>
        <a:prstGeom prst="rect">
          <a:avLst/>
        </a:prstGeom>
      </xdr:spPr>
    </xdr:pic>
    <xdr:clientData/>
  </xdr:twoCellAnchor>
  <xdr:twoCellAnchor editAs="oneCell">
    <xdr:from>
      <xdr:col>7</xdr:col>
      <xdr:colOff>2119312</xdr:colOff>
      <xdr:row>13</xdr:row>
      <xdr:rowOff>166687</xdr:rowOff>
    </xdr:from>
    <xdr:to>
      <xdr:col>8</xdr:col>
      <xdr:colOff>311828</xdr:colOff>
      <xdr:row>14</xdr:row>
      <xdr:rowOff>464342</xdr:rowOff>
    </xdr:to>
    <xdr:pic>
      <xdr:nvPicPr>
        <xdr:cNvPr id="9" name="Graphique 7" descr="Badge avec un remplissage uni">
          <a:extLst>
            <a:ext uri="{FF2B5EF4-FFF2-40B4-BE49-F238E27FC236}">
              <a16:creationId xmlns:a16="http://schemas.microsoft.com/office/drawing/2014/main" id="{A1561321-E31B-4697-95CD-7784B5720A5D}"/>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a:off x="23169562" y="13596937"/>
          <a:ext cx="1284966" cy="1277143"/>
        </a:xfrm>
        <a:prstGeom prst="rect">
          <a:avLst/>
        </a:prstGeom>
      </xdr:spPr>
    </xdr:pic>
    <xdr:clientData/>
  </xdr:twoCellAnchor>
  <xdr:twoCellAnchor editAs="oneCell">
    <xdr:from>
      <xdr:col>6</xdr:col>
      <xdr:colOff>2309813</xdr:colOff>
      <xdr:row>21</xdr:row>
      <xdr:rowOff>71437</xdr:rowOff>
    </xdr:from>
    <xdr:to>
      <xdr:col>7</xdr:col>
      <xdr:colOff>465362</xdr:colOff>
      <xdr:row>22</xdr:row>
      <xdr:rowOff>429327</xdr:rowOff>
    </xdr:to>
    <xdr:pic>
      <xdr:nvPicPr>
        <xdr:cNvPr id="10" name="Graphique 11" descr="Badge 4 avec un remplissage uni">
          <a:extLst>
            <a:ext uri="{FF2B5EF4-FFF2-40B4-BE49-F238E27FC236}">
              <a16:creationId xmlns:a16="http://schemas.microsoft.com/office/drawing/2014/main" id="{79B3F65D-D91C-4215-8C50-944993B952A9}"/>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20264438" y="25479375"/>
          <a:ext cx="1254349" cy="1337377"/>
        </a:xfrm>
        <a:prstGeom prst="rect">
          <a:avLst/>
        </a:prstGeom>
      </xdr:spPr>
    </xdr:pic>
    <xdr:clientData/>
  </xdr:twoCellAnchor>
  <xdr:twoCellAnchor editAs="oneCell">
    <xdr:from>
      <xdr:col>0</xdr:col>
      <xdr:colOff>0</xdr:colOff>
      <xdr:row>25</xdr:row>
      <xdr:rowOff>928687</xdr:rowOff>
    </xdr:from>
    <xdr:to>
      <xdr:col>0</xdr:col>
      <xdr:colOff>1377950</xdr:colOff>
      <xdr:row>27</xdr:row>
      <xdr:rowOff>344487</xdr:rowOff>
    </xdr:to>
    <xdr:pic>
      <xdr:nvPicPr>
        <xdr:cNvPr id="11" name="Graphique 10" descr="Badge 5 avec un remplissage uni">
          <a:extLst>
            <a:ext uri="{FF2B5EF4-FFF2-40B4-BE49-F238E27FC236}">
              <a16:creationId xmlns:a16="http://schemas.microsoft.com/office/drawing/2014/main" id="{8FF3286A-1035-445B-936A-5312CD1AEADE}"/>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0" y="30241875"/>
          <a:ext cx="1381125" cy="136842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254000</xdr:colOff>
      <xdr:row>0</xdr:row>
      <xdr:rowOff>469900</xdr:rowOff>
    </xdr:from>
    <xdr:ext cx="2671042" cy="1957595"/>
    <xdr:pic>
      <xdr:nvPicPr>
        <xdr:cNvPr id="2" name="Image 1">
          <a:extLst>
            <a:ext uri="{FF2B5EF4-FFF2-40B4-BE49-F238E27FC236}">
              <a16:creationId xmlns:a16="http://schemas.microsoft.com/office/drawing/2014/main" id="{88FB02C7-C261-924D-9F4F-4372A06CA08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0" y="190500"/>
          <a:ext cx="2671042" cy="195759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74083</xdr:rowOff>
    </xdr:from>
    <xdr:to>
      <xdr:col>0</xdr:col>
      <xdr:colOff>941917</xdr:colOff>
      <xdr:row>1</xdr:row>
      <xdr:rowOff>612833</xdr:rowOff>
    </xdr:to>
    <xdr:pic>
      <xdr:nvPicPr>
        <xdr:cNvPr id="3" name="Image 2">
          <a:extLst>
            <a:ext uri="{FF2B5EF4-FFF2-40B4-BE49-F238E27FC236}">
              <a16:creationId xmlns:a16="http://schemas.microsoft.com/office/drawing/2014/main" id="{8103F59A-EA5B-4AC8-8FB1-76A3D37CA3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4083"/>
          <a:ext cx="941917" cy="7226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3</xdr:row>
      <xdr:rowOff>392207</xdr:rowOff>
    </xdr:from>
    <xdr:to>
      <xdr:col>1</xdr:col>
      <xdr:colOff>544794</xdr:colOff>
      <xdr:row>5</xdr:row>
      <xdr:rowOff>87072</xdr:rowOff>
    </xdr:to>
    <xdr:pic>
      <xdr:nvPicPr>
        <xdr:cNvPr id="2" name="Image 1">
          <a:extLst>
            <a:ext uri="{FF2B5EF4-FFF2-40B4-BE49-F238E27FC236}">
              <a16:creationId xmlns:a16="http://schemas.microsoft.com/office/drawing/2014/main" id="{EF197451-3C8C-4DF4-8FCF-D1AC501AD2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 y="2708089"/>
          <a:ext cx="1494118" cy="10614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587483</xdr:colOff>
      <xdr:row>6</xdr:row>
      <xdr:rowOff>466735</xdr:rowOff>
    </xdr:to>
    <xdr:pic>
      <xdr:nvPicPr>
        <xdr:cNvPr id="2" name="Image 1">
          <a:extLst>
            <a:ext uri="{FF2B5EF4-FFF2-40B4-BE49-F238E27FC236}">
              <a16:creationId xmlns:a16="http://schemas.microsoft.com/office/drawing/2014/main" id="{33E0C71E-3B23-324F-A873-0F38CCD5D9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16728"/>
          <a:ext cx="1317733" cy="8960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34637</xdr:colOff>
      <xdr:row>3</xdr:row>
      <xdr:rowOff>519547</xdr:rowOff>
    </xdr:from>
    <xdr:to>
      <xdr:col>1</xdr:col>
      <xdr:colOff>692729</xdr:colOff>
      <xdr:row>5</xdr:row>
      <xdr:rowOff>142034</xdr:rowOff>
    </xdr:to>
    <xdr:pic>
      <xdr:nvPicPr>
        <xdr:cNvPr id="2" name="Image 1">
          <a:extLst>
            <a:ext uri="{FF2B5EF4-FFF2-40B4-BE49-F238E27FC236}">
              <a16:creationId xmlns:a16="http://schemas.microsoft.com/office/drawing/2014/main" id="{265D2F8C-3737-42B7-921E-4DB706C71DE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4637" y="519547"/>
          <a:ext cx="1454728" cy="11003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4</xdr:row>
      <xdr:rowOff>891228</xdr:rowOff>
    </xdr:from>
    <xdr:to>
      <xdr:col>1</xdr:col>
      <xdr:colOff>416033</xdr:colOff>
      <xdr:row>5</xdr:row>
      <xdr:rowOff>893614</xdr:rowOff>
    </xdr:to>
    <xdr:pic>
      <xdr:nvPicPr>
        <xdr:cNvPr id="2" name="Image 1">
          <a:extLst>
            <a:ext uri="{FF2B5EF4-FFF2-40B4-BE49-F238E27FC236}">
              <a16:creationId xmlns:a16="http://schemas.microsoft.com/office/drawing/2014/main" id="{D919B52F-CD24-414D-B833-20F2080A0C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737895"/>
          <a:ext cx="1307261" cy="89199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946929</xdr:colOff>
      <xdr:row>1</xdr:row>
      <xdr:rowOff>23765</xdr:rowOff>
    </xdr:to>
    <xdr:pic>
      <xdr:nvPicPr>
        <xdr:cNvPr id="5" name="Image 1">
          <a:extLst>
            <a:ext uri="{FF2B5EF4-FFF2-40B4-BE49-F238E27FC236}">
              <a16:creationId xmlns:a16="http://schemas.microsoft.com/office/drawing/2014/main" id="{2B9B3FAB-9773-B242-9720-DF7CC4F383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946929" cy="7144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44451</xdr:colOff>
      <xdr:row>0</xdr:row>
      <xdr:rowOff>12700</xdr:rowOff>
    </xdr:from>
    <xdr:to>
      <xdr:col>0</xdr:col>
      <xdr:colOff>625679</xdr:colOff>
      <xdr:row>0</xdr:row>
      <xdr:rowOff>527050</xdr:rowOff>
    </xdr:to>
    <xdr:pic>
      <xdr:nvPicPr>
        <xdr:cNvPr id="2" name="Image 3">
          <a:extLst>
            <a:ext uri="{FF2B5EF4-FFF2-40B4-BE49-F238E27FC236}">
              <a16:creationId xmlns:a16="http://schemas.microsoft.com/office/drawing/2014/main" id="{174C702F-6F32-DD49-859A-1DA675AA76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451" y="12700"/>
          <a:ext cx="581228" cy="5143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1778000</xdr:colOff>
      <xdr:row>2</xdr:row>
      <xdr:rowOff>16379</xdr:rowOff>
    </xdr:to>
    <xdr:pic>
      <xdr:nvPicPr>
        <xdr:cNvPr id="2" name="Image 1">
          <a:extLst>
            <a:ext uri="{FF2B5EF4-FFF2-40B4-BE49-F238E27FC236}">
              <a16:creationId xmlns:a16="http://schemas.microsoft.com/office/drawing/2014/main" id="{6B710B83-C37C-45C0-B2DE-2409CE6F85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0"/>
          <a:ext cx="1778000" cy="1378454"/>
        </a:xfrm>
        <a:prstGeom prst="rect">
          <a:avLst/>
        </a:prstGeom>
      </xdr:spPr>
    </xdr:pic>
    <xdr:clientData/>
  </xdr:twoCellAnchor>
  <xdr:twoCellAnchor editAs="oneCell">
    <xdr:from>
      <xdr:col>12</xdr:col>
      <xdr:colOff>714745</xdr:colOff>
      <xdr:row>5</xdr:row>
      <xdr:rowOff>446812</xdr:rowOff>
    </xdr:from>
    <xdr:to>
      <xdr:col>12</xdr:col>
      <xdr:colOff>1475483</xdr:colOff>
      <xdr:row>5</xdr:row>
      <xdr:rowOff>1363049</xdr:rowOff>
    </xdr:to>
    <xdr:pic>
      <xdr:nvPicPr>
        <xdr:cNvPr id="7" name="Graphique 2" descr="Flèches de chevron avec un remplissage uni">
          <a:extLst>
            <a:ext uri="{FF2B5EF4-FFF2-40B4-BE49-F238E27FC236}">
              <a16:creationId xmlns:a16="http://schemas.microsoft.com/office/drawing/2014/main" id="{391187A8-F21B-4E50-8D6A-9F479FE2F2B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34852345" y="4904512"/>
          <a:ext cx="763913" cy="913062"/>
        </a:xfrm>
        <a:prstGeom prst="rect">
          <a:avLst/>
        </a:prstGeom>
      </xdr:spPr>
    </xdr:pic>
    <xdr:clientData/>
  </xdr:twoCellAnchor>
  <xdr:twoCellAnchor editAs="oneCell">
    <xdr:from>
      <xdr:col>9</xdr:col>
      <xdr:colOff>2564763</xdr:colOff>
      <xdr:row>12</xdr:row>
      <xdr:rowOff>240847</xdr:rowOff>
    </xdr:from>
    <xdr:to>
      <xdr:col>10</xdr:col>
      <xdr:colOff>863762</xdr:colOff>
      <xdr:row>12</xdr:row>
      <xdr:rowOff>1131684</xdr:rowOff>
    </xdr:to>
    <xdr:pic>
      <xdr:nvPicPr>
        <xdr:cNvPr id="8" name="Graphique 2" descr="Flèches de chevron avec un remplissage uni">
          <a:extLst>
            <a:ext uri="{FF2B5EF4-FFF2-40B4-BE49-F238E27FC236}">
              <a16:creationId xmlns:a16="http://schemas.microsoft.com/office/drawing/2014/main" id="{0F4040C0-0A52-41E4-97F8-360F8ABAEC6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10800000">
          <a:off x="28663263" y="15899947"/>
          <a:ext cx="927899" cy="890837"/>
        </a:xfrm>
        <a:prstGeom prst="rect">
          <a:avLst/>
        </a:prstGeom>
      </xdr:spPr>
    </xdr:pic>
    <xdr:clientData/>
  </xdr:twoCellAnchor>
  <xdr:twoCellAnchor editAs="oneCell">
    <xdr:from>
      <xdr:col>15</xdr:col>
      <xdr:colOff>1369773</xdr:colOff>
      <xdr:row>8</xdr:row>
      <xdr:rowOff>343194</xdr:rowOff>
    </xdr:from>
    <xdr:to>
      <xdr:col>15</xdr:col>
      <xdr:colOff>2851075</xdr:colOff>
      <xdr:row>8</xdr:row>
      <xdr:rowOff>1769439</xdr:rowOff>
    </xdr:to>
    <xdr:pic>
      <xdr:nvPicPr>
        <xdr:cNvPr id="9" name="Image 8" descr="Carrefour avec un remplissage uni">
          <a:extLst>
            <a:ext uri="{FF2B5EF4-FFF2-40B4-BE49-F238E27FC236}">
              <a16:creationId xmlns:a16="http://schemas.microsoft.com/office/drawing/2014/main" id="{323E4E07-16F7-B74D-A68D-2475B26B79AF}"/>
            </a:ext>
          </a:extLst>
        </xdr:cNvPr>
        <xdr:cNvPicPr>
          <a:picLocks noChangeAspect="1"/>
        </xdr:cNvPicPr>
      </xdr:nvPicPr>
      <xdr:blipFill>
        <a:blip xmlns:r="http://schemas.openxmlformats.org/officeDocument/2006/relationships" r:embed="rId4"/>
        <a:stretch>
          <a:fillRect/>
        </a:stretch>
      </xdr:blipFill>
      <xdr:spPr>
        <a:xfrm rot="10800000">
          <a:off x="47708898" y="7748882"/>
          <a:ext cx="1484477" cy="1426245"/>
        </a:xfrm>
        <a:prstGeom prst="rect">
          <a:avLst/>
        </a:prstGeom>
      </xdr:spPr>
    </xdr:pic>
    <xdr:clientData/>
  </xdr:twoCellAnchor>
  <xdr:twoCellAnchor editAs="oneCell">
    <xdr:from>
      <xdr:col>14</xdr:col>
      <xdr:colOff>2836428</xdr:colOff>
      <xdr:row>10</xdr:row>
      <xdr:rowOff>794104</xdr:rowOff>
    </xdr:from>
    <xdr:to>
      <xdr:col>14</xdr:col>
      <xdr:colOff>3727265</xdr:colOff>
      <xdr:row>10</xdr:row>
      <xdr:rowOff>1734703</xdr:rowOff>
    </xdr:to>
    <xdr:pic>
      <xdr:nvPicPr>
        <xdr:cNvPr id="3" name="Graphique 2" descr="Flèches de chevron avec un remplissage uni">
          <a:extLst>
            <a:ext uri="{FF2B5EF4-FFF2-40B4-BE49-F238E27FC236}">
              <a16:creationId xmlns:a16="http://schemas.microsoft.com/office/drawing/2014/main" id="{1F8C79F8-DBFD-4925-9FCF-0594A0B25463}"/>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rot="5400000">
          <a:off x="44758060" y="11602872"/>
          <a:ext cx="943774" cy="89083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yfaure/Documents/SGPP/FEADER%202023-2027/Plans%20de%20financement/Non%20verrouill&#233;s/PF77.05_IT12_3.4_V7_250711.xlsx" TargetMode="External"/><Relationship Id="rId1" Type="http://schemas.openxmlformats.org/officeDocument/2006/relationships/externalLinkPath" Target="/Users/yfaure/Documents/SGPP/FEADER%202023-2027/Plans%20de%20financement/Non%20verrouill&#233;s/PF77.05_IT12_3.4_V7_2507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ccueil"/>
      <sheetName val="A-Recettes"/>
      <sheetName val="0-Présentation poste-typeaction"/>
      <sheetName val="1 - Achats et Investissements"/>
      <sheetName val="2 - Frais de personnel"/>
      <sheetName val="3 - Frais généraux"/>
      <sheetName val="4 - Contributions en nature"/>
      <sheetName val="5 - Amortissement"/>
      <sheetName val="6 - OCS"/>
      <sheetName val="7 - Frais de déplacement"/>
      <sheetName val="Syn pf Bénéficiaire"/>
      <sheetName val="Syn pf Instructeur"/>
    </sheetNames>
    <sheetDataSet>
      <sheetData sheetId="0" refreshError="1"/>
      <sheetData sheetId="1" refreshError="1"/>
      <sheetData sheetId="2">
        <row r="12">
          <cell r="B12" t="str">
            <v>Mise en œuvre de la stratégie</v>
          </cell>
        </row>
        <row r="13">
          <cell r="B13" t="str">
            <v/>
          </cell>
        </row>
        <row r="14">
          <cell r="B14" t="str">
            <v/>
          </cell>
        </row>
        <row r="15">
          <cell r="B15" t="str">
            <v/>
          </cell>
        </row>
        <row r="16">
          <cell r="B16" t="str">
            <v/>
          </cell>
        </row>
        <row r="17">
          <cell r="B17" t="str">
            <v/>
          </cell>
        </row>
        <row r="18">
          <cell r="B18" t="str">
            <v/>
          </cell>
        </row>
        <row r="19">
          <cell r="B19" t="str">
            <v/>
          </cell>
        </row>
        <row r="20">
          <cell r="B20" t="str">
            <v/>
          </cell>
        </row>
        <row r="21">
          <cell r="B21" t="str">
            <v/>
          </cell>
        </row>
        <row r="22">
          <cell r="B22" t="str">
            <v/>
          </cell>
        </row>
        <row r="23">
          <cell r="B23" t="str">
            <v/>
          </cell>
        </row>
        <row r="24">
          <cell r="B24" t="str">
            <v/>
          </cell>
        </row>
        <row r="25">
          <cell r="B25" t="str">
            <v/>
          </cell>
        </row>
        <row r="26">
          <cell r="B26" t="str">
            <v/>
          </cell>
        </row>
        <row r="27">
          <cell r="B27" t="str">
            <v/>
          </cell>
        </row>
        <row r="28">
          <cell r="B28" t="str">
            <v/>
          </cell>
        </row>
        <row r="29">
          <cell r="B29" t="str">
            <v/>
          </cell>
        </row>
        <row r="30">
          <cell r="B30" t="str">
            <v/>
          </cell>
        </row>
        <row r="31">
          <cell r="B31" t="str">
            <v/>
          </cell>
        </row>
        <row r="32">
          <cell r="B32" t="str">
            <v/>
          </cell>
        </row>
        <row r="33">
          <cell r="B33" t="str">
            <v/>
          </cell>
        </row>
        <row r="34">
          <cell r="B34" t="str">
            <v/>
          </cell>
        </row>
        <row r="35">
          <cell r="B35" t="str">
            <v/>
          </cell>
        </row>
        <row r="36">
          <cell r="B36" t="str">
            <v/>
          </cell>
        </row>
        <row r="37">
          <cell r="B37" t="str">
            <v/>
          </cell>
        </row>
        <row r="38">
          <cell r="B38" t="str">
            <v/>
          </cell>
        </row>
        <row r="39">
          <cell r="B39" t="str">
            <v/>
          </cell>
        </row>
        <row r="40">
          <cell r="B40" t="str">
            <v/>
          </cell>
        </row>
        <row r="41">
          <cell r="B41" t="str">
            <v/>
          </cell>
        </row>
        <row r="42">
          <cell r="B42" t="str">
            <v/>
          </cell>
        </row>
        <row r="43">
          <cell r="B43" t="str">
            <v/>
          </cell>
        </row>
        <row r="44">
          <cell r="B44" t="str">
            <v/>
          </cell>
        </row>
        <row r="45">
          <cell r="B45" t="str">
            <v/>
          </cell>
        </row>
        <row r="46">
          <cell r="B46" t="str">
            <v/>
          </cell>
        </row>
        <row r="47">
          <cell r="B47" t="str">
            <v/>
          </cell>
        </row>
        <row r="48">
          <cell r="B48" t="str">
            <v/>
          </cell>
        </row>
        <row r="49">
          <cell r="B49" t="str">
            <v/>
          </cell>
        </row>
        <row r="50">
          <cell r="B50" t="str">
            <v/>
          </cell>
        </row>
        <row r="51">
          <cell r="B51" t="str">
            <v/>
          </cell>
        </row>
        <row r="52">
          <cell r="B52" t="str">
            <v/>
          </cell>
        </row>
        <row r="53">
          <cell r="B53" t="str">
            <v/>
          </cell>
        </row>
        <row r="54">
          <cell r="B54" t="str">
            <v/>
          </cell>
        </row>
        <row r="55">
          <cell r="B55" t="str">
            <v/>
          </cell>
        </row>
        <row r="56">
          <cell r="B56" t="str">
            <v/>
          </cell>
        </row>
        <row r="57">
          <cell r="B57" t="str">
            <v/>
          </cell>
        </row>
        <row r="58">
          <cell r="B58" t="str">
            <v/>
          </cell>
        </row>
        <row r="59">
          <cell r="B59" t="str">
            <v/>
          </cell>
        </row>
        <row r="60">
          <cell r="B60" t="str">
            <v/>
          </cell>
        </row>
        <row r="61">
          <cell r="B61" t="str">
            <v/>
          </cell>
        </row>
        <row r="62">
          <cell r="B62" t="str">
            <v/>
          </cell>
        </row>
        <row r="63">
          <cell r="B63" t="str">
            <v/>
          </cell>
        </row>
        <row r="64">
          <cell r="B64" t="str">
            <v/>
          </cell>
        </row>
        <row r="65">
          <cell r="B65" t="str">
            <v/>
          </cell>
        </row>
        <row r="66">
          <cell r="B66" t="str">
            <v/>
          </cell>
        </row>
        <row r="67">
          <cell r="B67" t="str">
            <v/>
          </cell>
        </row>
        <row r="68">
          <cell r="B68" t="str">
            <v/>
          </cell>
        </row>
        <row r="69">
          <cell r="B69" t="str">
            <v/>
          </cell>
        </row>
        <row r="70">
          <cell r="B70" t="str">
            <v/>
          </cell>
        </row>
        <row r="71">
          <cell r="B71" t="str">
            <v/>
          </cell>
        </row>
        <row r="72">
          <cell r="B72" t="str">
            <v/>
          </cell>
        </row>
        <row r="73">
          <cell r="B73" t="str">
            <v/>
          </cell>
        </row>
        <row r="74">
          <cell r="B74" t="str">
            <v/>
          </cell>
        </row>
        <row r="75">
          <cell r="B75" t="str">
            <v/>
          </cell>
        </row>
        <row r="76">
          <cell r="B76" t="str">
            <v/>
          </cell>
        </row>
        <row r="77">
          <cell r="B77" t="str">
            <v/>
          </cell>
        </row>
        <row r="78">
          <cell r="B78" t="str">
            <v/>
          </cell>
        </row>
        <row r="79">
          <cell r="B79" t="str">
            <v/>
          </cell>
        </row>
        <row r="80">
          <cell r="B80" t="str">
            <v/>
          </cell>
        </row>
        <row r="81">
          <cell r="B81" t="str">
            <v/>
          </cell>
        </row>
        <row r="82">
          <cell r="B82" t="str">
            <v/>
          </cell>
        </row>
        <row r="83">
          <cell r="B83" t="str">
            <v/>
          </cell>
        </row>
        <row r="84">
          <cell r="B84" t="str">
            <v/>
          </cell>
        </row>
        <row r="85">
          <cell r="B85" t="str">
            <v/>
          </cell>
        </row>
        <row r="86">
          <cell r="B86" t="str">
            <v/>
          </cell>
        </row>
        <row r="87">
          <cell r="B87" t="str">
            <v/>
          </cell>
        </row>
        <row r="88">
          <cell r="B88" t="str">
            <v/>
          </cell>
        </row>
        <row r="89">
          <cell r="B89" t="str">
            <v/>
          </cell>
        </row>
        <row r="90">
          <cell r="B90" t="str">
            <v/>
          </cell>
        </row>
        <row r="91">
          <cell r="B91" t="str">
            <v/>
          </cell>
        </row>
        <row r="92">
          <cell r="B92" t="str">
            <v/>
          </cell>
        </row>
      </sheetData>
      <sheetData sheetId="3" refreshError="1"/>
      <sheetData sheetId="4" refreshError="1"/>
      <sheetData sheetId="5" refreshError="1"/>
      <sheetData sheetId="6" refreshError="1"/>
      <sheetData sheetId="7" refreshError="1"/>
      <sheetData sheetId="8">
        <row r="9">
          <cell r="M9" t="str">
            <v/>
          </cell>
        </row>
        <row r="10">
          <cell r="M10" t="str">
            <v/>
          </cell>
        </row>
        <row r="11">
          <cell r="M11" t="str">
            <v/>
          </cell>
        </row>
        <row r="12">
          <cell r="M12" t="str">
            <v/>
          </cell>
        </row>
      </sheetData>
      <sheetData sheetId="9" refreshError="1"/>
      <sheetData sheetId="10" refreshError="1"/>
      <sheetData sheetId="1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C9110E-8968-194B-905E-B09DCA91E290}" name="Table1" displayName="Table1" ref="A2:E13" totalsRowShown="0" headerRowDxfId="32" headerRowBorderDxfId="30" tableBorderDxfId="31" totalsRowBorderDxfId="29">
  <autoFilter ref="A2:E13" xr:uid="{A81F739D-0C30-429F-9AA3-409DB216ADF6}"/>
  <tableColumns count="5">
    <tableColumn id="6" xr3:uid="{7699CC5D-BA95-C447-829C-5B8F4345E217}" name="Nom du marché" dataDxfId="28"/>
    <tableColumn id="8" xr3:uid="{95C4447C-E4E4-C349-BD59-93F20D06B872}" name="Pièces transmises de marchés " dataDxfId="27"/>
    <tableColumn id="10" xr3:uid="{33A9F417-F49B-E94F-817A-639F6981D174}" name="Date du marché" dataDxfId="26"/>
    <tableColumn id="9" xr3:uid="{960DB499-EBE8-B947-80DC-A7B5D260DDFB}" name="Montant HT du marché " dataDxfId="25"/>
    <tableColumn id="7" xr3:uid="{C53AA889-A41E-AC4B-8067-07C0D558BD8B}" name="Le marché est-il lié à une dépense couverte par une OCS ?" dataDxfId="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9C8E4BA-F964-5142-9163-CBEF19A24EC4}" name="Table13" displayName="Table13" ref="F2:J13" totalsRowShown="0" headerRowDxfId="23" headerRowBorderDxfId="21" tableBorderDxfId="22" totalsRowBorderDxfId="20">
  <autoFilter ref="F2:J13" xr:uid="{1C099EC9-A5F7-40D1-9F56-A7702E938779}"/>
  <tableColumns count="5">
    <tableColumn id="6" xr3:uid="{DD485B15-642B-1442-9561-DF3DB9BE40E5}" name="Nom du marché" dataDxfId="19"/>
    <tableColumn id="8" xr3:uid="{9A6774DF-9A6B-8F40-B3C8-8D5D000923B0}" name="Pièces transmises de marchés " dataDxfId="18"/>
    <tableColumn id="10" xr3:uid="{791F66F7-54F6-984D-82FD-A0469AA5F351}" name="Date du marché" dataDxfId="17"/>
    <tableColumn id="9" xr3:uid="{B5B3BFDF-EA4A-694F-B5E7-651329A3C5FE}" name="Montant HT du marché " dataDxfId="16"/>
    <tableColumn id="7" xr3:uid="{B8681A21-4F6D-F940-8968-3534301A0F3B}" name="Le marché est-il lié à une dépense couverte par une OCS ?" dataDxfId="15"/>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E69F85-4302-42F6-94D5-23A96EC51A1F}">
  <sheetPr>
    <pageSetUpPr fitToPage="1"/>
  </sheetPr>
  <dimension ref="B1:Y40"/>
  <sheetViews>
    <sheetView showGridLines="0" topLeftCell="A23" zoomScale="44" zoomScaleNormal="70" workbookViewId="0">
      <selection activeCell="AF52" sqref="AF52"/>
    </sheetView>
  </sheetViews>
  <sheetFormatPr defaultColWidth="11.42578125" defaultRowHeight="15"/>
  <cols>
    <col min="1" max="2" width="11.42578125" style="27"/>
    <col min="3" max="3" width="20.85546875" style="27" customWidth="1"/>
    <col min="4" max="5" width="11.42578125" style="27"/>
    <col min="6" max="6" width="22.42578125" style="27" customWidth="1"/>
    <col min="7" max="10" width="11.42578125" style="27"/>
    <col min="11" max="11" width="16.42578125" style="27" customWidth="1"/>
    <col min="12" max="12" width="24.85546875" style="27" customWidth="1"/>
    <col min="13" max="13" width="11.42578125" style="27"/>
    <col min="14" max="14" width="13.42578125" style="27" customWidth="1"/>
    <col min="15" max="20" width="11.42578125" style="27"/>
    <col min="21" max="21" width="29.42578125" style="27" customWidth="1"/>
    <col min="22" max="23" width="11.42578125" style="27"/>
    <col min="24" max="24" width="56.42578125" style="27" customWidth="1"/>
    <col min="25" max="16384" width="11.42578125" style="27"/>
  </cols>
  <sheetData>
    <row r="1" spans="2:25">
      <c r="B1" s="25"/>
      <c r="C1" s="25"/>
      <c r="D1" s="25"/>
      <c r="E1" s="25"/>
      <c r="F1" s="25"/>
      <c r="G1" s="25"/>
      <c r="H1" s="25"/>
      <c r="I1" s="25"/>
      <c r="J1" s="25"/>
      <c r="K1" s="25"/>
      <c r="L1" s="25"/>
      <c r="M1" s="25"/>
      <c r="N1" s="25"/>
      <c r="O1" s="25"/>
      <c r="P1" s="25"/>
      <c r="Q1" s="25"/>
      <c r="R1" s="25"/>
      <c r="S1" s="25"/>
      <c r="T1" s="25"/>
      <c r="U1" s="25"/>
      <c r="V1" s="25"/>
      <c r="W1" s="25"/>
      <c r="X1" s="25"/>
      <c r="Y1" s="26"/>
    </row>
    <row r="2" spans="2:25">
      <c r="Y2" s="28"/>
    </row>
    <row r="3" spans="2:25">
      <c r="Y3" s="28"/>
    </row>
    <row r="4" spans="2:25">
      <c r="Y4" s="28"/>
    </row>
    <row r="5" spans="2:25">
      <c r="Y5" s="28"/>
    </row>
    <row r="6" spans="2:25">
      <c r="Y6" s="28"/>
    </row>
    <row r="7" spans="2:25" ht="21.75" customHeight="1">
      <c r="B7" s="29"/>
      <c r="C7" s="30"/>
      <c r="D7" s="30"/>
      <c r="E7" s="30"/>
      <c r="F7" s="30"/>
      <c r="G7" s="30"/>
      <c r="H7" s="30"/>
      <c r="I7" s="30"/>
      <c r="J7" s="30"/>
      <c r="K7" s="31"/>
      <c r="L7" s="31"/>
      <c r="M7" s="31"/>
      <c r="N7" s="31"/>
      <c r="O7" s="31"/>
      <c r="P7" s="30"/>
      <c r="Q7" s="30"/>
      <c r="R7" s="30"/>
      <c r="S7" s="30"/>
      <c r="T7" s="30"/>
      <c r="U7" s="30"/>
      <c r="V7" s="30"/>
      <c r="W7" s="30"/>
      <c r="X7" s="30"/>
      <c r="Y7" s="32"/>
    </row>
    <row r="8" spans="2:25" ht="29.1">
      <c r="B8" s="871" t="s">
        <v>0</v>
      </c>
      <c r="C8" s="872"/>
      <c r="D8" s="872"/>
      <c r="E8" s="872"/>
      <c r="F8" s="872"/>
      <c r="G8" s="872"/>
      <c r="H8" s="872"/>
      <c r="I8" s="872"/>
      <c r="J8" s="872"/>
      <c r="K8" s="872"/>
      <c r="L8" s="872"/>
      <c r="M8" s="872"/>
      <c r="N8" s="872"/>
      <c r="O8" s="872"/>
      <c r="P8" s="872"/>
      <c r="Q8" s="872"/>
      <c r="R8" s="872"/>
      <c r="S8" s="872"/>
      <c r="T8" s="872"/>
      <c r="U8" s="872"/>
      <c r="V8" s="872"/>
      <c r="W8" s="872"/>
      <c r="X8" s="872"/>
      <c r="Y8" s="873"/>
    </row>
    <row r="9" spans="2:25" ht="21">
      <c r="B9" s="866" t="s">
        <v>1</v>
      </c>
      <c r="C9" s="867"/>
      <c r="D9" s="867"/>
      <c r="E9" s="867"/>
      <c r="F9" s="867"/>
      <c r="G9" s="867"/>
      <c r="H9" s="867"/>
      <c r="I9" s="867"/>
      <c r="J9" s="867"/>
      <c r="K9" s="867"/>
      <c r="L9" s="867"/>
      <c r="M9" s="867"/>
      <c r="N9" s="867"/>
      <c r="O9" s="867"/>
      <c r="P9" s="867"/>
      <c r="Q9" s="867"/>
      <c r="R9" s="867"/>
      <c r="S9" s="867"/>
      <c r="T9" s="867"/>
      <c r="U9" s="867"/>
      <c r="V9" s="867"/>
      <c r="W9" s="867"/>
      <c r="X9" s="867"/>
      <c r="Y9" s="868"/>
    </row>
    <row r="10" spans="2:25" ht="28.5" customHeight="1">
      <c r="B10" s="885" t="s">
        <v>2</v>
      </c>
      <c r="C10" s="885"/>
      <c r="D10" s="885"/>
      <c r="E10" s="885"/>
      <c r="F10" s="885"/>
      <c r="G10" s="885"/>
      <c r="H10" s="885"/>
      <c r="I10" s="885"/>
      <c r="J10" s="885"/>
      <c r="K10" s="885"/>
      <c r="L10" s="885"/>
      <c r="M10" s="885"/>
      <c r="N10" s="885"/>
      <c r="O10" s="885"/>
      <c r="P10" s="885"/>
      <c r="Q10" s="885"/>
      <c r="R10" s="885"/>
      <c r="S10" s="885"/>
      <c r="T10" s="885"/>
      <c r="U10" s="885"/>
      <c r="V10" s="885"/>
      <c r="W10" s="885"/>
      <c r="X10" s="885"/>
      <c r="Y10" s="886"/>
    </row>
    <row r="11" spans="2:25" ht="48" customHeight="1">
      <c r="B11" s="1156" t="s">
        <v>3</v>
      </c>
      <c r="C11" s="1157"/>
      <c r="D11" s="1157"/>
      <c r="E11" s="1157"/>
      <c r="F11" s="1157"/>
      <c r="G11" s="1157"/>
      <c r="H11" s="1157"/>
      <c r="I11" s="1157"/>
      <c r="J11" s="1157"/>
      <c r="K11" s="1157"/>
      <c r="L11" s="1157"/>
      <c r="M11" s="1157"/>
      <c r="N11" s="1157"/>
      <c r="O11" s="1157"/>
      <c r="P11" s="1157"/>
      <c r="Q11" s="1157"/>
      <c r="R11" s="1157"/>
      <c r="S11" s="1157"/>
      <c r="T11" s="1157"/>
      <c r="U11" s="1157"/>
      <c r="V11" s="1157"/>
      <c r="W11" s="1157"/>
      <c r="X11" s="1157"/>
      <c r="Y11" s="1158"/>
    </row>
    <row r="12" spans="2:25" ht="35.25" customHeight="1">
      <c r="C12" s="874" t="s">
        <v>4</v>
      </c>
      <c r="D12" s="874"/>
      <c r="E12" s="874"/>
      <c r="F12" s="874"/>
      <c r="G12" s="874"/>
      <c r="H12" s="874"/>
      <c r="I12" s="874"/>
      <c r="J12" s="874"/>
      <c r="K12" s="874"/>
      <c r="L12" s="874"/>
      <c r="M12" s="874"/>
      <c r="N12" s="874"/>
      <c r="O12" s="874"/>
      <c r="P12" s="874"/>
      <c r="Q12" s="874"/>
      <c r="R12" s="874"/>
      <c r="S12" s="874"/>
      <c r="T12" s="874"/>
      <c r="U12" s="874"/>
      <c r="V12" s="874"/>
      <c r="W12" s="874"/>
      <c r="X12" s="874"/>
      <c r="Y12" s="28"/>
    </row>
    <row r="13" spans="2:25" ht="35.25" customHeight="1">
      <c r="C13" s="107"/>
      <c r="D13" s="107"/>
      <c r="E13" s="107"/>
      <c r="F13" s="107"/>
      <c r="G13" s="107"/>
      <c r="H13" s="107"/>
      <c r="I13" s="107"/>
      <c r="J13" s="107"/>
      <c r="K13" s="107"/>
      <c r="L13" s="107"/>
      <c r="M13" s="107"/>
      <c r="N13" s="107"/>
      <c r="O13" s="107"/>
      <c r="P13" s="107"/>
      <c r="Q13" s="107"/>
      <c r="R13" s="107"/>
      <c r="S13" s="107"/>
      <c r="T13" s="107"/>
      <c r="U13" s="107"/>
      <c r="V13" s="107"/>
      <c r="W13" s="107"/>
      <c r="X13" s="107"/>
      <c r="Y13" s="28"/>
    </row>
    <row r="14" spans="2:25" ht="35.25" customHeight="1" thickBot="1">
      <c r="C14" s="869" t="s">
        <v>5</v>
      </c>
      <c r="D14" s="869"/>
      <c r="E14" s="107"/>
      <c r="F14" s="107"/>
      <c r="G14" s="107"/>
      <c r="H14" s="107"/>
      <c r="I14" s="107"/>
      <c r="J14" s="107"/>
      <c r="K14" s="107"/>
      <c r="L14" s="107"/>
      <c r="M14" s="107"/>
      <c r="N14" s="107"/>
      <c r="O14" s="107"/>
      <c r="P14" s="107"/>
      <c r="Q14" s="107"/>
      <c r="R14" s="107"/>
      <c r="S14" s="107"/>
      <c r="T14" s="107"/>
      <c r="U14" s="107"/>
      <c r="V14" s="107"/>
      <c r="W14" s="107"/>
      <c r="X14" s="107"/>
      <c r="Y14" s="28"/>
    </row>
    <row r="15" spans="2:25" ht="35.25" customHeight="1">
      <c r="C15" s="875" t="s">
        <v>6</v>
      </c>
      <c r="D15" s="876"/>
      <c r="E15" s="876"/>
      <c r="F15" s="110"/>
      <c r="G15" s="877" t="s">
        <v>7</v>
      </c>
      <c r="H15" s="877"/>
      <c r="I15" s="877"/>
      <c r="J15" s="877"/>
      <c r="K15" s="877"/>
      <c r="L15" s="877"/>
      <c r="M15" s="877"/>
      <c r="N15" s="877"/>
      <c r="O15" s="877"/>
      <c r="P15" s="877"/>
      <c r="Q15" s="877"/>
      <c r="R15" s="877"/>
      <c r="S15" s="877"/>
      <c r="T15" s="877"/>
      <c r="U15" s="877"/>
      <c r="V15" s="877"/>
      <c r="W15" s="877"/>
      <c r="X15" s="878"/>
      <c r="Y15" s="28"/>
    </row>
    <row r="16" spans="2:25" ht="35.25" customHeight="1">
      <c r="C16" s="879" t="s">
        <v>8</v>
      </c>
      <c r="D16" s="880"/>
      <c r="E16" s="880"/>
      <c r="F16" s="107"/>
      <c r="G16" s="881" t="s">
        <v>7</v>
      </c>
      <c r="H16" s="881"/>
      <c r="I16" s="881"/>
      <c r="J16" s="881"/>
      <c r="K16" s="881"/>
      <c r="L16" s="881"/>
      <c r="M16" s="881"/>
      <c r="N16" s="881"/>
      <c r="O16" s="881"/>
      <c r="P16" s="881"/>
      <c r="Q16" s="881"/>
      <c r="R16" s="881"/>
      <c r="S16" s="881"/>
      <c r="T16" s="881"/>
      <c r="U16" s="881"/>
      <c r="V16" s="881"/>
      <c r="W16" s="881"/>
      <c r="X16" s="882"/>
      <c r="Y16" s="28"/>
    </row>
    <row r="17" spans="3:25" ht="35.25" customHeight="1" thickBot="1">
      <c r="C17" s="112" t="s">
        <v>9</v>
      </c>
      <c r="D17" s="113"/>
      <c r="E17" s="113"/>
      <c r="F17" s="111"/>
      <c r="G17" s="883" t="s">
        <v>7</v>
      </c>
      <c r="H17" s="883"/>
      <c r="I17" s="883"/>
      <c r="J17" s="883"/>
      <c r="K17" s="883"/>
      <c r="L17" s="883"/>
      <c r="M17" s="883"/>
      <c r="N17" s="883"/>
      <c r="O17" s="883"/>
      <c r="P17" s="883"/>
      <c r="Q17" s="883"/>
      <c r="R17" s="883"/>
      <c r="S17" s="883"/>
      <c r="T17" s="883"/>
      <c r="U17" s="883"/>
      <c r="V17" s="883"/>
      <c r="W17" s="883"/>
      <c r="X17" s="884"/>
      <c r="Y17" s="28"/>
    </row>
    <row r="18" spans="3:25" s="114" customFormat="1" ht="35.25" customHeight="1">
      <c r="C18" s="115"/>
      <c r="D18" s="115"/>
      <c r="E18" s="115"/>
      <c r="F18" s="116"/>
      <c r="H18" s="117"/>
      <c r="I18" s="117"/>
      <c r="J18" s="117"/>
      <c r="K18" s="117"/>
      <c r="L18" s="117"/>
      <c r="M18" s="117"/>
      <c r="N18" s="117"/>
      <c r="O18" s="117"/>
      <c r="P18" s="117"/>
      <c r="Q18" s="117"/>
      <c r="R18" s="117"/>
      <c r="S18" s="117"/>
      <c r="T18" s="117"/>
      <c r="U18" s="117"/>
      <c r="V18" s="117"/>
      <c r="W18" s="117"/>
      <c r="X18" s="117"/>
      <c r="Y18" s="118"/>
    </row>
    <row r="19" spans="3:25" s="114" customFormat="1" ht="35.25" customHeight="1">
      <c r="C19" s="115"/>
      <c r="D19" s="115"/>
      <c r="E19" s="115"/>
      <c r="F19" s="116"/>
      <c r="H19" s="117"/>
      <c r="I19" s="117"/>
      <c r="J19" s="117"/>
      <c r="K19" s="117"/>
      <c r="L19" s="117"/>
      <c r="M19" s="117"/>
      <c r="N19" s="117"/>
      <c r="O19" s="117"/>
      <c r="P19" s="117"/>
      <c r="Q19" s="117"/>
      <c r="R19" s="117"/>
      <c r="S19" s="117"/>
      <c r="T19" s="117"/>
      <c r="U19" s="117"/>
      <c r="V19" s="117"/>
      <c r="W19" s="117"/>
      <c r="X19" s="117"/>
      <c r="Y19" s="118"/>
    </row>
    <row r="20" spans="3:25" ht="29.25" customHeight="1">
      <c r="C20" s="870" t="s">
        <v>10</v>
      </c>
      <c r="D20" s="870"/>
      <c r="E20" s="870"/>
      <c r="F20" s="870"/>
      <c r="Y20" s="28"/>
    </row>
    <row r="21" spans="3:25" ht="15.95" customHeight="1">
      <c r="Y21" s="28"/>
    </row>
    <row r="22" spans="3:25" ht="62.25" customHeight="1">
      <c r="C22" s="863" t="s">
        <v>11</v>
      </c>
      <c r="D22" s="864"/>
      <c r="E22" s="864"/>
      <c r="F22" s="864"/>
      <c r="G22" s="864"/>
      <c r="H22" s="864"/>
      <c r="I22" s="864"/>
      <c r="J22" s="864"/>
      <c r="K22" s="864"/>
      <c r="L22" s="864"/>
      <c r="M22" s="864"/>
      <c r="N22" s="864"/>
      <c r="O22" s="864"/>
      <c r="P22" s="864"/>
      <c r="Q22" s="864"/>
      <c r="R22" s="864"/>
      <c r="S22" s="864"/>
      <c r="T22" s="864"/>
      <c r="U22" s="864"/>
      <c r="V22" s="864"/>
      <c r="W22" s="864"/>
      <c r="X22" s="865"/>
      <c r="Y22" s="28"/>
    </row>
    <row r="23" spans="3:25" s="114" customFormat="1" ht="84.75" customHeight="1" thickBot="1">
      <c r="C23" s="119"/>
      <c r="D23" s="120"/>
      <c r="E23" s="120"/>
      <c r="F23" s="120"/>
      <c r="G23" s="120"/>
      <c r="H23" s="120"/>
      <c r="I23" s="120"/>
      <c r="J23" s="120"/>
      <c r="K23" s="120"/>
      <c r="L23" s="120"/>
      <c r="M23" s="120"/>
      <c r="N23" s="120"/>
      <c r="O23" s="120"/>
      <c r="P23" s="120"/>
      <c r="Q23" s="120"/>
      <c r="R23" s="120"/>
      <c r="S23" s="120"/>
      <c r="T23" s="120"/>
      <c r="U23" s="120"/>
      <c r="V23" s="120"/>
      <c r="W23" s="120"/>
      <c r="X23" s="120"/>
      <c r="Y23" s="118"/>
    </row>
    <row r="24" spans="3:25" s="114" customFormat="1" ht="84.75" customHeight="1">
      <c r="C24" s="905" t="s">
        <v>12</v>
      </c>
      <c r="D24" s="906"/>
      <c r="E24" s="906"/>
      <c r="F24" s="906"/>
      <c r="G24" s="906"/>
      <c r="H24" s="906"/>
      <c r="I24" s="906"/>
      <c r="J24" s="907"/>
      <c r="K24" s="120"/>
      <c r="L24" s="120"/>
      <c r="M24" s="896" t="s">
        <v>13</v>
      </c>
      <c r="N24" s="897"/>
      <c r="O24" s="897"/>
      <c r="P24" s="897"/>
      <c r="Q24" s="897"/>
      <c r="R24" s="897"/>
      <c r="S24" s="897"/>
      <c r="T24" s="897"/>
      <c r="U24" s="897"/>
      <c r="V24" s="897"/>
      <c r="W24" s="898"/>
      <c r="Y24" s="118"/>
    </row>
    <row r="25" spans="3:25" s="114" customFormat="1" ht="180.75" customHeight="1">
      <c r="C25" s="893" t="s">
        <v>14</v>
      </c>
      <c r="D25" s="894"/>
      <c r="E25" s="894"/>
      <c r="F25" s="894"/>
      <c r="G25" s="894"/>
      <c r="H25" s="894"/>
      <c r="I25" s="894"/>
      <c r="J25" s="895"/>
      <c r="K25" s="120"/>
      <c r="L25" s="120"/>
      <c r="M25" s="893" t="s">
        <v>15</v>
      </c>
      <c r="N25" s="894"/>
      <c r="O25" s="894"/>
      <c r="P25" s="894"/>
      <c r="Q25" s="894"/>
      <c r="R25" s="894"/>
      <c r="S25" s="894"/>
      <c r="T25" s="894"/>
      <c r="U25" s="894"/>
      <c r="V25" s="894"/>
      <c r="W25" s="895"/>
      <c r="Y25" s="118"/>
    </row>
    <row r="26" spans="3:25" s="114" customFormat="1" ht="51.95" customHeight="1">
      <c r="C26" s="899" t="s">
        <v>16</v>
      </c>
      <c r="D26" s="900"/>
      <c r="E26" s="900"/>
      <c r="F26" s="900"/>
      <c r="G26" s="900"/>
      <c r="H26" s="900"/>
      <c r="I26" s="900"/>
      <c r="J26" s="901"/>
      <c r="K26" s="120"/>
      <c r="L26" s="120"/>
      <c r="M26" s="893" t="s">
        <v>17</v>
      </c>
      <c r="N26" s="894"/>
      <c r="O26" s="894"/>
      <c r="P26" s="894"/>
      <c r="Q26" s="894"/>
      <c r="R26" s="894"/>
      <c r="S26" s="894"/>
      <c r="T26" s="894"/>
      <c r="U26" s="894"/>
      <c r="V26" s="894"/>
      <c r="W26" s="895"/>
      <c r="Y26" s="118"/>
    </row>
    <row r="27" spans="3:25" s="114" customFormat="1" ht="81.95" customHeight="1">
      <c r="C27" s="899" t="s">
        <v>18</v>
      </c>
      <c r="D27" s="900"/>
      <c r="E27" s="900"/>
      <c r="F27" s="900"/>
      <c r="G27" s="900"/>
      <c r="H27" s="900"/>
      <c r="I27" s="900"/>
      <c r="J27" s="901"/>
      <c r="K27" s="120"/>
      <c r="L27" s="120"/>
      <c r="M27" s="893"/>
      <c r="N27" s="894"/>
      <c r="O27" s="894"/>
      <c r="P27" s="894"/>
      <c r="Q27" s="894"/>
      <c r="R27" s="894"/>
      <c r="S27" s="894"/>
      <c r="T27" s="894"/>
      <c r="U27" s="894"/>
      <c r="V27" s="894"/>
      <c r="W27" s="895"/>
      <c r="Y27" s="118"/>
    </row>
    <row r="28" spans="3:25" s="114" customFormat="1" ht="102.75" customHeight="1" thickBot="1">
      <c r="C28" s="902"/>
      <c r="D28" s="903"/>
      <c r="E28" s="903"/>
      <c r="F28" s="903"/>
      <c r="G28" s="903"/>
      <c r="H28" s="903"/>
      <c r="I28" s="903"/>
      <c r="J28" s="904"/>
      <c r="K28" s="120"/>
      <c r="L28" s="120"/>
      <c r="M28" s="893"/>
      <c r="N28" s="894"/>
      <c r="O28" s="894"/>
      <c r="P28" s="894"/>
      <c r="Q28" s="894"/>
      <c r="R28" s="894"/>
      <c r="S28" s="894"/>
      <c r="T28" s="894"/>
      <c r="U28" s="894"/>
      <c r="V28" s="894"/>
      <c r="W28" s="895"/>
      <c r="Y28" s="118"/>
    </row>
    <row r="29" spans="3:25" s="114" customFormat="1" ht="12.95" customHeight="1" thickBot="1">
      <c r="C29" s="119"/>
      <c r="D29" s="120"/>
      <c r="E29" s="120"/>
      <c r="F29" s="120"/>
      <c r="G29" s="120"/>
      <c r="H29" s="120"/>
      <c r="I29" s="120"/>
      <c r="J29" s="120"/>
      <c r="K29" s="120"/>
      <c r="L29" s="120"/>
      <c r="M29" s="890"/>
      <c r="N29" s="891"/>
      <c r="O29" s="891"/>
      <c r="P29" s="891"/>
      <c r="Q29" s="891"/>
      <c r="R29" s="891"/>
      <c r="S29" s="891"/>
      <c r="T29" s="891"/>
      <c r="U29" s="891"/>
      <c r="V29" s="891"/>
      <c r="W29" s="892"/>
      <c r="Y29" s="118"/>
    </row>
    <row r="30" spans="3:25" s="114" customFormat="1" ht="168.95" customHeight="1" thickBot="1">
      <c r="N30" s="121"/>
      <c r="O30" s="121"/>
      <c r="P30" s="121"/>
      <c r="Q30" s="121"/>
      <c r="R30" s="121"/>
      <c r="S30" s="121"/>
      <c r="T30" s="121"/>
      <c r="U30" s="121"/>
      <c r="V30" s="121"/>
      <c r="W30" s="121"/>
      <c r="X30" s="121"/>
      <c r="Y30" s="118"/>
    </row>
    <row r="31" spans="3:25" s="114" customFormat="1" ht="83.45" customHeight="1">
      <c r="C31" s="887" t="s">
        <v>19</v>
      </c>
      <c r="D31" s="888"/>
      <c r="E31" s="888"/>
      <c r="F31" s="888"/>
      <c r="G31" s="888"/>
      <c r="H31" s="888"/>
      <c r="I31" s="888"/>
      <c r="J31" s="888"/>
      <c r="K31" s="888"/>
      <c r="L31" s="888"/>
      <c r="M31" s="888"/>
      <c r="N31" s="888"/>
      <c r="O31" s="888"/>
      <c r="P31" s="888"/>
      <c r="Q31" s="888"/>
      <c r="R31" s="888"/>
      <c r="S31" s="888"/>
      <c r="T31" s="888"/>
      <c r="U31" s="888"/>
      <c r="V31" s="888"/>
      <c r="W31" s="889"/>
      <c r="X31" s="121"/>
      <c r="Y31" s="118"/>
    </row>
    <row r="32" spans="3:25" s="114" customFormat="1" ht="144.94999999999999" customHeight="1" thickBot="1">
      <c r="C32" s="890" t="s">
        <v>20</v>
      </c>
      <c r="D32" s="891"/>
      <c r="E32" s="891"/>
      <c r="F32" s="891"/>
      <c r="G32" s="891"/>
      <c r="H32" s="891"/>
      <c r="I32" s="891"/>
      <c r="J32" s="891"/>
      <c r="K32" s="891"/>
      <c r="L32" s="891"/>
      <c r="M32" s="891"/>
      <c r="N32" s="891"/>
      <c r="O32" s="891"/>
      <c r="P32" s="891"/>
      <c r="Q32" s="891"/>
      <c r="R32" s="891"/>
      <c r="S32" s="891"/>
      <c r="T32" s="891"/>
      <c r="U32" s="891"/>
      <c r="V32" s="891"/>
      <c r="W32" s="892"/>
      <c r="X32" s="121"/>
      <c r="Y32" s="118"/>
    </row>
    <row r="33" spans="13:25" s="114" customFormat="1" ht="54.95" customHeight="1">
      <c r="N33" s="121"/>
      <c r="O33" s="121"/>
      <c r="P33" s="121"/>
      <c r="Q33" s="121"/>
      <c r="R33" s="121"/>
      <c r="S33" s="121"/>
      <c r="T33" s="121"/>
      <c r="U33" s="121"/>
      <c r="V33" s="121"/>
      <c r="W33" s="121"/>
      <c r="X33" s="121"/>
      <c r="Y33" s="118"/>
    </row>
    <row r="34" spans="13:25" s="114" customFormat="1" ht="93" customHeight="1">
      <c r="N34" s="121"/>
      <c r="O34" s="121"/>
      <c r="P34" s="121"/>
      <c r="Q34" s="121"/>
      <c r="R34" s="121"/>
      <c r="S34" s="121"/>
      <c r="T34" s="121"/>
      <c r="U34" s="121"/>
      <c r="V34" s="121"/>
      <c r="W34" s="121"/>
      <c r="X34" s="121"/>
      <c r="Y34" s="118"/>
    </row>
    <row r="35" spans="13:25" s="114" customFormat="1" ht="87" customHeight="1">
      <c r="N35" s="121"/>
      <c r="O35" s="121"/>
      <c r="P35" s="121"/>
      <c r="Q35" s="121"/>
      <c r="R35" s="121"/>
      <c r="S35" s="121"/>
      <c r="T35" s="121"/>
      <c r="U35" s="121"/>
      <c r="V35" s="121"/>
      <c r="W35" s="121"/>
      <c r="X35" s="121"/>
      <c r="Y35" s="118"/>
    </row>
    <row r="36" spans="13:25" s="114" customFormat="1" ht="58.5" customHeight="1">
      <c r="Y36" s="118"/>
    </row>
    <row r="37" spans="13:25" s="114" customFormat="1" ht="84.75" customHeight="1">
      <c r="M37" s="120"/>
      <c r="N37" s="120"/>
      <c r="O37" s="120"/>
      <c r="P37" s="120"/>
      <c r="Q37" s="120"/>
      <c r="R37" s="120"/>
      <c r="S37" s="120"/>
      <c r="T37" s="120"/>
      <c r="U37" s="120"/>
      <c r="V37" s="120"/>
      <c r="W37" s="120"/>
      <c r="X37" s="120"/>
    </row>
    <row r="40" spans="13:25" ht="117" customHeight="1"/>
  </sheetData>
  <sheetProtection algorithmName="SHA-512" hashValue="ym6VwvL1+/VNVFjByEFE19Bqh/mRlbYopMTAGoEDgWd9jwUismswgNbiAxTPs3wPqeIXXkDz4sJwcwI/KB1y2A==" saltValue="nc0zzPwLcSwOoIBpTj16kQ==" spinCount="100000" sheet="1" objects="1" scenarios="1" formatCells="0" formatColumns="0"/>
  <mergeCells count="22">
    <mergeCell ref="C31:W31"/>
    <mergeCell ref="C32:W32"/>
    <mergeCell ref="M26:W29"/>
    <mergeCell ref="M24:W24"/>
    <mergeCell ref="M25:W25"/>
    <mergeCell ref="C27:J28"/>
    <mergeCell ref="C24:J24"/>
    <mergeCell ref="C25:J25"/>
    <mergeCell ref="C26:J26"/>
    <mergeCell ref="C22:X22"/>
    <mergeCell ref="B9:Y9"/>
    <mergeCell ref="C14:D14"/>
    <mergeCell ref="C20:F20"/>
    <mergeCell ref="B8:Y8"/>
    <mergeCell ref="B11:Y11"/>
    <mergeCell ref="C12:X12"/>
    <mergeCell ref="C15:E15"/>
    <mergeCell ref="G15:X15"/>
    <mergeCell ref="C16:E16"/>
    <mergeCell ref="G16:X16"/>
    <mergeCell ref="G17:X17"/>
    <mergeCell ref="B10:Y10"/>
  </mergeCells>
  <pageMargins left="6.6666666666666671E-3" right="0.7" top="3.3333333333333335E-3" bottom="0.75" header="0.3" footer="0.3"/>
  <pageSetup paperSize="9" scale="2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971AB-631F-4CB0-9E5E-F9865CB9C9EE}">
  <sheetPr>
    <tabColor theme="9" tint="-0.249977111117893"/>
    <pageSetUpPr fitToPage="1"/>
  </sheetPr>
  <dimension ref="A2:X41"/>
  <sheetViews>
    <sheetView showGridLines="0" tabSelected="1" topLeftCell="F8" zoomScale="57" zoomScaleNormal="40" workbookViewId="0">
      <selection activeCell="J17" sqref="J17"/>
    </sheetView>
  </sheetViews>
  <sheetFormatPr defaultColWidth="11.42578125" defaultRowHeight="26.1"/>
  <cols>
    <col min="1" max="1" width="31.140625" style="549" customWidth="1"/>
    <col min="2" max="2" width="44.42578125" style="550" customWidth="1"/>
    <col min="3" max="5" width="44.42578125" style="549" customWidth="1"/>
    <col min="6" max="6" width="48.42578125" style="549" customWidth="1"/>
    <col min="7" max="9" width="44.42578125" style="549" customWidth="1"/>
    <col min="10" max="12" width="44.42578125" style="551" customWidth="1"/>
    <col min="13" max="13" width="65.85546875" style="551" customWidth="1"/>
    <col min="14" max="16" width="44.42578125" style="551" customWidth="1"/>
    <col min="17" max="20" width="44.42578125" style="549" customWidth="1"/>
    <col min="21" max="21" width="30.42578125" style="549" customWidth="1"/>
    <col min="22" max="22" width="33.85546875" style="549" customWidth="1"/>
    <col min="23" max="23" width="34.42578125" style="549" customWidth="1"/>
    <col min="24" max="24" width="32.42578125" style="549" customWidth="1"/>
    <col min="25" max="25" width="34" style="549" customWidth="1"/>
    <col min="26" max="26" width="11.42578125" style="549"/>
    <col min="27" max="27" width="20.85546875" style="549" bestFit="1" customWidth="1"/>
    <col min="28" max="28" width="15.85546875" style="549" bestFit="1" customWidth="1"/>
    <col min="29" max="30" width="17.85546875" style="549" bestFit="1" customWidth="1"/>
    <col min="31" max="31" width="20" style="549" bestFit="1" customWidth="1"/>
    <col min="32" max="32" width="16.28515625" style="549" bestFit="1" customWidth="1"/>
    <col min="33" max="16384" width="11.42578125" style="549"/>
  </cols>
  <sheetData>
    <row r="2" spans="1:24" ht="35.1" customHeight="1">
      <c r="A2" s="727"/>
      <c r="B2" s="861" t="s">
        <v>350</v>
      </c>
      <c r="C2" s="861"/>
      <c r="D2" s="861"/>
      <c r="E2" s="861"/>
      <c r="F2" s="861"/>
      <c r="G2" s="861"/>
      <c r="H2" s="861"/>
      <c r="I2" s="861"/>
      <c r="J2" s="861"/>
      <c r="K2" s="861"/>
      <c r="L2" s="861"/>
      <c r="M2" s="861"/>
      <c r="N2" s="861"/>
      <c r="O2" s="861"/>
      <c r="P2" s="861"/>
      <c r="Q2" s="861"/>
      <c r="R2" s="861"/>
      <c r="S2" s="861"/>
      <c r="T2" s="861"/>
      <c r="U2" s="861"/>
      <c r="V2" s="728"/>
      <c r="W2" s="728"/>
      <c r="X2" s="728"/>
    </row>
    <row r="3" spans="1:24" ht="59.1" customHeight="1">
      <c r="A3" s="728"/>
      <c r="B3" s="861"/>
      <c r="C3" s="861"/>
      <c r="D3" s="861"/>
      <c r="E3" s="861"/>
      <c r="F3" s="861"/>
      <c r="G3" s="861"/>
      <c r="H3" s="861"/>
      <c r="I3" s="861"/>
      <c r="J3" s="861"/>
      <c r="K3" s="861"/>
      <c r="L3" s="861"/>
      <c r="M3" s="861"/>
      <c r="N3" s="861"/>
      <c r="O3" s="861"/>
      <c r="P3" s="861"/>
      <c r="Q3" s="861"/>
      <c r="R3" s="861"/>
      <c r="S3" s="861"/>
      <c r="T3" s="861"/>
      <c r="U3" s="861"/>
      <c r="V3" s="728"/>
      <c r="W3" s="728"/>
      <c r="X3" s="728"/>
    </row>
    <row r="4" spans="1:24" ht="212.1" customHeight="1">
      <c r="A4" s="728"/>
      <c r="B4" s="862" t="s">
        <v>351</v>
      </c>
      <c r="C4" s="862"/>
      <c r="D4" s="862"/>
      <c r="E4" s="862"/>
      <c r="F4" s="862"/>
      <c r="G4" s="862"/>
      <c r="H4" s="862"/>
      <c r="I4" s="862"/>
      <c r="J4" s="862"/>
      <c r="K4" s="862"/>
      <c r="L4" s="862"/>
      <c r="M4" s="862"/>
      <c r="N4" s="862"/>
      <c r="O4" s="862"/>
      <c r="P4" s="862"/>
      <c r="Q4" s="862"/>
      <c r="R4" s="862"/>
      <c r="S4" s="862"/>
      <c r="T4" s="862"/>
      <c r="U4" s="862"/>
      <c r="V4" s="728"/>
      <c r="W4" s="728"/>
      <c r="X4" s="728"/>
    </row>
    <row r="5" spans="1:24" ht="39.950000000000003" customHeight="1">
      <c r="A5" s="728"/>
      <c r="B5" s="729"/>
      <c r="C5" s="730"/>
      <c r="D5" s="730"/>
      <c r="E5" s="730"/>
      <c r="F5" s="730"/>
      <c r="G5" s="730"/>
      <c r="H5" s="730"/>
      <c r="I5" s="730"/>
      <c r="J5" s="730"/>
      <c r="K5" s="730"/>
      <c r="L5" s="730"/>
      <c r="M5" s="730"/>
      <c r="N5" s="731"/>
      <c r="O5" s="731"/>
      <c r="P5" s="731"/>
      <c r="Q5" s="730"/>
      <c r="R5" s="730"/>
      <c r="S5" s="730"/>
      <c r="T5" s="730"/>
      <c r="U5" s="728"/>
      <c r="V5" s="728"/>
      <c r="W5" s="728"/>
      <c r="X5" s="728"/>
    </row>
    <row r="6" spans="1:24" ht="63.95" customHeight="1">
      <c r="A6" s="728"/>
      <c r="B6" s="842" t="s">
        <v>352</v>
      </c>
      <c r="C6" s="843"/>
      <c r="D6" s="843"/>
      <c r="E6" s="843"/>
      <c r="F6" s="843"/>
      <c r="G6" s="843"/>
      <c r="H6" s="843"/>
      <c r="I6" s="843"/>
      <c r="J6" s="843"/>
      <c r="K6" s="843"/>
      <c r="L6" s="843"/>
      <c r="M6" s="843"/>
      <c r="N6" s="843"/>
      <c r="O6" s="843"/>
      <c r="P6" s="843"/>
      <c r="Q6" s="843"/>
      <c r="R6" s="843"/>
      <c r="S6" s="843"/>
      <c r="T6" s="843"/>
      <c r="U6" s="843"/>
      <c r="V6" s="728"/>
      <c r="W6" s="728"/>
      <c r="X6" s="728"/>
    </row>
    <row r="7" spans="1:24">
      <c r="B7" s="552"/>
      <c r="C7" s="553"/>
      <c r="D7" s="140"/>
      <c r="E7" s="856"/>
      <c r="F7" s="856"/>
      <c r="G7" s="856"/>
      <c r="H7" s="856"/>
      <c r="I7" s="856"/>
      <c r="J7" s="554"/>
      <c r="M7" s="555"/>
      <c r="N7" s="555"/>
      <c r="O7" s="555"/>
    </row>
    <row r="8" spans="1:24" ht="77.099999999999994" customHeight="1">
      <c r="B8" s="841" t="s">
        <v>353</v>
      </c>
      <c r="C8" s="841"/>
      <c r="D8" s="841"/>
      <c r="E8" s="841"/>
      <c r="F8" s="841"/>
      <c r="G8" s="841"/>
      <c r="I8" s="841" t="s">
        <v>354</v>
      </c>
      <c r="J8" s="841"/>
      <c r="K8" s="841"/>
      <c r="L8" s="841"/>
      <c r="M8" s="841"/>
      <c r="N8" s="841"/>
      <c r="O8" s="841"/>
      <c r="U8" s="633"/>
      <c r="V8" s="633"/>
      <c r="W8" s="633"/>
    </row>
    <row r="9" spans="1:24" ht="168.95" customHeight="1">
      <c r="B9" s="840" t="s">
        <v>355</v>
      </c>
      <c r="C9" s="840"/>
      <c r="D9" s="840"/>
      <c r="E9" s="732" t="s">
        <v>356</v>
      </c>
      <c r="F9" s="732" t="s">
        <v>357</v>
      </c>
      <c r="G9" s="732" t="s">
        <v>358</v>
      </c>
      <c r="I9" s="732" t="s">
        <v>359</v>
      </c>
      <c r="J9" s="732" t="s">
        <v>360</v>
      </c>
      <c r="K9" s="732" t="s">
        <v>361</v>
      </c>
      <c r="L9" s="732" t="s">
        <v>362</v>
      </c>
      <c r="M9" s="732" t="s">
        <v>333</v>
      </c>
      <c r="N9" s="732" t="s">
        <v>363</v>
      </c>
      <c r="O9" s="732" t="s">
        <v>364</v>
      </c>
      <c r="U9" s="631"/>
      <c r="V9" s="631"/>
      <c r="W9" s="631"/>
    </row>
    <row r="10" spans="1:24" ht="138" customHeight="1">
      <c r="B10" s="733" t="s">
        <v>276</v>
      </c>
      <c r="C10" s="734" t="s">
        <v>277</v>
      </c>
      <c r="D10" s="733" t="s">
        <v>278</v>
      </c>
      <c r="E10" s="733" t="s">
        <v>365</v>
      </c>
      <c r="F10" s="733" t="s">
        <v>366</v>
      </c>
      <c r="G10" s="734" t="s">
        <v>367</v>
      </c>
      <c r="I10" s="734" t="s">
        <v>368</v>
      </c>
      <c r="J10" s="733" t="s">
        <v>369</v>
      </c>
      <c r="K10" s="733" t="s">
        <v>370</v>
      </c>
      <c r="L10" s="733" t="s">
        <v>368</v>
      </c>
      <c r="M10" s="733" t="s">
        <v>371</v>
      </c>
      <c r="N10" s="733" t="s">
        <v>368</v>
      </c>
      <c r="O10" s="733" t="s">
        <v>372</v>
      </c>
      <c r="U10" s="632"/>
      <c r="V10" s="632"/>
      <c r="W10" s="632"/>
    </row>
    <row r="11" spans="1:24" ht="57" customHeight="1">
      <c r="B11" s="634">
        <f>'1.1 -Investissements'!AX112+'2-Frais généraux'!AX112+'3-Contributions en nature'!S112+'1.2 -Amortissement'!AF112+'4-Tx forf personnel+autoconst'!L10</f>
        <v>0</v>
      </c>
      <c r="C11" s="634">
        <f>'1.1 -Investissements'!AY112+'2-Frais généraux'!AY112</f>
        <v>0</v>
      </c>
      <c r="D11" s="635">
        <f>B11+C11</f>
        <v>0</v>
      </c>
      <c r="E11" s="735">
        <f>IF('Syn pf Bénéficiaire'!C8=0,0,'Syn pf Bénéficiaire'!C8-'Syn pf Instructeur'!B33)</f>
        <v>0</v>
      </c>
      <c r="F11" s="637">
        <f>IFERROR(C33,"")</f>
        <v>0</v>
      </c>
      <c r="G11" s="735">
        <f>'Syn pf Bénéficiaire'!C8-'Syn pf Instructeur'!C33</f>
        <v>0</v>
      </c>
      <c r="I11" s="637">
        <f>R21</f>
        <v>0</v>
      </c>
      <c r="J11" s="736">
        <f>IFERROR(G33/C33,0)</f>
        <v>0</v>
      </c>
      <c r="K11" s="737">
        <f>IFERROR(G33,"")</f>
        <v>0</v>
      </c>
      <c r="L11" s="737">
        <f>IFERROR(I33,"")</f>
        <v>0</v>
      </c>
      <c r="M11" s="737">
        <f>IFERROR(L33,"")</f>
        <v>0</v>
      </c>
      <c r="N11" s="737">
        <f>IFERROR(O33,"")</f>
        <v>0</v>
      </c>
      <c r="O11" s="737">
        <f>IFERROR(Q33,"")</f>
        <v>0</v>
      </c>
      <c r="U11" s="625"/>
      <c r="V11" s="625"/>
      <c r="W11" s="625"/>
    </row>
    <row r="12" spans="1:24" ht="77.099999999999994" customHeight="1">
      <c r="B12" s="549"/>
      <c r="G12" s="556"/>
      <c r="H12" s="195"/>
      <c r="I12" s="195"/>
      <c r="J12" s="554"/>
      <c r="K12" s="549"/>
      <c r="L12" s="556"/>
      <c r="M12" s="556"/>
      <c r="N12" s="556"/>
      <c r="O12" s="556"/>
      <c r="P12" s="557"/>
      <c r="Q12" s="557"/>
      <c r="R12" s="860"/>
      <c r="S12" s="860"/>
      <c r="T12" s="860"/>
      <c r="U12" s="860"/>
      <c r="V12" s="860"/>
      <c r="W12" s="860"/>
      <c r="X12" s="860"/>
    </row>
    <row r="13" spans="1:24" ht="77.099999999999994" customHeight="1">
      <c r="B13" s="842" t="s">
        <v>373</v>
      </c>
      <c r="C13" s="843"/>
      <c r="D13" s="843"/>
      <c r="E13" s="843"/>
      <c r="F13" s="843"/>
      <c r="G13" s="843"/>
      <c r="H13" s="843"/>
      <c r="I13" s="843"/>
      <c r="J13" s="843"/>
      <c r="K13" s="843"/>
      <c r="L13" s="843"/>
      <c r="M13" s="843"/>
      <c r="N13" s="843"/>
      <c r="O13" s="843"/>
      <c r="P13" s="843"/>
      <c r="Q13" s="843"/>
      <c r="R13" s="843"/>
      <c r="S13" s="843"/>
      <c r="T13" s="843"/>
      <c r="U13" s="843"/>
    </row>
    <row r="14" spans="1:24" ht="77.099999999999994" customHeight="1">
      <c r="B14" s="738"/>
      <c r="C14" s="738"/>
      <c r="D14" s="738"/>
      <c r="E14" s="738"/>
      <c r="F14" s="738"/>
      <c r="G14" s="738"/>
      <c r="H14" s="738"/>
      <c r="I14" s="738"/>
      <c r="J14" s="738"/>
      <c r="K14" s="738"/>
      <c r="L14" s="738"/>
      <c r="M14" s="738"/>
      <c r="N14" s="738"/>
      <c r="O14" s="738"/>
      <c r="P14" s="738"/>
      <c r="Q14" s="738"/>
      <c r="R14" s="738"/>
      <c r="S14" s="738"/>
      <c r="T14" s="738"/>
    </row>
    <row r="15" spans="1:24" ht="77.099999999999994" customHeight="1">
      <c r="B15" s="830" t="s">
        <v>60</v>
      </c>
      <c r="C15" s="830"/>
      <c r="D15" s="830"/>
      <c r="E15" s="830"/>
      <c r="F15" s="830"/>
      <c r="I15" s="831" t="s">
        <v>374</v>
      </c>
      <c r="J15" s="831"/>
      <c r="K15" s="831"/>
      <c r="L15" s="831"/>
      <c r="M15" s="831"/>
      <c r="N15" s="549"/>
      <c r="O15" s="841" t="s">
        <v>375</v>
      </c>
      <c r="P15" s="841"/>
      <c r="Q15" s="841"/>
      <c r="R15" s="841"/>
      <c r="S15" s="841"/>
      <c r="T15" s="841"/>
    </row>
    <row r="16" spans="1:24" ht="120.95" customHeight="1">
      <c r="B16" s="768" t="s">
        <v>376</v>
      </c>
      <c r="C16" s="857" t="s">
        <v>377</v>
      </c>
      <c r="D16" s="857"/>
      <c r="E16" s="857" t="s">
        <v>378</v>
      </c>
      <c r="F16" s="857"/>
      <c r="I16" s="832" t="s">
        <v>379</v>
      </c>
      <c r="J16" s="832"/>
      <c r="K16" s="832"/>
      <c r="L16" s="833"/>
      <c r="M16" s="833"/>
      <c r="N16" s="549"/>
      <c r="O16" s="740" t="s">
        <v>380</v>
      </c>
      <c r="P16" s="844" t="s">
        <v>381</v>
      </c>
      <c r="Q16" s="844" t="s">
        <v>298</v>
      </c>
      <c r="R16" s="741" t="s">
        <v>382</v>
      </c>
      <c r="S16" s="845" t="s">
        <v>383</v>
      </c>
      <c r="T16" s="846" t="s">
        <v>301</v>
      </c>
    </row>
    <row r="17" spans="1:24" ht="204.95" customHeight="1">
      <c r="B17" s="769" t="s">
        <v>384</v>
      </c>
      <c r="C17" s="769" t="s">
        <v>385</v>
      </c>
      <c r="D17" s="769" t="s">
        <v>386</v>
      </c>
      <c r="E17" s="770" t="s">
        <v>387</v>
      </c>
      <c r="F17" s="771" t="s">
        <v>388</v>
      </c>
      <c r="J17" s="549"/>
      <c r="K17" s="549"/>
      <c r="L17" s="549"/>
      <c r="M17" s="549"/>
      <c r="N17" s="549"/>
      <c r="O17" s="742" t="s">
        <v>389</v>
      </c>
      <c r="P17" s="844"/>
      <c r="Q17" s="844"/>
      <c r="R17" s="743" t="s">
        <v>389</v>
      </c>
      <c r="S17" s="845"/>
      <c r="T17" s="847"/>
    </row>
    <row r="18" spans="1:24" ht="134.1" customHeight="1">
      <c r="B18" s="772" t="str">
        <f>'Syn pf Bénéficiaire'!F23</f>
        <v xml:space="preserve"> </v>
      </c>
      <c r="C18" s="773">
        <f>(D11-SUM('2-Frais généraux'!AZ12:AZ111))*0.1</f>
        <v>0</v>
      </c>
      <c r="D18" s="772" t="str">
        <f>IF(B11=0,"",IF(SUM('2-Frais généraux'!AZ12:AZ111)&gt;'Syn pf Instructeur'!C18,"Plafond non respecté","Plafond respecté"))</f>
        <v/>
      </c>
      <c r="E18" s="773">
        <f>IF(C33="", "", IFERROR(VALUE(C33)-VALUE(E33), 0))</f>
        <v>0</v>
      </c>
      <c r="F18" s="772" t="str">
        <f>IF(M20=0,"",IF(R21+K26&gt;E18,"Non, l'aide publique doit diminuer","Oui"))</f>
        <v>Oui</v>
      </c>
      <c r="I18" s="837" t="s">
        <v>284</v>
      </c>
      <c r="J18" s="837"/>
      <c r="K18" s="601"/>
      <c r="M18" s="723" t="s">
        <v>285</v>
      </c>
      <c r="N18" s="139"/>
      <c r="O18" s="810">
        <f>'Syn pf Bénéficiaire'!M14</f>
        <v>0</v>
      </c>
      <c r="P18" s="810">
        <f>'Syn pf Bénéficiaire'!N14</f>
        <v>0</v>
      </c>
      <c r="Q18" s="810">
        <f>'Syn pf Bénéficiaire'!O14</f>
        <v>0</v>
      </c>
      <c r="R18" s="810">
        <f>'Syn pf Bénéficiaire'!P14</f>
        <v>0</v>
      </c>
      <c r="S18" s="810">
        <f>'Syn pf Bénéficiaire'!Q14</f>
        <v>0</v>
      </c>
      <c r="T18" s="810">
        <f>'Syn pf Bénéficiaire'!R14</f>
        <v>0</v>
      </c>
    </row>
    <row r="19" spans="1:24" ht="177" customHeight="1">
      <c r="I19" s="733" t="s">
        <v>390</v>
      </c>
      <c r="J19" s="767" t="s">
        <v>391</v>
      </c>
      <c r="K19" s="549"/>
      <c r="M19" s="766" t="s">
        <v>392</v>
      </c>
      <c r="O19" s="810">
        <f>'Syn pf Bénéficiaire'!M15</f>
        <v>0</v>
      </c>
      <c r="P19" s="810">
        <f>'Syn pf Bénéficiaire'!N15</f>
        <v>0</v>
      </c>
      <c r="Q19" s="810">
        <f>'Syn pf Bénéficiaire'!O15</f>
        <v>0</v>
      </c>
      <c r="R19" s="810">
        <f>'Syn pf Bénéficiaire'!P15</f>
        <v>0</v>
      </c>
      <c r="S19" s="810">
        <f>'Syn pf Bénéficiaire'!Q15</f>
        <v>0</v>
      </c>
      <c r="T19" s="810">
        <f>'Syn pf Bénéficiaire'!R15</f>
        <v>0</v>
      </c>
    </row>
    <row r="20" spans="1:24" ht="77.099999999999994" customHeight="1">
      <c r="I20" s="638"/>
      <c r="J20" s="638"/>
      <c r="K20" s="549"/>
      <c r="M20" s="795">
        <v>1</v>
      </c>
      <c r="O20" s="810">
        <f>'Syn pf Bénéficiaire'!M16</f>
        <v>0</v>
      </c>
      <c r="P20" s="810">
        <f>'Syn pf Bénéficiaire'!N16</f>
        <v>0</v>
      </c>
      <c r="Q20" s="810">
        <f>'Syn pf Bénéficiaire'!O16</f>
        <v>0</v>
      </c>
      <c r="R20" s="810">
        <f>'Syn pf Bénéficiaire'!P16</f>
        <v>0</v>
      </c>
      <c r="S20" s="810">
        <f>'Syn pf Bénéficiaire'!Q16</f>
        <v>0</v>
      </c>
      <c r="T20" s="810">
        <f>'Syn pf Bénéficiaire'!R16</f>
        <v>0</v>
      </c>
    </row>
    <row r="21" spans="1:24" ht="77.099999999999994" customHeight="1">
      <c r="F21" s="559"/>
      <c r="G21" s="559"/>
      <c r="H21" s="560"/>
      <c r="J21" s="559"/>
      <c r="K21" s="558"/>
      <c r="L21" s="554"/>
      <c r="M21" s="139"/>
      <c r="N21" s="139"/>
      <c r="O21" s="744">
        <f>SUM(O18:O20)</f>
        <v>0</v>
      </c>
      <c r="P21" s="688"/>
      <c r="Q21" s="739"/>
      <c r="R21" s="744">
        <f>SUM(R18:R20)</f>
        <v>0</v>
      </c>
    </row>
    <row r="22" spans="1:24" ht="77.099999999999994" customHeight="1">
      <c r="J22" s="549"/>
      <c r="K22" s="558"/>
      <c r="L22" s="554"/>
      <c r="M22" s="139"/>
      <c r="N22" s="139"/>
      <c r="O22" s="139"/>
      <c r="P22" s="549"/>
    </row>
    <row r="23" spans="1:24" ht="77.099999999999994" customHeight="1">
      <c r="H23" s="834" t="s">
        <v>393</v>
      </c>
      <c r="I23" s="835"/>
      <c r="J23" s="835"/>
      <c r="K23" s="835"/>
      <c r="L23" s="835"/>
      <c r="M23" s="836"/>
    </row>
    <row r="24" spans="1:24" ht="77.099999999999994" customHeight="1">
      <c r="H24" s="747" t="s">
        <v>394</v>
      </c>
      <c r="I24" s="636" t="s">
        <v>395</v>
      </c>
      <c r="J24" s="636" t="s">
        <v>280</v>
      </c>
      <c r="K24" s="636" t="s">
        <v>396</v>
      </c>
      <c r="L24" s="636" t="s">
        <v>282</v>
      </c>
      <c r="M24" s="636" t="s">
        <v>283</v>
      </c>
    </row>
    <row r="25" spans="1:24" ht="77.099999999999994" customHeight="1">
      <c r="C25" s="550"/>
      <c r="D25" s="550"/>
      <c r="E25" s="550"/>
      <c r="H25" s="748" t="s">
        <v>397</v>
      </c>
      <c r="I25" s="634">
        <f>'1.1 -Investissements'!$AZ$112</f>
        <v>0</v>
      </c>
      <c r="J25" s="634">
        <f>'2-Frais généraux'!AZ112</f>
        <v>0</v>
      </c>
      <c r="K25" s="634">
        <f>'3-Contributions en nature'!S112</f>
        <v>0</v>
      </c>
      <c r="L25" s="634">
        <f>'1.2 -Amortissement'!AF112</f>
        <v>0</v>
      </c>
      <c r="M25" s="634">
        <f>'4-Tx forf personnel+autoconst'!L10</f>
        <v>0</v>
      </c>
      <c r="R25" s="550"/>
      <c r="S25" s="550"/>
      <c r="T25" s="550"/>
    </row>
    <row r="26" spans="1:24" s="558" customFormat="1" ht="77.099999999999994" customHeight="1">
      <c r="A26" s="549"/>
      <c r="B26" s="550"/>
      <c r="C26" s="549"/>
      <c r="D26" s="549"/>
      <c r="E26" s="549"/>
      <c r="H26" s="748" t="s">
        <v>398</v>
      </c>
      <c r="I26" s="634">
        <f>IF($B$18="Montant minimum respecté",'1.1 -Investissements'!$AZ$112,0)</f>
        <v>0</v>
      </c>
      <c r="J26" s="634">
        <f>IF($B$18="Montant minimum respecté",IF(D18="Plafond respecté",'2-Frais généraux'!AZ112,C18),0)</f>
        <v>0</v>
      </c>
      <c r="K26" s="634">
        <f>IF($B$18="Montant minimum respecté",'3-Contributions en nature'!S112,0)</f>
        <v>0</v>
      </c>
      <c r="L26" s="634">
        <f>IF($B$18="Montant minimum respecté",'1.2 -Amortissement'!AF112,0)</f>
        <v>0</v>
      </c>
      <c r="M26" s="634">
        <f>IF($B$18="Montant minimum respecté",'4-Tx forf personnel+autoconst'!L10,0)</f>
        <v>0</v>
      </c>
      <c r="R26" s="551"/>
      <c r="S26" s="549"/>
      <c r="T26" s="549"/>
      <c r="U26" s="549"/>
      <c r="V26" s="549"/>
      <c r="W26" s="549"/>
      <c r="X26" s="549"/>
    </row>
    <row r="27" spans="1:24" s="558" customFormat="1" ht="77.099999999999994" customHeight="1">
      <c r="A27" s="561"/>
      <c r="B27" s="562"/>
      <c r="C27" s="563"/>
      <c r="D27" s="549"/>
      <c r="E27" s="549"/>
      <c r="F27" s="549"/>
      <c r="G27" s="549"/>
      <c r="H27" s="549"/>
      <c r="I27" s="549"/>
      <c r="J27" s="564"/>
      <c r="L27" s="554"/>
      <c r="M27" s="139"/>
      <c r="N27" s="139"/>
      <c r="O27" s="139"/>
      <c r="P27" s="551"/>
      <c r="Q27" s="551"/>
      <c r="R27" s="551"/>
      <c r="S27" s="549"/>
      <c r="T27" s="549"/>
      <c r="U27" s="549"/>
      <c r="V27" s="549"/>
      <c r="W27" s="549"/>
      <c r="X27" s="549"/>
    </row>
    <row r="28" spans="1:24" ht="77.099999999999994" customHeight="1">
      <c r="A28" s="852" t="s">
        <v>399</v>
      </c>
      <c r="B28" s="853"/>
      <c r="C28" s="853"/>
      <c r="D28" s="853"/>
      <c r="E28" s="853"/>
      <c r="F28" s="853"/>
      <c r="G28" s="853"/>
      <c r="H28" s="853"/>
      <c r="I28" s="853"/>
      <c r="J28" s="853"/>
      <c r="K28" s="853"/>
      <c r="L28" s="853"/>
      <c r="M28" s="853"/>
      <c r="N28" s="853"/>
      <c r="O28" s="853"/>
      <c r="P28" s="853"/>
      <c r="Q28" s="853"/>
      <c r="R28" s="853"/>
      <c r="S28" s="830"/>
      <c r="T28"/>
      <c r="U28"/>
    </row>
    <row r="29" spans="1:24" ht="180.95" customHeight="1">
      <c r="A29" s="854" t="s">
        <v>23</v>
      </c>
      <c r="B29" s="855" t="s">
        <v>400</v>
      </c>
      <c r="C29" s="749" t="s">
        <v>401</v>
      </c>
      <c r="D29" s="859" t="s">
        <v>402</v>
      </c>
      <c r="E29" s="750" t="s">
        <v>326</v>
      </c>
      <c r="F29" s="746" t="s">
        <v>403</v>
      </c>
      <c r="G29" s="746" t="s">
        <v>404</v>
      </c>
      <c r="H29" s="750" t="s">
        <v>405</v>
      </c>
      <c r="I29" s="750" t="s">
        <v>329</v>
      </c>
      <c r="J29" s="750" t="s">
        <v>330</v>
      </c>
      <c r="K29" s="750" t="s">
        <v>331</v>
      </c>
      <c r="L29" s="750" t="s">
        <v>333</v>
      </c>
      <c r="M29" s="750" t="s">
        <v>334</v>
      </c>
      <c r="N29" s="750" t="s">
        <v>335</v>
      </c>
      <c r="O29" s="750" t="s">
        <v>336</v>
      </c>
      <c r="P29" s="750" t="s">
        <v>337</v>
      </c>
      <c r="Q29" s="750" t="s">
        <v>338</v>
      </c>
      <c r="R29" s="858" t="s">
        <v>339</v>
      </c>
      <c r="S29" s="838" t="s">
        <v>406</v>
      </c>
    </row>
    <row r="30" spans="1:24" ht="177" customHeight="1">
      <c r="A30" s="854"/>
      <c r="B30" s="855"/>
      <c r="C30" s="751" t="s">
        <v>407</v>
      </c>
      <c r="D30" s="859"/>
      <c r="E30" s="752" t="s">
        <v>408</v>
      </c>
      <c r="F30" s="745" t="s">
        <v>409</v>
      </c>
      <c r="G30" s="745" t="s">
        <v>0</v>
      </c>
      <c r="H30" s="753" t="s">
        <v>410</v>
      </c>
      <c r="I30" s="753" t="s">
        <v>343</v>
      </c>
      <c r="J30" s="754" t="s">
        <v>344</v>
      </c>
      <c r="K30" s="753" t="s">
        <v>344</v>
      </c>
      <c r="L30" s="750"/>
      <c r="M30" s="755" t="s">
        <v>411</v>
      </c>
      <c r="N30" s="750" t="s">
        <v>347</v>
      </c>
      <c r="O30" s="750"/>
      <c r="P30" s="750"/>
      <c r="Q30" s="750" t="s">
        <v>348</v>
      </c>
      <c r="R30" s="858"/>
      <c r="S30" s="838"/>
    </row>
    <row r="31" spans="1:24" s="565" customFormat="1" ht="79.5" customHeight="1">
      <c r="A31" s="756" t="s">
        <v>28</v>
      </c>
      <c r="B31" s="757">
        <f>(IF(B11=0,0,IF($B$18="Montant minimum respecté",SUMIFS('1.1 -Investissements'!$AZ$12:$AZ$111,'1.1 -Investissements'!$AD$12:$AD$111,A31)+SUMIFS('2-Frais généraux'!$AZ$12:$AZ$111,'2-Frais généraux'!$AD$12:$AD$111,A31)+SUMIFS('3-Contributions en nature'!$S$12:$S$111,'3-Contributions en nature'!$L$12:$L$111,A31)+SUMIFS('1.2 -Amortissement'!$AF$12:$AF$111,'1.2 -Amortissement'!$R$12:$R$111,A31)+SUMIFS('4-Tx forf personnel+autoconst'!$L$8:$L$9,'4-Tx forf personnel+autoconst'!$H$8:$H$9,A31))))</f>
        <v>0</v>
      </c>
      <c r="C31" s="758">
        <f>IF(B31=0, 0,
    SUMIFS('1.1 -Investissements'!$AZ$12:$AZ$111,'1.1 -Investissements'!$AD$12:$AD$111,A31)
    +IF($D$18="Plafond respecté",
        SUMIFS('2-Frais généraux'!$AZ$12:$AZ$111,'2-Frais généraux'!$AD$12:$AD$111,A31),
        IF($J$25=0, 0, $C$18*SUMIFS('2-Frais généraux'!$AZ$12:$AZ$111,'2-Frais généraux'!$AD$12:$AD$111,A31)/$J$25)
    )
    +SUMIFS('3-Contributions en nature'!$S$12:$S$111,'3-Contributions en nature'!$L$12:$L$111,A31)
    +SUMIFS('1.2 -Amortissement'!$AF$12:$AF$111,'1.2 -Amortissement'!$R$12:$R$111,A31)
    +SUMIFS('4-Tx forf personnel+autoconst'!$L$8:$L$9,'4-Tx forf personnel+autoconst'!$H$8:$H$9,A31)
)</f>
        <v>0</v>
      </c>
      <c r="D31" s="759">
        <f>IF($C$31=0,0,C31/$C$33)</f>
        <v>0</v>
      </c>
      <c r="E31" s="758">
        <f>IF($M$20="","",IF($J$20=OR("",0),$M$20*C31,$J$20*C31))</f>
        <v>0</v>
      </c>
      <c r="F31" s="759">
        <f>IF($R$21+$K$26&gt;$E$18,(C31-($R$21+$K$26)*D31)/C31,IF($J$20="",$M$20,$J$20))</f>
        <v>1</v>
      </c>
      <c r="G31" s="760">
        <f>IF(C31="","",F31*C31)</f>
        <v>0</v>
      </c>
      <c r="H31" s="848" t="str">
        <f>_xlfn.IFS(O21=0,"Non concerné",O21&lt;(0.15*$G$33),"Non",O21=(0.15*$G$33),"Oui",O21&gt;(0.15*$G$33),"Oui")</f>
        <v>Non concerné</v>
      </c>
      <c r="I31" s="760">
        <f>IF(D31=0,0,IF($H$31="Oui",G31-($O$21*D31),G31*0.85))</f>
        <v>0</v>
      </c>
      <c r="J31" s="850" t="str">
        <f>IFERROR(I33/G33,"")</f>
        <v/>
      </c>
      <c r="K31" s="850" t="str">
        <f>IFERROR(L33/G33,"")</f>
        <v/>
      </c>
      <c r="L31" s="760">
        <f>IF(I31="","",IF($H$31="Oui",0.15*G31,G31-I31))</f>
        <v>0</v>
      </c>
      <c r="M31" s="758">
        <f>IF(D31="","",IF($H$31="Oui",L31,$O$21*D31))</f>
        <v>0</v>
      </c>
      <c r="N31" s="760">
        <f>IF(L31="","",L31-M31)</f>
        <v>0</v>
      </c>
      <c r="O31" s="760">
        <f>IF($O$21="","",D31*$O$21-M31)</f>
        <v>0</v>
      </c>
      <c r="P31" s="760">
        <f>SUMIFS('3-Contributions en nature'!$S$12:$S$111,'3-Contributions en nature'!$L$12:$L$111,A31)</f>
        <v>0</v>
      </c>
      <c r="Q31" s="760">
        <f>IF(I31="","",C31-I31-L31-O31-P31-R21*D31)</f>
        <v>0</v>
      </c>
      <c r="R31" s="796">
        <f>IF(OR(Q31="",C31=0),0,Q31/C31)</f>
        <v>0</v>
      </c>
      <c r="S31" s="839"/>
    </row>
    <row r="32" spans="1:24" ht="89.45" customHeight="1">
      <c r="A32" s="756" t="s">
        <v>32</v>
      </c>
      <c r="B32" s="757">
        <f>IF(B11=0,0,IF($B$18="Montant minimum respecté",SUMIFS('1.1 -Investissements'!$AZ$12:$AZ$111,'1.1 -Investissements'!$AD$12:$AD$111,A32)+SUMIFS('2-Frais généraux'!$AZ$12:$AZ$111,'2-Frais généraux'!$AD$12:$AD$111,A32)+SUMIFS('3-Contributions en nature'!$S$12:$S$111,'3-Contributions en nature'!$L$12:$L$111,A32)+SUMIFS('1.2 -Amortissement'!$AF$12:$AF$111,'1.2 -Amortissement'!$R$12:$R$111,A32)+SUMIFS('4-Tx forf personnel+autoconst'!$L$8:$L$9,'4-Tx forf personnel+autoconst'!$H$8:$H$9,A32)))</f>
        <v>0</v>
      </c>
      <c r="C32" s="758">
        <f>IF(B32=0, 0,
    SUMIFS('1.1 -Investissements'!$AZ$12:$AZ$111,'1.1 -Investissements'!$AD$12:$AD$111,A32)
    +IF($D$18="Plafond respecté",
        SUMIFS('2-Frais généraux'!$AZ$12:$AZ$111,'2-Frais généraux'!$AD$12:$AD$111,A32),
        IF($J$25=0, 0, $C$18*SUMIFS('2-Frais généraux'!$AZ$12:$AZ$111,'2-Frais généraux'!$AD$12:$AD$111,A32)/$J$25)
    )
    +SUMIFS('3-Contributions en nature'!$S$12:$S$111,'3-Contributions en nature'!$L$12:$L$111,A32)
    +SUMIFS('1.2 -Amortissement'!$AF$12:$AF$111,'1.2 -Amortissement'!$R$12:$R$111,A32)
    +SUMIFS('4-Tx forf personnel+autoconst'!$L$8:$L$9,'4-Tx forf personnel+autoconst'!$H$8:$H$9,A32)
)</f>
        <v>0</v>
      </c>
      <c r="D32" s="759">
        <f>IF($C$31=0,0,C32/$C$33)</f>
        <v>0</v>
      </c>
      <c r="E32" s="758">
        <f>IF($M$20="","",IF($J$20=OR("",0),$M$20*C32,$J$20*C32))</f>
        <v>0</v>
      </c>
      <c r="F32" s="759">
        <f>IF($R$21+$K$26&gt;$E$18,(C32-($R$21+$K$26)*D32)/C32,IF($J$20="",$M$20,$J$20))</f>
        <v>1</v>
      </c>
      <c r="G32" s="760">
        <f>IF(C32="","",F32*C32)</f>
        <v>0</v>
      </c>
      <c r="H32" s="849"/>
      <c r="I32" s="760">
        <f>IF(D32=0,0,IF($H$31="Oui",G32-($O$21*D32),G32*0.85))</f>
        <v>0</v>
      </c>
      <c r="J32" s="851"/>
      <c r="K32" s="851"/>
      <c r="L32" s="760">
        <f>IF(I32="","",IF($H$31="Oui",0.15*G32,G32-I32))</f>
        <v>0</v>
      </c>
      <c r="M32" s="758">
        <f>IF(D32="","",IF($H$31="Oui",L32,$O$21*D32))</f>
        <v>0</v>
      </c>
      <c r="N32" s="760">
        <f t="shared" ref="N32" si="0">IF(L32="","",L32-M32)</f>
        <v>0</v>
      </c>
      <c r="O32" s="760">
        <f>IF($O$21="","",D32*$O$21-M32)</f>
        <v>0</v>
      </c>
      <c r="P32" s="760">
        <f>SUMIFS('3-Contributions en nature'!$S$12:$S$111,'3-Contributions en nature'!$L$12:$L$111,A32)</f>
        <v>0</v>
      </c>
      <c r="Q32" s="760">
        <f>IF(I32="","",C32-I32-L32-O32-P32-R22*D32)</f>
        <v>0</v>
      </c>
      <c r="R32" s="796">
        <f>IF(OR(Q32="",C32=0),0,Q32/C32)</f>
        <v>0</v>
      </c>
      <c r="S32" s="839"/>
      <c r="V32" s="568"/>
      <c r="W32" s="567"/>
    </row>
    <row r="33" spans="1:20" ht="77.099999999999994" customHeight="1">
      <c r="A33" s="761" t="s">
        <v>349</v>
      </c>
      <c r="B33" s="762" t="str">
        <f>IF(B18="Montant minimum non atteint",0,IF(B18="Montant minimum respecté",SUM(B31:B32),""))</f>
        <v/>
      </c>
      <c r="C33" s="763">
        <f>SUM(C31:C32)</f>
        <v>0</v>
      </c>
      <c r="D33" s="764">
        <f>SUM(D31:D32)</f>
        <v>0</v>
      </c>
      <c r="E33" s="765">
        <f>SUM(E31:E32)</f>
        <v>0</v>
      </c>
      <c r="F33" s="764" t="str">
        <f>IFERROR(G33/C33,"")</f>
        <v/>
      </c>
      <c r="G33" s="763">
        <f>SUM(G31:G32)</f>
        <v>0</v>
      </c>
      <c r="H33" s="799"/>
      <c r="I33" s="763">
        <f>IF(D33=0,0,ROUNDDOWN(IF($H$31="Oui",G33-($O$21*D33),G33*0.85),2))</f>
        <v>0</v>
      </c>
      <c r="J33" s="565"/>
      <c r="K33" s="565"/>
      <c r="L33" s="763">
        <f>IF(I33="","",IF($H$31="Oui",0.15*G33,G33-I33))</f>
        <v>0</v>
      </c>
      <c r="M33" s="763">
        <f>IF(D33="","",IF($H$31="Oui",L33,$O$21*D33))</f>
        <v>0</v>
      </c>
      <c r="N33" s="763">
        <f t="shared" ref="N33" si="1">IF(L33="","",L33-M33)</f>
        <v>0</v>
      </c>
      <c r="O33" s="763">
        <f>IF($O$21="","",D33*$O$21-M33)</f>
        <v>0</v>
      </c>
      <c r="P33" s="763">
        <f>SUM(P31:P32)</f>
        <v>0</v>
      </c>
      <c r="Q33" s="763">
        <f>IF(I33="","",C33-I33-L33-O33-P33-R23*D33)</f>
        <v>0</v>
      </c>
      <c r="R33" s="797">
        <f>IF(B33=0,"- %",IFERROR(Q33/C33,0))</f>
        <v>0</v>
      </c>
      <c r="S33" s="798"/>
    </row>
    <row r="34" spans="1:20">
      <c r="E34" s="566"/>
      <c r="H34" s="567"/>
      <c r="I34" s="568"/>
      <c r="J34" s="568"/>
      <c r="K34" s="568"/>
      <c r="L34" s="567"/>
      <c r="M34" s="569"/>
      <c r="N34" s="569"/>
      <c r="O34" s="567"/>
      <c r="P34" s="570"/>
      <c r="Q34" s="567"/>
      <c r="R34" s="567"/>
      <c r="S34" s="567"/>
      <c r="T34" s="571"/>
    </row>
    <row r="35" spans="1:20">
      <c r="D35" s="856"/>
      <c r="E35" s="195"/>
    </row>
    <row r="36" spans="1:20">
      <c r="D36" s="856"/>
      <c r="E36" s="574"/>
      <c r="G36" s="600"/>
    </row>
    <row r="37" spans="1:20">
      <c r="D37" s="572"/>
      <c r="E37" s="573"/>
    </row>
    <row r="38" spans="1:20">
      <c r="G38" s="599"/>
    </row>
    <row r="39" spans="1:20">
      <c r="G39" s="599"/>
    </row>
    <row r="40" spans="1:20">
      <c r="G40" s="599"/>
    </row>
    <row r="41" spans="1:20">
      <c r="G41" s="599"/>
    </row>
  </sheetData>
  <sheetProtection formatCells="0" formatColumns="0" formatRows="0" insertColumns="0" insertRows="0" insertHyperlinks="0" deleteColumns="0" deleteRows="0" sort="0" autoFilter="0" pivotTables="0"/>
  <mergeCells count="34">
    <mergeCell ref="R12:S12"/>
    <mergeCell ref="T12:X12"/>
    <mergeCell ref="B2:U3"/>
    <mergeCell ref="B4:U4"/>
    <mergeCell ref="B6:U6"/>
    <mergeCell ref="E7:I7"/>
    <mergeCell ref="D35:D36"/>
    <mergeCell ref="J31:J32"/>
    <mergeCell ref="C16:D16"/>
    <mergeCell ref="E16:F16"/>
    <mergeCell ref="R29:R30"/>
    <mergeCell ref="D29:D30"/>
    <mergeCell ref="S29:S30"/>
    <mergeCell ref="S31:S32"/>
    <mergeCell ref="B9:D9"/>
    <mergeCell ref="I8:O8"/>
    <mergeCell ref="B13:U13"/>
    <mergeCell ref="B8:G8"/>
    <mergeCell ref="P16:P17"/>
    <mergeCell ref="Q16:Q17"/>
    <mergeCell ref="S16:S17"/>
    <mergeCell ref="O15:T15"/>
    <mergeCell ref="T16:T17"/>
    <mergeCell ref="H31:H32"/>
    <mergeCell ref="K31:K32"/>
    <mergeCell ref="A28:S28"/>
    <mergeCell ref="A29:A30"/>
    <mergeCell ref="B29:B30"/>
    <mergeCell ref="B15:F15"/>
    <mergeCell ref="I15:M15"/>
    <mergeCell ref="I16:K16"/>
    <mergeCell ref="L16:M16"/>
    <mergeCell ref="H23:M23"/>
    <mergeCell ref="I18:J18"/>
  </mergeCells>
  <conditionalFormatting sqref="B18 D18">
    <cfRule type="notContainsText" dxfId="4" priority="4" operator="notContains" text="non">
      <formula>ISERROR(SEARCH("non",B18))</formula>
    </cfRule>
    <cfRule type="containsText" dxfId="3" priority="5" stopIfTrue="1" operator="containsText" text="Non">
      <formula>NOT(ISERROR(SEARCH("Non",B18)))</formula>
    </cfRule>
  </conditionalFormatting>
  <conditionalFormatting sqref="F18">
    <cfRule type="containsText" dxfId="2" priority="1" operator="containsText" text="La dépense doit ">
      <formula>NOT(ISERROR(SEARCH("La dépense doit ",F18)))</formula>
    </cfRule>
    <cfRule type="notContainsText" dxfId="1" priority="2" operator="notContains" text="non">
      <formula>ISERROR(SEARCH("non",F18))</formula>
    </cfRule>
    <cfRule type="containsText" dxfId="0" priority="3" operator="containsText" text="non">
      <formula>NOT(ISERROR(SEARCH("non",F18)))</formula>
    </cfRule>
  </conditionalFormatting>
  <dataValidations count="5">
    <dataValidation type="list" allowBlank="1" showInputMessage="1" showErrorMessage="1" sqref="H31" xr:uid="{24B8609A-5C1B-4C8B-8223-B9DB1B24D035}">
      <formula1>"Oui,Non,Non concerné"</formula1>
    </dataValidation>
    <dataValidation allowBlank="1" showInputMessage="1" showErrorMessage="1" promptTitle="Attention" prompt="Cette formule affichera 0 si le montant minimum de dépenses présentées n'est pas atteint." sqref="B33" xr:uid="{6E091F11-BEF9-4B49-9172-C227DB5E3AB3}"/>
    <dataValidation type="list" allowBlank="1" showInputMessage="1" showErrorMessage="1" sqref="C27 L16 Q21" xr:uid="{696D0761-3C07-4B19-B0AF-D8C22FF6A74D}">
      <formula1>"Oui,Non"</formula1>
    </dataValidation>
    <dataValidation type="list" allowBlank="1" showInputMessage="1" showErrorMessage="1" sqref="M20" xr:uid="{BCE53245-12A7-B844-A29C-9434DB4B37EA}">
      <formula1>"100%"</formula1>
    </dataValidation>
    <dataValidation allowBlank="1" showErrorMessage="1" promptTitle="Sélectionnez un type d'action" sqref="R12 T12" xr:uid="{DBBF3389-435E-F542-940E-6973B1175833}"/>
  </dataValidations>
  <pageMargins left="0.7" right="0.7" top="0.75" bottom="0.75" header="0.3" footer="0.3"/>
  <pageSetup paperSize="9" scale="13"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F84AC239-C53E-1741-8301-83B0D7649129}">
          <x14:formula1>
            <xm:f>'0-Présentation typeaction'!$B$7:$B$8</xm:f>
          </x14:formula1>
          <xm:sqref>A31:A32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3CC-AD5D-284A-BB57-48E0AA7F0DCF}">
  <sheetPr>
    <tabColor theme="9" tint="-0.249977111117893"/>
  </sheetPr>
  <dimension ref="E1:S100"/>
  <sheetViews>
    <sheetView showGridLines="0" topLeftCell="F10" zoomScaleNormal="70" workbookViewId="0">
      <selection activeCell="I20" sqref="I20"/>
    </sheetView>
  </sheetViews>
  <sheetFormatPr defaultColWidth="11.42578125" defaultRowHeight="15"/>
  <cols>
    <col min="5" max="5" width="53.140625" customWidth="1"/>
    <col min="6" max="6" width="34.140625" customWidth="1"/>
    <col min="7" max="7" width="55.140625" customWidth="1"/>
    <col min="8" max="8" width="41.140625" style="84" customWidth="1"/>
    <col min="9" max="9" width="66.42578125" customWidth="1"/>
    <col min="10" max="10" width="34.42578125" customWidth="1"/>
    <col min="11" max="11" width="26.42578125" customWidth="1"/>
    <col min="13" max="18" width="27.140625" customWidth="1"/>
  </cols>
  <sheetData>
    <row r="1" spans="5:11" ht="21.95">
      <c r="E1" s="71" t="s">
        <v>412</v>
      </c>
      <c r="F1" s="71"/>
      <c r="G1" s="72"/>
      <c r="H1" s="80"/>
      <c r="I1" s="72"/>
      <c r="J1" s="72"/>
      <c r="K1" s="72"/>
    </row>
    <row r="2" spans="5:11" ht="48" customHeight="1">
      <c r="E2" s="1124" t="s">
        <v>413</v>
      </c>
      <c r="F2" s="1124"/>
      <c r="G2" s="1124"/>
      <c r="H2" s="1124"/>
      <c r="I2" s="1124"/>
      <c r="J2" s="1124"/>
      <c r="K2" s="1124"/>
    </row>
    <row r="3" spans="5:11" ht="21.95">
      <c r="E3" s="73" t="s">
        <v>414</v>
      </c>
      <c r="F3" s="73"/>
      <c r="G3" s="74"/>
      <c r="H3" s="81"/>
      <c r="I3" s="74"/>
      <c r="J3" s="74"/>
      <c r="K3" s="74"/>
    </row>
    <row r="4" spans="5:11" ht="18.95">
      <c r="E4" s="1124" t="s">
        <v>415</v>
      </c>
      <c r="F4" s="1124"/>
      <c r="G4" s="1124"/>
      <c r="H4" s="1124"/>
      <c r="I4" s="1124"/>
      <c r="J4" s="1124"/>
      <c r="K4" s="1124"/>
    </row>
    <row r="5" spans="5:11" ht="6.95" customHeight="1">
      <c r="E5" s="200"/>
      <c r="F5" s="200"/>
      <c r="G5" s="200"/>
      <c r="H5" s="201"/>
      <c r="I5" s="200"/>
      <c r="J5" s="200"/>
      <c r="K5" s="200"/>
    </row>
    <row r="6" spans="5:11" ht="74.45" customHeight="1">
      <c r="E6" s="1125" t="s">
        <v>416</v>
      </c>
      <c r="F6" s="1125"/>
      <c r="G6" s="1125"/>
      <c r="H6" s="1125"/>
      <c r="I6" s="1125"/>
      <c r="J6" s="1125"/>
      <c r="K6" s="1125"/>
    </row>
    <row r="7" spans="5:11" ht="35.1" thickBot="1">
      <c r="E7" s="75"/>
      <c r="F7" s="75"/>
      <c r="G7" s="75"/>
      <c r="H7" s="82"/>
      <c r="I7" s="75"/>
      <c r="J7" s="75"/>
      <c r="K7" s="75"/>
    </row>
    <row r="8" spans="5:11" ht="21">
      <c r="E8" s="1126" t="s">
        <v>417</v>
      </c>
      <c r="F8" s="1127"/>
      <c r="G8" s="1127"/>
      <c r="H8" s="1127"/>
      <c r="I8" s="1127"/>
      <c r="J8" s="1127"/>
      <c r="K8" s="1128"/>
    </row>
    <row r="9" spans="5:11" ht="26.1">
      <c r="E9" s="1114" t="str">
        <f>Accueil!G15</f>
        <v>SAISIR ICI</v>
      </c>
      <c r="F9" s="1115"/>
      <c r="G9" s="1115"/>
      <c r="H9" s="1115"/>
      <c r="I9" s="1115"/>
      <c r="J9" s="1115"/>
      <c r="K9" s="1116"/>
    </row>
    <row r="10" spans="5:11" ht="26.1">
      <c r="E10" s="1114" t="str">
        <f>Accueil!G16</f>
        <v>SAISIR ICI</v>
      </c>
      <c r="F10" s="1115"/>
      <c r="G10" s="1115"/>
      <c r="H10" s="1115"/>
      <c r="I10" s="1115"/>
      <c r="J10" s="1115"/>
      <c r="K10" s="1116"/>
    </row>
    <row r="11" spans="5:11" ht="26.25" customHeight="1">
      <c r="E11" s="1114" t="str">
        <f>Accueil!G17</f>
        <v>SAISIR ICI</v>
      </c>
      <c r="F11" s="1115"/>
      <c r="G11" s="1115"/>
      <c r="H11" s="1115"/>
      <c r="I11" s="1115"/>
      <c r="J11" s="1115"/>
      <c r="K11" s="1116"/>
    </row>
    <row r="12" spans="5:11" ht="21">
      <c r="E12" s="1117" t="str">
        <f>Accueil!B9</f>
        <v xml:space="preserve">Intervention 73.02 : Investissements agricoles non productifs </v>
      </c>
      <c r="F12" s="1118"/>
      <c r="G12" s="1118"/>
      <c r="H12" s="1118"/>
      <c r="I12" s="1118"/>
      <c r="J12" s="1118"/>
      <c r="K12" s="1119"/>
    </row>
    <row r="13" spans="5:11" ht="21">
      <c r="E13" s="76"/>
      <c r="F13" s="77"/>
      <c r="G13" s="77"/>
      <c r="H13" s="83"/>
      <c r="I13" s="77"/>
      <c r="J13" s="77"/>
      <c r="K13" s="78"/>
    </row>
    <row r="14" spans="5:11" ht="30" thickBot="1">
      <c r="E14" s="1120" t="s">
        <v>418</v>
      </c>
      <c r="F14" s="1121"/>
      <c r="G14" s="1121"/>
      <c r="H14" s="1121"/>
      <c r="I14" s="1121"/>
      <c r="J14" s="1121"/>
      <c r="K14" s="1122"/>
    </row>
    <row r="15" spans="5:11" ht="15.95">
      <c r="E15" s="1123" t="s">
        <v>419</v>
      </c>
      <c r="F15" s="1123"/>
      <c r="G15" s="1123"/>
      <c r="H15" s="1123"/>
      <c r="I15" s="1123"/>
      <c r="J15" s="1123"/>
      <c r="K15" s="1123"/>
    </row>
    <row r="17" spans="5:11" ht="15.95" thickBot="1"/>
    <row r="18" spans="5:11" ht="30" customHeight="1" thickBot="1">
      <c r="E18" s="1151" t="s">
        <v>420</v>
      </c>
      <c r="F18" s="1152"/>
      <c r="G18" s="1153"/>
      <c r="I18" s="1143" t="s">
        <v>421</v>
      </c>
      <c r="J18" s="1144"/>
      <c r="K18" s="218"/>
    </row>
    <row r="19" spans="5:11" ht="48" customHeight="1" thickBot="1">
      <c r="E19" s="1154" t="s">
        <v>400</v>
      </c>
      <c r="F19" s="1155"/>
      <c r="G19" s="190" t="s">
        <v>398</v>
      </c>
      <c r="I19" s="774" t="s">
        <v>422</v>
      </c>
      <c r="J19" s="775">
        <f>'Syn pf Instructeur'!C33</f>
        <v>0</v>
      </c>
      <c r="K19" s="217"/>
    </row>
    <row r="20" spans="5:11" ht="23.25" customHeight="1" thickBot="1">
      <c r="E20" s="1148" t="s">
        <v>423</v>
      </c>
      <c r="F20" s="1149"/>
      <c r="G20" s="1150"/>
      <c r="I20" s="776" t="s">
        <v>360</v>
      </c>
      <c r="J20" s="777">
        <f>'Syn pf Instructeur'!J11</f>
        <v>0</v>
      </c>
      <c r="K20" s="216"/>
    </row>
    <row r="21" spans="5:11" ht="21" customHeight="1">
      <c r="E21" s="208" t="s">
        <v>395</v>
      </c>
      <c r="F21" s="213">
        <f>'Syn pf Instructeur'!I25</f>
        <v>0</v>
      </c>
      <c r="G21" s="213">
        <f>'Syn pf Instructeur'!I26</f>
        <v>0</v>
      </c>
      <c r="I21" s="776" t="s">
        <v>424</v>
      </c>
      <c r="J21" s="778">
        <f>'Syn pf Instructeur'!G33</f>
        <v>0</v>
      </c>
      <c r="K21" s="217"/>
    </row>
    <row r="22" spans="5:11" ht="21" customHeight="1">
      <c r="E22" s="208" t="s">
        <v>280</v>
      </c>
      <c r="F22" s="213">
        <f>'Syn pf Instructeur'!J25</f>
        <v>0</v>
      </c>
      <c r="G22" s="213">
        <f>'Syn pf Instructeur'!J26</f>
        <v>0</v>
      </c>
      <c r="I22" s="779" t="s">
        <v>425</v>
      </c>
      <c r="J22" s="780">
        <f>'Syn pf Instructeur'!I33</f>
        <v>0</v>
      </c>
      <c r="K22" s="217"/>
    </row>
    <row r="23" spans="5:11" ht="39" customHeight="1">
      <c r="E23" s="209" t="s">
        <v>396</v>
      </c>
      <c r="F23" s="213">
        <f>'Syn pf Instructeur'!K25</f>
        <v>0</v>
      </c>
      <c r="G23" s="213">
        <f>'Syn pf Instructeur'!K26</f>
        <v>0</v>
      </c>
      <c r="I23" s="779" t="s">
        <v>426</v>
      </c>
      <c r="J23" s="780">
        <f>'Syn pf Instructeur'!N33</f>
        <v>0</v>
      </c>
      <c r="K23" s="217"/>
    </row>
    <row r="24" spans="5:11" ht="42" customHeight="1">
      <c r="E24" s="209" t="s">
        <v>282</v>
      </c>
      <c r="F24" s="213">
        <f>'Syn pf Instructeur'!L25</f>
        <v>0</v>
      </c>
      <c r="G24" s="213">
        <f>'Syn pf Instructeur'!L26</f>
        <v>0</v>
      </c>
      <c r="I24" s="781" t="s">
        <v>427</v>
      </c>
      <c r="J24" s="780">
        <f>'Syn pf Instructeur'!O18</f>
        <v>0</v>
      </c>
      <c r="K24" s="217"/>
    </row>
    <row r="25" spans="5:11" ht="21.95">
      <c r="E25" s="209" t="s">
        <v>428</v>
      </c>
      <c r="F25" s="213">
        <f>'Syn pf Instructeur'!M25</f>
        <v>0</v>
      </c>
      <c r="G25" s="213">
        <f>'Syn pf Instructeur'!M26</f>
        <v>0</v>
      </c>
      <c r="I25" s="781" t="s">
        <v>429</v>
      </c>
      <c r="J25" s="780">
        <f>'Syn pf Instructeur'!O19</f>
        <v>0</v>
      </c>
      <c r="K25" s="217"/>
    </row>
    <row r="26" spans="5:11" ht="23.1" thickBot="1">
      <c r="E26" s="194" t="s">
        <v>430</v>
      </c>
      <c r="F26" s="215">
        <f>SUM(F21:F25)</f>
        <v>0</v>
      </c>
      <c r="G26" s="225">
        <f>SUM(G21:G25)</f>
        <v>0</v>
      </c>
      <c r="I26" s="781" t="s">
        <v>431</v>
      </c>
      <c r="J26" s="780">
        <f>'Syn pf Instructeur'!O20</f>
        <v>0</v>
      </c>
      <c r="K26" s="217"/>
    </row>
    <row r="27" spans="5:11" ht="21" customHeight="1">
      <c r="E27" s="210"/>
      <c r="F27" s="211"/>
      <c r="G27" s="211"/>
      <c r="I27" s="776" t="s">
        <v>432</v>
      </c>
      <c r="J27" s="778">
        <f>'Syn pf Instructeur'!R21</f>
        <v>0</v>
      </c>
    </row>
    <row r="28" spans="5:11" ht="23.1" thickBot="1">
      <c r="I28" s="781" t="s">
        <v>433</v>
      </c>
      <c r="J28" s="780">
        <f>'Syn pf Instructeur'!R18</f>
        <v>0</v>
      </c>
    </row>
    <row r="29" spans="5:11" ht="24.95" thickBot="1">
      <c r="E29" s="1136" t="s">
        <v>434</v>
      </c>
      <c r="F29" s="1137"/>
      <c r="G29" s="1138"/>
      <c r="I29" s="781" t="s">
        <v>435</v>
      </c>
      <c r="J29" s="780">
        <f>'Syn pf Instructeur'!R19</f>
        <v>0</v>
      </c>
    </row>
    <row r="30" spans="5:11" ht="44.1">
      <c r="E30" s="209" t="s">
        <v>28</v>
      </c>
      <c r="F30" s="213">
        <f>'Syn pf Instructeur'!B31</f>
        <v>0</v>
      </c>
      <c r="G30" s="213">
        <f>'Syn pf Instructeur'!C31</f>
        <v>0</v>
      </c>
      <c r="I30" s="781" t="s">
        <v>436</v>
      </c>
      <c r="J30" s="780">
        <f>'Syn pf Instructeur'!R20</f>
        <v>0</v>
      </c>
    </row>
    <row r="31" spans="5:11" ht="45" thickBot="1">
      <c r="E31" s="209" t="s">
        <v>32</v>
      </c>
      <c r="F31" s="213">
        <f>'Syn pf Instructeur'!B32</f>
        <v>0</v>
      </c>
      <c r="G31" s="213">
        <f>'Syn pf Instructeur'!C32</f>
        <v>0</v>
      </c>
      <c r="I31" s="776" t="s">
        <v>337</v>
      </c>
      <c r="J31" s="778">
        <f>'Syn pf Instructeur'!P33</f>
        <v>0</v>
      </c>
    </row>
    <row r="32" spans="5:11" ht="27.95" customHeight="1" thickBot="1">
      <c r="E32" s="191" t="s">
        <v>430</v>
      </c>
      <c r="F32" s="215">
        <f>SUM(F30:F31)</f>
        <v>0</v>
      </c>
      <c r="G32" s="225">
        <f>SUM(G30:G31)</f>
        <v>0</v>
      </c>
      <c r="H32" s="105"/>
      <c r="I32" s="776" t="s">
        <v>437</v>
      </c>
      <c r="J32" s="778">
        <f>'Syn pf Instructeur'!Q33</f>
        <v>0</v>
      </c>
    </row>
    <row r="33" spans="5:10" ht="27.95" customHeight="1" thickBot="1">
      <c r="E33" s="784"/>
      <c r="F33" s="785"/>
      <c r="G33" s="786"/>
      <c r="H33" s="105"/>
      <c r="I33" s="782" t="s">
        <v>438</v>
      </c>
      <c r="J33" s="783">
        <f>J21+J32+J27+J31</f>
        <v>0</v>
      </c>
    </row>
    <row r="34" spans="5:10" ht="48" customHeight="1" thickBot="1">
      <c r="E34" s="106"/>
    </row>
    <row r="35" spans="5:10" ht="50.25" customHeight="1" thickBot="1">
      <c r="E35" s="1140" t="s">
        <v>439</v>
      </c>
      <c r="F35" s="1141"/>
      <c r="G35" s="1141"/>
      <c r="H35" s="1141"/>
      <c r="I35" s="1141"/>
      <c r="J35" s="1142"/>
    </row>
    <row r="36" spans="5:10" ht="81.95" customHeight="1">
      <c r="E36" s="102" t="s">
        <v>440</v>
      </c>
      <c r="F36" s="79" t="s">
        <v>68</v>
      </c>
      <c r="G36" s="79" t="s">
        <v>72</v>
      </c>
      <c r="H36" s="101" t="s">
        <v>69</v>
      </c>
      <c r="I36" s="79" t="s">
        <v>441</v>
      </c>
      <c r="J36" s="103" t="s">
        <v>400</v>
      </c>
    </row>
    <row r="37" spans="5:10" ht="24" customHeight="1" thickBot="1">
      <c r="E37" s="1145" t="s">
        <v>395</v>
      </c>
      <c r="F37" s="1146"/>
      <c r="G37" s="1146"/>
      <c r="H37" s="1146"/>
      <c r="I37" s="1146"/>
      <c r="J37" s="1147"/>
    </row>
    <row r="38" spans="5:10" ht="21.95">
      <c r="E38" s="583">
        <f xml:space="preserve"> IF('1.1 -Investissements'!A12="","",'1.1 -Investissements'!A12)</f>
        <v>1</v>
      </c>
      <c r="F38" s="584" t="str">
        <f>'1.1 -Investissements'!Z12</f>
        <v/>
      </c>
      <c r="G38" s="584" t="str">
        <f>'1.1 -Investissements'!AD12</f>
        <v/>
      </c>
      <c r="H38" s="585" t="str">
        <f>'1.1 -Investissements'!AA12</f>
        <v/>
      </c>
      <c r="I38" s="1133" t="s">
        <v>442</v>
      </c>
      <c r="J38" s="586" t="str">
        <f xml:space="preserve"> IF('1.1 -Investissements'!AZ12="","",'1.1 -Investissements'!AZ12)</f>
        <v/>
      </c>
    </row>
    <row r="39" spans="5:10" ht="21.95">
      <c r="E39" s="587">
        <f xml:space="preserve"> IF('1.1 -Investissements'!A13="","",'1.1 -Investissements'!A13)</f>
        <v>2</v>
      </c>
      <c r="F39" s="104" t="str">
        <f>'1.1 -Investissements'!Z13</f>
        <v/>
      </c>
      <c r="G39" s="104" t="str">
        <f>'1.1 -Investissements'!AD13</f>
        <v/>
      </c>
      <c r="H39" s="219" t="str">
        <f>'1.1 -Investissements'!AA13</f>
        <v/>
      </c>
      <c r="I39" s="1134" t="str">
        <f>IF(F39="","",IF('1.1 -Investissements'!#REF!="Oui","Il s'agit d'un investissement en petits matériels","Il ne s'agit pas d'un investissement en petits matériels"))</f>
        <v/>
      </c>
      <c r="J39" s="588" t="str">
        <f xml:space="preserve"> IF('1.1 -Investissements'!AZ13="","",'1.1 -Investissements'!AZ13)</f>
        <v/>
      </c>
    </row>
    <row r="40" spans="5:10" ht="21.95">
      <c r="E40" s="587">
        <f xml:space="preserve"> IF('1.1 -Investissements'!A14="","",'1.1 -Investissements'!A14)</f>
        <v>3</v>
      </c>
      <c r="F40" s="104" t="str">
        <f>'1.1 -Investissements'!Z14</f>
        <v/>
      </c>
      <c r="G40" s="104" t="str">
        <f>'1.1 -Investissements'!AD14</f>
        <v/>
      </c>
      <c r="H40" s="219" t="str">
        <f>'1.1 -Investissements'!AA14</f>
        <v/>
      </c>
      <c r="I40" s="1134" t="str">
        <f>IF(F40="","",IF('1.1 -Investissements'!#REF!="Oui","Il s'agit d'un investissement en petits matériels","Il ne s'agit pas d'un investissement en petits matériels"))</f>
        <v/>
      </c>
      <c r="J40" s="588" t="str">
        <f xml:space="preserve"> IF('1.1 -Investissements'!AZ14="","",'1.1 -Investissements'!AZ14)</f>
        <v/>
      </c>
    </row>
    <row r="41" spans="5:10" ht="21.95">
      <c r="E41" s="587">
        <f xml:space="preserve"> IF('1.1 -Investissements'!A15="","",'1.1 -Investissements'!A15)</f>
        <v>4</v>
      </c>
      <c r="F41" s="104" t="str">
        <f>'1.1 -Investissements'!Z15</f>
        <v/>
      </c>
      <c r="G41" s="104" t="str">
        <f>'1.1 -Investissements'!AD15</f>
        <v/>
      </c>
      <c r="H41" s="219" t="str">
        <f>'1.1 -Investissements'!AA15</f>
        <v/>
      </c>
      <c r="I41" s="1134" t="str">
        <f>IF(F41="","",IF('1.1 -Investissements'!#REF!="Oui","Il s'agit d'un investissement en petits matériels","Il ne s'agit pas d'un investissement en petits matériels"))</f>
        <v/>
      </c>
      <c r="J41" s="588" t="str">
        <f xml:space="preserve"> IF('1.1 -Investissements'!AZ15="","",'1.1 -Investissements'!AZ15)</f>
        <v/>
      </c>
    </row>
    <row r="42" spans="5:10" ht="23.1" thickBot="1">
      <c r="E42" s="589">
        <f xml:space="preserve"> IF('1.1 -Investissements'!A16="","",'1.1 -Investissements'!A16)</f>
        <v>5</v>
      </c>
      <c r="F42" s="590" t="str">
        <f>'1.1 -Investissements'!Z16</f>
        <v/>
      </c>
      <c r="G42" s="590" t="str">
        <f>'1.1 -Investissements'!AD16</f>
        <v/>
      </c>
      <c r="H42" s="591" t="str">
        <f>'1.1 -Investissements'!AA16</f>
        <v/>
      </c>
      <c r="I42" s="1135" t="str">
        <f>IF(F42="","",IF('1.1 -Investissements'!#REF!="Oui","Il s'agit d'un investissement en petits matériels","Il ne s'agit pas d'un investissement en petits matériels"))</f>
        <v/>
      </c>
      <c r="J42" s="592" t="str">
        <f xml:space="preserve"> IF('1.1 -Investissements'!AZ16="","",'1.1 -Investissements'!AZ16)</f>
        <v/>
      </c>
    </row>
    <row r="43" spans="5:10" ht="24" customHeight="1" thickBot="1">
      <c r="E43" s="1132" t="s">
        <v>280</v>
      </c>
      <c r="F43" s="1132"/>
      <c r="G43" s="1132"/>
      <c r="H43" s="1132"/>
      <c r="I43" s="1132"/>
      <c r="J43" s="1132"/>
    </row>
    <row r="44" spans="5:10" ht="21.95">
      <c r="E44" s="583">
        <f>IF('2-Frais généraux'!A12="","",'2-Frais généraux'!A12)</f>
        <v>1</v>
      </c>
      <c r="F44" s="584" t="str">
        <f>IF('2-Frais généraux'!Z12="","",'2-Frais généraux'!Z12)</f>
        <v/>
      </c>
      <c r="G44" s="584" t="str">
        <f>IF('2-Frais généraux'!AD12="","",'2-Frais généraux'!AD12)</f>
        <v/>
      </c>
      <c r="H44" s="585" t="str">
        <f>IF('2-Frais généraux'!AA12="","",'2-Frais généraux'!AA12)</f>
        <v/>
      </c>
      <c r="I44" s="1133" t="s">
        <v>442</v>
      </c>
      <c r="J44" s="586" t="str">
        <f>IF('2-Frais généraux'!AZ12="","",'2-Frais généraux'!AZ12)</f>
        <v/>
      </c>
    </row>
    <row r="45" spans="5:10" ht="21.95">
      <c r="E45" s="587">
        <f>IF('2-Frais généraux'!A13="","",'2-Frais généraux'!A13)</f>
        <v>2</v>
      </c>
      <c r="F45" s="104" t="str">
        <f>IF('2-Frais généraux'!Z13="","",'2-Frais généraux'!Z13)</f>
        <v/>
      </c>
      <c r="G45" s="104" t="str">
        <f>IF('2-Frais généraux'!AD13="","",'2-Frais généraux'!AD13)</f>
        <v/>
      </c>
      <c r="H45" s="219" t="str">
        <f>IF('2-Frais généraux'!AA13="","",'2-Frais généraux'!AA13)</f>
        <v/>
      </c>
      <c r="I45" s="1134"/>
      <c r="J45" s="588" t="str">
        <f>IF('2-Frais généraux'!AZ13="","",'2-Frais généraux'!AZ13)</f>
        <v/>
      </c>
    </row>
    <row r="46" spans="5:10" ht="21.95">
      <c r="E46" s="587">
        <f>IF('2-Frais généraux'!A14="","",'2-Frais généraux'!A14)</f>
        <v>3</v>
      </c>
      <c r="F46" s="104" t="str">
        <f>IF('2-Frais généraux'!Z14="","",'2-Frais généraux'!Z14)</f>
        <v/>
      </c>
      <c r="G46" s="104" t="str">
        <f>IF('2-Frais généraux'!AD14="","",'2-Frais généraux'!AD14)</f>
        <v/>
      </c>
      <c r="H46" s="219" t="str">
        <f>IF('2-Frais généraux'!AA14="","",'2-Frais généraux'!AA14)</f>
        <v/>
      </c>
      <c r="I46" s="1134"/>
      <c r="J46" s="588" t="str">
        <f>IF('2-Frais généraux'!AZ14="","",'2-Frais généraux'!AZ14)</f>
        <v/>
      </c>
    </row>
    <row r="47" spans="5:10" ht="21.95">
      <c r="E47" s="587">
        <f>IF('2-Frais généraux'!A15="","",'2-Frais généraux'!A15)</f>
        <v>4</v>
      </c>
      <c r="F47" s="104" t="str">
        <f>IF('2-Frais généraux'!Z15="","",'2-Frais généraux'!Z15)</f>
        <v/>
      </c>
      <c r="G47" s="104" t="str">
        <f>IF('2-Frais généraux'!AD15="","",'2-Frais généraux'!AD15)</f>
        <v/>
      </c>
      <c r="H47" s="219" t="str">
        <f>IF('2-Frais généraux'!AA15="","",'2-Frais généraux'!AA15)</f>
        <v/>
      </c>
      <c r="I47" s="1134"/>
      <c r="J47" s="588" t="str">
        <f>IF('2-Frais généraux'!AZ15="","",'2-Frais généraux'!AZ15)</f>
        <v/>
      </c>
    </row>
    <row r="48" spans="5:10" ht="23.1" thickBot="1">
      <c r="E48" s="589">
        <f>IF('2-Frais généraux'!A16="","",'2-Frais généraux'!A16)</f>
        <v>5</v>
      </c>
      <c r="F48" s="590" t="str">
        <f>IF('2-Frais généraux'!Z16="","",'2-Frais généraux'!Z16)</f>
        <v/>
      </c>
      <c r="G48" s="590" t="str">
        <f>IF('2-Frais généraux'!AD16="","",'2-Frais généraux'!AD16)</f>
        <v/>
      </c>
      <c r="H48" s="591" t="str">
        <f>IF('2-Frais généraux'!AA16="","",'2-Frais généraux'!AA16)</f>
        <v/>
      </c>
      <c r="I48" s="1135"/>
      <c r="J48" s="592" t="str">
        <f>IF('2-Frais généraux'!AZ16="","",'2-Frais généraux'!AZ16)</f>
        <v/>
      </c>
    </row>
    <row r="49" spans="5:19" ht="24.95" thickBot="1">
      <c r="E49" s="1132" t="s">
        <v>396</v>
      </c>
      <c r="F49" s="1132"/>
      <c r="G49" s="1132"/>
      <c r="H49" s="1132"/>
      <c r="I49" s="1132"/>
      <c r="J49" s="1132"/>
    </row>
    <row r="50" spans="5:19" ht="21.95">
      <c r="E50" s="583">
        <f>IF('3-Contributions en nature'!A12="","",'3-Contributions en nature'!A12)</f>
        <v>1</v>
      </c>
      <c r="F50" s="584" t="str">
        <f>IF('3-Contributions en nature'!K12="","",'3-Contributions en nature'!K12)</f>
        <v/>
      </c>
      <c r="G50" s="584" t="str">
        <f>IF('3-Contributions en nature'!L12="","",'3-Contributions en nature'!L12)</f>
        <v/>
      </c>
      <c r="H50" s="585" t="str">
        <f>IF('3-Contributions en nature'!N12="","",'3-Contributions en nature'!N12)</f>
        <v/>
      </c>
      <c r="I50" s="1133" t="s">
        <v>442</v>
      </c>
      <c r="J50" s="593" t="str">
        <f>IF('3-Contributions en nature'!P12="","",'3-Contributions en nature'!S12)</f>
        <v/>
      </c>
    </row>
    <row r="51" spans="5:19" ht="21.95">
      <c r="E51" s="587">
        <f>IF('3-Contributions en nature'!A13="","",'3-Contributions en nature'!A13)</f>
        <v>2</v>
      </c>
      <c r="F51" s="104" t="str">
        <f>IF('3-Contributions en nature'!K13="","",'3-Contributions en nature'!K13)</f>
        <v/>
      </c>
      <c r="G51" s="104" t="str">
        <f>IF('2-Frais généraux'!AD19="","",'2-Frais généraux'!AD19)</f>
        <v/>
      </c>
      <c r="H51" s="219" t="str">
        <f>IF('3-Contributions en nature'!N13="","",'3-Contributions en nature'!N13)</f>
        <v/>
      </c>
      <c r="I51" s="1134"/>
      <c r="J51" s="594" t="str">
        <f>IF('3-Contributions en nature'!P13="","",'3-Contributions en nature'!S13)</f>
        <v/>
      </c>
    </row>
    <row r="52" spans="5:19" ht="29.1">
      <c r="E52" s="587">
        <f>IF('3-Contributions en nature'!A14="","",'3-Contributions en nature'!A14)</f>
        <v>3</v>
      </c>
      <c r="F52" s="104" t="str">
        <f>IF('3-Contributions en nature'!K14="","",'3-Contributions en nature'!K14)</f>
        <v/>
      </c>
      <c r="G52" s="104" t="str">
        <f>IF('2-Frais généraux'!AD20="","",'2-Frais généraux'!AD20)</f>
        <v/>
      </c>
      <c r="H52" s="219" t="str">
        <f>IF('3-Contributions en nature'!N14="","",'3-Contributions en nature'!N14)</f>
        <v/>
      </c>
      <c r="I52" s="1134"/>
      <c r="J52" s="594" t="str">
        <f>IF('3-Contributions en nature'!P14="","",'3-Contributions en nature'!S14)</f>
        <v/>
      </c>
      <c r="K52" s="212"/>
      <c r="L52" s="85"/>
      <c r="M52" s="85"/>
      <c r="N52" s="85"/>
      <c r="O52" s="85"/>
      <c r="P52" s="85"/>
      <c r="Q52" s="85"/>
      <c r="R52" s="85"/>
      <c r="S52" s="85"/>
    </row>
    <row r="53" spans="5:19" ht="29.1">
      <c r="E53" s="587">
        <f>IF('3-Contributions en nature'!A15="","",'3-Contributions en nature'!A15)</f>
        <v>4</v>
      </c>
      <c r="F53" s="104" t="str">
        <f>IF('3-Contributions en nature'!K15="","",'3-Contributions en nature'!K15)</f>
        <v/>
      </c>
      <c r="G53" s="104" t="str">
        <f>IF('2-Frais généraux'!AD21="","",'2-Frais généraux'!AD21)</f>
        <v/>
      </c>
      <c r="H53" s="219" t="str">
        <f>IF('3-Contributions en nature'!N15="","",'3-Contributions en nature'!N15)</f>
        <v/>
      </c>
      <c r="I53" s="1134"/>
      <c r="J53" s="594" t="str">
        <f>IF('3-Contributions en nature'!P15="","",'3-Contributions en nature'!S15)</f>
        <v/>
      </c>
      <c r="K53" s="92"/>
      <c r="L53" s="85"/>
      <c r="M53" s="1139"/>
      <c r="N53" s="1139"/>
      <c r="O53" s="1139"/>
      <c r="P53" s="1139"/>
      <c r="Q53" s="1139"/>
      <c r="R53" s="1139"/>
      <c r="S53" s="85"/>
    </row>
    <row r="54" spans="5:19" ht="24.95" thickBot="1">
      <c r="E54" s="589">
        <f>IF('3-Contributions en nature'!A16="","",'3-Contributions en nature'!A16)</f>
        <v>5</v>
      </c>
      <c r="F54" s="590" t="str">
        <f>IF('3-Contributions en nature'!K16="","",'3-Contributions en nature'!K16)</f>
        <v/>
      </c>
      <c r="G54" s="590" t="str">
        <f>IF('2-Frais généraux'!AD22="","",'2-Frais généraux'!AD22)</f>
        <v/>
      </c>
      <c r="H54" s="591" t="str">
        <f>IF('3-Contributions en nature'!N16="","",'3-Contributions en nature'!N16)</f>
        <v/>
      </c>
      <c r="I54" s="1135"/>
      <c r="J54" s="595" t="str">
        <f>IF('3-Contributions en nature'!P16="","",'3-Contributions en nature'!S16)</f>
        <v/>
      </c>
      <c r="K54" s="86"/>
      <c r="L54" s="85"/>
      <c r="M54" s="86"/>
      <c r="N54" s="86"/>
      <c r="O54" s="86"/>
      <c r="P54" s="86"/>
      <c r="Q54" s="86"/>
      <c r="R54" s="86"/>
      <c r="S54" s="85"/>
    </row>
    <row r="55" spans="5:19" ht="24.95" thickBot="1">
      <c r="E55" s="1132" t="s">
        <v>282</v>
      </c>
      <c r="F55" s="1132"/>
      <c r="G55" s="1132"/>
      <c r="H55" s="1132"/>
      <c r="I55" s="1132"/>
      <c r="J55" s="1132"/>
      <c r="K55" s="90"/>
      <c r="L55" s="85"/>
      <c r="M55" s="1129"/>
      <c r="N55" s="1129"/>
      <c r="O55" s="1129"/>
      <c r="P55" s="1129"/>
      <c r="Q55" s="1129"/>
      <c r="R55" s="1129"/>
      <c r="S55" s="85"/>
    </row>
    <row r="56" spans="5:19" ht="21.95">
      <c r="E56" s="583">
        <f>IF('1.2 -Amortissement'!A12="","",'1.2 -Amortissement'!A12)</f>
        <v>1</v>
      </c>
      <c r="F56" s="584" t="str">
        <f>IF('1.2 -Amortissement'!Q12="","",'1.2 -Amortissement'!Q12)</f>
        <v/>
      </c>
      <c r="G56" s="584" t="str">
        <f>IF('1.2 -Amortissement'!R12="","",'1.2 -Amortissement'!R12)</f>
        <v/>
      </c>
      <c r="H56" s="584" t="str">
        <f>IF('1.2 -Amortissement'!S12="","",'1.2 -Amortissement'!S12)</f>
        <v/>
      </c>
      <c r="I56" s="1133" t="s">
        <v>442</v>
      </c>
      <c r="J56" s="596" t="str">
        <f>IF('1.2 -Amortissement'!AF12="","",'1.2 -Amortissement'!AF12)</f>
        <v/>
      </c>
      <c r="K56" s="90"/>
      <c r="L56" s="85"/>
      <c r="M56" s="88"/>
      <c r="N56" s="88"/>
      <c r="O56" s="88"/>
      <c r="P56" s="90"/>
      <c r="Q56" s="90"/>
      <c r="R56" s="90"/>
      <c r="S56" s="85"/>
    </row>
    <row r="57" spans="5:19" ht="21.95">
      <c r="E57" s="587">
        <f>IF('1.2 -Amortissement'!A13="","",'1.2 -Amortissement'!A13)</f>
        <v>2</v>
      </c>
      <c r="F57" s="104" t="str">
        <f>IF('1.2 -Amortissement'!Q13="","",'1.2 -Amortissement'!Q13)</f>
        <v/>
      </c>
      <c r="G57" s="104" t="str">
        <f>IF('1.2 -Amortissement'!R13="","",'1.2 -Amortissement'!R13)</f>
        <v/>
      </c>
      <c r="H57" s="104" t="str">
        <f>IF('1.2 -Amortissement'!S13="","",'1.2 -Amortissement'!S13)</f>
        <v/>
      </c>
      <c r="I57" s="1134"/>
      <c r="J57" s="597" t="str">
        <f>IF('1.2 -Amortissement'!AF13="","",'1.2 -Amortissement'!AF13)</f>
        <v/>
      </c>
      <c r="K57" s="90"/>
      <c r="L57" s="85"/>
      <c r="M57" s="88"/>
      <c r="N57" s="88"/>
      <c r="O57" s="88"/>
      <c r="P57" s="90"/>
      <c r="Q57" s="90"/>
      <c r="R57" s="90"/>
      <c r="S57" s="85"/>
    </row>
    <row r="58" spans="5:19" ht="21.95">
      <c r="E58" s="587">
        <f>IF('1.2 -Amortissement'!A14="","",'1.2 -Amortissement'!A14)</f>
        <v>3</v>
      </c>
      <c r="F58" s="104" t="str">
        <f>IF('1.2 -Amortissement'!Q14="","",'1.2 -Amortissement'!Q14)</f>
        <v/>
      </c>
      <c r="G58" s="104" t="str">
        <f>IF('1.2 -Amortissement'!R14="","",'1.2 -Amortissement'!R14)</f>
        <v/>
      </c>
      <c r="H58" s="104" t="str">
        <f>IF('1.2 -Amortissement'!S14="","",'1.2 -Amortissement'!S14)</f>
        <v/>
      </c>
      <c r="I58" s="1134"/>
      <c r="J58" s="597" t="str">
        <f>IF('1.2 -Amortissement'!AF14="","",'1.2 -Amortissement'!AF14)</f>
        <v/>
      </c>
      <c r="K58" s="90"/>
      <c r="L58" s="85"/>
      <c r="M58" s="88"/>
      <c r="N58" s="88"/>
      <c r="O58" s="88"/>
      <c r="P58" s="90"/>
      <c r="Q58" s="90"/>
      <c r="R58" s="90"/>
      <c r="S58" s="85"/>
    </row>
    <row r="59" spans="5:19" ht="21.95">
      <c r="E59" s="587">
        <f>IF('1.2 -Amortissement'!A15="","",'1.2 -Amortissement'!A15)</f>
        <v>4</v>
      </c>
      <c r="F59" s="104" t="str">
        <f>IF('1.2 -Amortissement'!Q15="","",'1.2 -Amortissement'!Q15)</f>
        <v/>
      </c>
      <c r="G59" s="104" t="str">
        <f>IF('1.2 -Amortissement'!R15="","",'1.2 -Amortissement'!R15)</f>
        <v/>
      </c>
      <c r="H59" s="104" t="str">
        <f>IF('1.2 -Amortissement'!S15="","",'1.2 -Amortissement'!S15)</f>
        <v/>
      </c>
      <c r="I59" s="1134"/>
      <c r="J59" s="597" t="str">
        <f>IF('1.2 -Amortissement'!AF15="","",'1.2 -Amortissement'!AF15)</f>
        <v/>
      </c>
      <c r="K59" s="90"/>
      <c r="L59" s="85"/>
      <c r="M59" s="88"/>
      <c r="N59" s="88"/>
      <c r="O59" s="88"/>
      <c r="P59" s="90"/>
      <c r="Q59" s="90"/>
      <c r="R59" s="90"/>
      <c r="S59" s="85"/>
    </row>
    <row r="60" spans="5:19" ht="24.95" thickBot="1">
      <c r="E60" s="589">
        <f>IF('1.2 -Amortissement'!A16="","",'1.2 -Amortissement'!A16)</f>
        <v>5</v>
      </c>
      <c r="F60" s="590" t="str">
        <f>IF('1.2 -Amortissement'!Q16="","",'1.2 -Amortissement'!Q16)</f>
        <v/>
      </c>
      <c r="G60" s="590" t="str">
        <f>IF('1.2 -Amortissement'!R16="","",'1.2 -Amortissement'!R16)</f>
        <v/>
      </c>
      <c r="H60" s="590" t="str">
        <f>IF('1.2 -Amortissement'!S16="","",'1.2 -Amortissement'!S16)</f>
        <v/>
      </c>
      <c r="I60" s="1135"/>
      <c r="J60" s="598" t="str">
        <f>IF('1.2 -Amortissement'!AF16="","",'1.2 -Amortissement'!AF16)</f>
        <v/>
      </c>
      <c r="K60" s="92"/>
      <c r="L60" s="85"/>
      <c r="M60" s="88"/>
      <c r="N60" s="88"/>
      <c r="O60" s="88"/>
      <c r="P60" s="90"/>
      <c r="Q60" s="90"/>
      <c r="R60" s="90"/>
      <c r="S60" s="85"/>
    </row>
    <row r="61" spans="5:19" ht="24.95" thickBot="1">
      <c r="E61" s="1132" t="s">
        <v>428</v>
      </c>
      <c r="F61" s="1132"/>
      <c r="G61" s="1132"/>
      <c r="H61" s="1132"/>
      <c r="I61" s="1132"/>
      <c r="J61" s="1132"/>
      <c r="K61" s="86"/>
      <c r="L61" s="85"/>
      <c r="M61" s="1129"/>
      <c r="N61" s="1129"/>
      <c r="O61" s="1129"/>
      <c r="P61" s="1129"/>
      <c r="Q61" s="1129"/>
      <c r="R61" s="1129"/>
      <c r="S61" s="85"/>
    </row>
    <row r="62" spans="5:19" ht="21" customHeight="1">
      <c r="E62" s="583">
        <f>IF('4-Tx forf personnel+autoconst'!A8="","",'4-Tx forf personnel+autoconst'!A8)</f>
        <v>1</v>
      </c>
      <c r="F62" s="1133" t="s">
        <v>442</v>
      </c>
      <c r="G62" s="584" t="str">
        <f>IF('4-Tx forf personnel+autoconst'!H8="","",'4-Tx forf personnel+autoconst'!H8)</f>
        <v>En faveur de l’agroenvironnement et du climat</v>
      </c>
      <c r="H62" s="1133" t="s">
        <v>442</v>
      </c>
      <c r="I62" s="1133"/>
      <c r="J62" s="596" t="str">
        <f>IF('4-Tx forf personnel+autoconst'!L8="","",'4-Tx forf personnel+autoconst'!L8)</f>
        <v/>
      </c>
      <c r="K62" s="90"/>
      <c r="L62" s="85"/>
      <c r="M62" s="88"/>
      <c r="N62" s="88"/>
      <c r="O62" s="88"/>
      <c r="P62" s="85"/>
      <c r="Q62" s="91"/>
      <c r="R62" s="90"/>
      <c r="S62" s="85"/>
    </row>
    <row r="63" spans="5:19" ht="44.1" customHeight="1">
      <c r="E63" s="587">
        <f>IF('4-Tx forf personnel+autoconst'!A9="","",'4-Tx forf personnel+autoconst'!A9)</f>
        <v>2</v>
      </c>
      <c r="F63" s="1134"/>
      <c r="G63" s="104" t="str">
        <f>IF('4-Tx forf personnel+autoconst'!H9="","",'4-Tx forf personnel+autoconst'!H9)</f>
        <v>En faveur de la reconstitution du potentiel agricole</v>
      </c>
      <c r="H63" s="1134"/>
      <c r="I63" s="1134"/>
      <c r="J63" s="597" t="str">
        <f>IF('4-Tx forf personnel+autoconst'!L9="","",'4-Tx forf personnel+autoconst'!L9)</f>
        <v/>
      </c>
      <c r="K63" s="90"/>
      <c r="L63" s="85"/>
      <c r="M63" s="88"/>
      <c r="N63" s="88"/>
      <c r="O63" s="88"/>
      <c r="P63" s="85"/>
      <c r="Q63" s="91"/>
      <c r="R63" s="90"/>
      <c r="S63" s="85"/>
    </row>
    <row r="64" spans="5:19" ht="18.95" customHeight="1">
      <c r="E64" s="88"/>
      <c r="F64" s="88"/>
      <c r="G64" s="88"/>
      <c r="H64" s="89"/>
      <c r="I64" s="92"/>
      <c r="J64" s="92"/>
      <c r="K64" s="90"/>
      <c r="L64" s="85"/>
      <c r="M64" s="85"/>
      <c r="N64" s="85"/>
      <c r="O64" s="85"/>
      <c r="P64" s="85"/>
      <c r="Q64" s="85"/>
      <c r="R64" s="85"/>
      <c r="S64" s="85"/>
    </row>
    <row r="65" spans="5:19" ht="18.95" customHeight="1">
      <c r="E65" s="88"/>
      <c r="F65" s="88"/>
      <c r="G65" s="88"/>
      <c r="H65" s="89"/>
      <c r="I65" s="92"/>
      <c r="J65" s="92"/>
      <c r="K65" s="90"/>
      <c r="L65" s="85"/>
      <c r="M65" s="85"/>
      <c r="N65" s="85"/>
      <c r="O65" s="85"/>
      <c r="P65" s="85"/>
      <c r="Q65" s="85"/>
      <c r="R65" s="85"/>
      <c r="S65" s="85"/>
    </row>
    <row r="66" spans="5:19" ht="18.95" customHeight="1">
      <c r="E66" s="88"/>
      <c r="F66" s="88"/>
      <c r="G66" s="88"/>
      <c r="H66" s="89"/>
      <c r="I66" s="92"/>
      <c r="J66" s="92"/>
      <c r="K66" s="90"/>
      <c r="L66" s="85"/>
      <c r="M66" s="85"/>
      <c r="N66" s="85"/>
      <c r="O66" s="85"/>
      <c r="P66" s="85"/>
      <c r="Q66" s="85"/>
      <c r="R66" s="85"/>
      <c r="S66" s="85"/>
    </row>
    <row r="67" spans="5:19" ht="18.95" customHeight="1">
      <c r="E67" s="88"/>
      <c r="F67" s="88"/>
      <c r="G67" s="88"/>
      <c r="H67" s="89"/>
      <c r="I67" s="92"/>
      <c r="J67" s="92"/>
      <c r="K67" s="90"/>
      <c r="L67" s="85"/>
      <c r="M67" s="85"/>
      <c r="N67" s="85"/>
      <c r="O67" s="85"/>
      <c r="P67" s="85"/>
      <c r="Q67" s="85"/>
      <c r="R67" s="85"/>
      <c r="S67" s="85"/>
    </row>
    <row r="68" spans="5:19" ht="18.95" customHeight="1">
      <c r="E68" s="88"/>
      <c r="F68" s="88"/>
      <c r="G68" s="88"/>
      <c r="H68" s="89"/>
      <c r="I68" s="92"/>
      <c r="J68" s="92"/>
      <c r="K68" s="90"/>
      <c r="L68" s="85"/>
      <c r="M68" s="85"/>
      <c r="N68" s="85"/>
      <c r="O68" s="85"/>
      <c r="P68" s="85"/>
      <c r="Q68" s="85"/>
      <c r="R68" s="85"/>
      <c r="S68" s="85"/>
    </row>
    <row r="69" spans="5:19" ht="24">
      <c r="E69" s="1129"/>
      <c r="F69" s="1129"/>
      <c r="G69" s="1129"/>
      <c r="H69" s="1129"/>
      <c r="I69" s="1129"/>
      <c r="J69" s="1129"/>
      <c r="K69" s="1129"/>
      <c r="L69" s="85"/>
      <c r="M69" s="85"/>
      <c r="N69" s="85"/>
      <c r="O69" s="85"/>
      <c r="P69" s="85"/>
      <c r="Q69" s="85"/>
      <c r="R69" s="85"/>
      <c r="S69" s="85"/>
    </row>
    <row r="70" spans="5:19" ht="24">
      <c r="E70" s="86"/>
      <c r="F70" s="86"/>
      <c r="G70" s="86"/>
      <c r="H70" s="93"/>
      <c r="I70" s="1129"/>
      <c r="J70" s="1129"/>
      <c r="K70" s="86"/>
      <c r="L70" s="85"/>
      <c r="M70" s="85"/>
      <c r="N70" s="85"/>
      <c r="O70" s="85"/>
      <c r="P70" s="85"/>
      <c r="Q70" s="85"/>
      <c r="R70" s="85"/>
      <c r="S70" s="85"/>
    </row>
    <row r="71" spans="5:19" ht="18.95">
      <c r="E71" s="88"/>
      <c r="F71" s="88"/>
      <c r="G71" s="88"/>
      <c r="H71" s="89"/>
      <c r="I71" s="1129"/>
      <c r="J71" s="1129"/>
      <c r="K71" s="90"/>
      <c r="L71" s="85"/>
      <c r="M71" s="85"/>
      <c r="N71" s="85"/>
      <c r="O71" s="85"/>
      <c r="P71" s="85"/>
      <c r="Q71" s="85"/>
      <c r="R71" s="85"/>
      <c r="S71" s="85"/>
    </row>
    <row r="72" spans="5:19" ht="18.95">
      <c r="E72" s="88"/>
      <c r="F72" s="88"/>
      <c r="G72" s="88"/>
      <c r="H72" s="89"/>
      <c r="I72" s="1129"/>
      <c r="J72" s="1129"/>
      <c r="K72" s="90"/>
      <c r="L72" s="85"/>
      <c r="M72" s="85"/>
      <c r="N72" s="85"/>
      <c r="O72" s="85"/>
      <c r="P72" s="85"/>
      <c r="Q72" s="85"/>
      <c r="R72" s="85"/>
      <c r="S72" s="85"/>
    </row>
    <row r="73" spans="5:19" ht="18.95">
      <c r="E73" s="88"/>
      <c r="F73" s="88"/>
      <c r="G73" s="88"/>
      <c r="H73" s="89"/>
      <c r="I73" s="1129"/>
      <c r="J73" s="1129"/>
      <c r="K73" s="90"/>
      <c r="L73" s="85"/>
      <c r="M73" s="85"/>
      <c r="N73" s="85"/>
      <c r="O73" s="85"/>
      <c r="P73" s="85"/>
      <c r="Q73" s="85"/>
      <c r="R73" s="85"/>
      <c r="S73" s="85"/>
    </row>
    <row r="74" spans="5:19" ht="18.95">
      <c r="E74" s="88"/>
      <c r="F74" s="88"/>
      <c r="G74" s="88"/>
      <c r="H74" s="89"/>
      <c r="I74" s="1129"/>
      <c r="J74" s="1129"/>
      <c r="K74" s="90"/>
      <c r="L74" s="85"/>
      <c r="M74" s="85"/>
      <c r="N74" s="85"/>
      <c r="O74" s="85"/>
      <c r="P74" s="85"/>
      <c r="Q74" s="85"/>
      <c r="R74" s="85"/>
      <c r="S74" s="85"/>
    </row>
    <row r="75" spans="5:19" ht="18.95">
      <c r="E75" s="88"/>
      <c r="F75" s="88"/>
      <c r="G75" s="88"/>
      <c r="H75" s="89"/>
      <c r="I75" s="1129"/>
      <c r="J75" s="1129"/>
      <c r="K75" s="90"/>
      <c r="L75" s="85"/>
      <c r="M75" s="85"/>
      <c r="N75" s="85"/>
      <c r="O75" s="85"/>
      <c r="P75" s="85"/>
      <c r="Q75" s="85"/>
      <c r="R75" s="85"/>
      <c r="S75" s="85"/>
    </row>
    <row r="76" spans="5:19" ht="24">
      <c r="E76" s="1129"/>
      <c r="F76" s="1129"/>
      <c r="G76" s="1129"/>
      <c r="H76" s="1129"/>
      <c r="I76" s="1129"/>
      <c r="J76" s="1129"/>
      <c r="K76" s="1129"/>
      <c r="L76" s="85"/>
      <c r="M76" s="85"/>
      <c r="N76" s="85"/>
      <c r="O76" s="85"/>
      <c r="P76" s="85"/>
      <c r="Q76" s="85"/>
      <c r="R76" s="85"/>
      <c r="S76" s="85"/>
    </row>
    <row r="77" spans="5:19" ht="24">
      <c r="E77" s="86"/>
      <c r="F77" s="86"/>
      <c r="G77" s="86"/>
      <c r="H77" s="1131"/>
      <c r="I77" s="1131"/>
      <c r="J77" s="1131"/>
      <c r="K77" s="86"/>
      <c r="L77" s="85"/>
      <c r="M77" s="85"/>
      <c r="N77" s="85"/>
      <c r="O77" s="85"/>
      <c r="P77" s="85"/>
      <c r="Q77" s="85"/>
      <c r="R77" s="85"/>
      <c r="S77" s="85"/>
    </row>
    <row r="78" spans="5:19" ht="18.95">
      <c r="E78" s="94"/>
      <c r="F78" s="88"/>
      <c r="G78" s="95"/>
      <c r="H78" s="1131"/>
      <c r="I78" s="1131"/>
      <c r="J78" s="1131"/>
      <c r="K78" s="96"/>
      <c r="L78" s="85"/>
      <c r="M78" s="85"/>
      <c r="N78" s="85"/>
      <c r="O78" s="85"/>
      <c r="P78" s="85"/>
      <c r="Q78" s="85"/>
      <c r="R78" s="85"/>
      <c r="S78" s="85"/>
    </row>
    <row r="79" spans="5:19" ht="18.95">
      <c r="E79" s="94"/>
      <c r="F79" s="88"/>
      <c r="G79" s="95"/>
      <c r="H79" s="1131"/>
      <c r="I79" s="1131"/>
      <c r="J79" s="1131"/>
      <c r="K79" s="96"/>
      <c r="L79" s="85"/>
      <c r="M79" s="85"/>
      <c r="N79" s="85"/>
      <c r="O79" s="85"/>
      <c r="P79" s="85"/>
      <c r="Q79" s="85"/>
      <c r="R79" s="85"/>
      <c r="S79" s="85"/>
    </row>
    <row r="80" spans="5:19" ht="18.95">
      <c r="E80" s="94"/>
      <c r="F80" s="88"/>
      <c r="G80" s="95"/>
      <c r="H80" s="1131"/>
      <c r="I80" s="1131"/>
      <c r="J80" s="1131"/>
      <c r="K80" s="96"/>
      <c r="L80" s="85"/>
      <c r="M80" s="85"/>
      <c r="N80" s="85"/>
      <c r="O80" s="85"/>
      <c r="P80" s="85"/>
      <c r="Q80" s="85"/>
      <c r="R80" s="85"/>
      <c r="S80" s="85"/>
    </row>
    <row r="81" spans="5:19" ht="18.95">
      <c r="E81" s="94"/>
      <c r="F81" s="88"/>
      <c r="G81" s="95"/>
      <c r="H81" s="1131"/>
      <c r="I81" s="1131"/>
      <c r="J81" s="1131"/>
      <c r="K81" s="96"/>
      <c r="L81" s="85"/>
      <c r="M81" s="85"/>
      <c r="N81" s="85"/>
      <c r="O81" s="85"/>
      <c r="P81" s="85"/>
      <c r="Q81" s="85"/>
      <c r="R81" s="85"/>
      <c r="S81" s="85"/>
    </row>
    <row r="82" spans="5:19" ht="18.95">
      <c r="E82" s="94"/>
      <c r="F82" s="88"/>
      <c r="G82" s="95"/>
      <c r="H82" s="1131"/>
      <c r="I82" s="1131"/>
      <c r="J82" s="1131"/>
      <c r="K82" s="96"/>
      <c r="L82" s="85"/>
      <c r="M82" s="85"/>
      <c r="N82" s="85"/>
      <c r="O82" s="85"/>
      <c r="P82" s="85"/>
      <c r="Q82" s="85"/>
      <c r="R82" s="85"/>
      <c r="S82" s="85"/>
    </row>
    <row r="83" spans="5:19" ht="18.95">
      <c r="E83" s="94"/>
      <c r="F83" s="88"/>
      <c r="G83" s="95"/>
      <c r="H83" s="1131"/>
      <c r="I83" s="1131"/>
      <c r="J83" s="1131"/>
      <c r="K83" s="96"/>
      <c r="L83" s="85"/>
      <c r="M83" s="85"/>
      <c r="N83" s="85"/>
      <c r="O83" s="85"/>
      <c r="P83" s="85"/>
      <c r="Q83" s="85"/>
      <c r="R83" s="85"/>
      <c r="S83" s="85"/>
    </row>
    <row r="84" spans="5:19" ht="18.95">
      <c r="E84" s="94"/>
      <c r="F84" s="88"/>
      <c r="G84" s="95"/>
      <c r="H84" s="1131"/>
      <c r="I84" s="1131"/>
      <c r="J84" s="1131"/>
      <c r="K84" s="96"/>
      <c r="L84" s="85"/>
      <c r="M84" s="85"/>
      <c r="N84" s="85"/>
      <c r="O84" s="85"/>
      <c r="P84" s="85"/>
      <c r="Q84" s="85"/>
      <c r="R84" s="85"/>
      <c r="S84" s="85"/>
    </row>
    <row r="85" spans="5:19" ht="18.95">
      <c r="E85" s="94"/>
      <c r="F85" s="88"/>
      <c r="G85" s="95"/>
      <c r="H85" s="1131"/>
      <c r="I85" s="1131"/>
      <c r="J85" s="1131"/>
      <c r="K85" s="96"/>
      <c r="L85" s="85"/>
      <c r="M85" s="85"/>
      <c r="N85" s="85"/>
      <c r="O85" s="85"/>
      <c r="P85" s="85"/>
      <c r="Q85" s="85"/>
      <c r="R85" s="85"/>
      <c r="S85" s="85"/>
    </row>
    <row r="86" spans="5:19" ht="24">
      <c r="E86" s="1129"/>
      <c r="F86" s="1129"/>
      <c r="G86" s="1129"/>
      <c r="H86" s="1129"/>
      <c r="I86" s="1129"/>
      <c r="J86" s="1129"/>
      <c r="K86" s="1129"/>
      <c r="L86" s="85"/>
      <c r="M86" s="1129"/>
      <c r="N86" s="1129"/>
      <c r="O86" s="1129"/>
      <c r="P86" s="1129"/>
      <c r="Q86" s="1129"/>
      <c r="R86" s="1129"/>
      <c r="S86" s="1129"/>
    </row>
    <row r="87" spans="5:19" ht="24">
      <c r="E87" s="86"/>
      <c r="F87" s="86"/>
      <c r="G87" s="86"/>
      <c r="H87" s="87"/>
      <c r="I87" s="86"/>
      <c r="J87" s="1129"/>
      <c r="K87" s="86"/>
      <c r="L87" s="85"/>
      <c r="M87" s="85"/>
      <c r="N87" s="94"/>
      <c r="O87" s="85"/>
      <c r="P87" s="85"/>
      <c r="Q87" s="90"/>
      <c r="R87" s="85"/>
      <c r="S87" s="85"/>
    </row>
    <row r="88" spans="5:19" ht="18.95">
      <c r="E88" s="94"/>
      <c r="F88" s="94"/>
      <c r="G88" s="94"/>
      <c r="H88" s="89"/>
      <c r="I88" s="91"/>
      <c r="J88" s="1129"/>
      <c r="K88" s="97"/>
      <c r="L88" s="85"/>
      <c r="M88" s="85"/>
      <c r="N88" s="85"/>
      <c r="O88" s="85"/>
      <c r="P88" s="85"/>
      <c r="Q88" s="85"/>
      <c r="R88" s="85"/>
      <c r="S88" s="85"/>
    </row>
    <row r="89" spans="5:19" ht="18.95">
      <c r="E89" s="94"/>
      <c r="F89" s="94"/>
      <c r="G89" s="94"/>
      <c r="H89" s="89"/>
      <c r="I89" s="91"/>
      <c r="J89" s="1129"/>
      <c r="K89" s="97"/>
      <c r="L89" s="85"/>
      <c r="M89" s="85"/>
      <c r="N89" s="85"/>
      <c r="O89" s="85"/>
      <c r="P89" s="85"/>
      <c r="Q89" s="85"/>
      <c r="R89" s="85"/>
      <c r="S89" s="85"/>
    </row>
    <row r="90" spans="5:19" ht="18.95">
      <c r="E90" s="94"/>
      <c r="F90" s="94"/>
      <c r="G90" s="94"/>
      <c r="H90" s="89"/>
      <c r="I90" s="91"/>
      <c r="J90" s="1129"/>
      <c r="K90" s="97"/>
      <c r="L90" s="85"/>
      <c r="M90" s="85"/>
      <c r="N90" s="85"/>
      <c r="O90" s="85"/>
      <c r="P90" s="85"/>
      <c r="Q90" s="85"/>
      <c r="R90" s="85"/>
      <c r="S90" s="85"/>
    </row>
    <row r="91" spans="5:19" ht="18.95">
      <c r="E91" s="94"/>
      <c r="F91" s="94"/>
      <c r="G91" s="94"/>
      <c r="H91" s="89"/>
      <c r="I91" s="91"/>
      <c r="J91" s="1129"/>
      <c r="K91" s="97"/>
      <c r="L91" s="85"/>
      <c r="M91" s="85"/>
      <c r="N91" s="85"/>
      <c r="O91" s="85"/>
      <c r="P91" s="85"/>
      <c r="Q91" s="85"/>
      <c r="R91" s="85"/>
      <c r="S91" s="85"/>
    </row>
    <row r="92" spans="5:19" ht="24">
      <c r="E92" s="1129"/>
      <c r="F92" s="1129"/>
      <c r="G92" s="1129"/>
      <c r="H92" s="1129"/>
      <c r="I92" s="1129"/>
      <c r="J92" s="1129"/>
      <c r="K92" s="1129"/>
      <c r="L92" s="85"/>
      <c r="M92" s="85"/>
      <c r="N92" s="85"/>
      <c r="O92" s="85"/>
      <c r="P92" s="85"/>
      <c r="Q92" s="85"/>
      <c r="R92" s="85"/>
      <c r="S92" s="85"/>
    </row>
    <row r="93" spans="5:19" ht="24">
      <c r="E93" s="86"/>
      <c r="F93" s="86"/>
      <c r="G93" s="86"/>
      <c r="H93" s="87"/>
      <c r="I93" s="86"/>
      <c r="J93" s="86"/>
      <c r="K93" s="86"/>
      <c r="L93" s="85"/>
      <c r="M93" s="85"/>
      <c r="N93" s="85"/>
      <c r="O93" s="85"/>
      <c r="P93" s="85"/>
      <c r="Q93" s="85"/>
      <c r="R93" s="85"/>
      <c r="S93" s="85"/>
    </row>
    <row r="94" spans="5:19" ht="18.95">
      <c r="E94" s="94"/>
      <c r="F94" s="94"/>
      <c r="G94" s="94"/>
      <c r="H94" s="89"/>
      <c r="I94" s="91"/>
      <c r="J94" s="85"/>
      <c r="K94" s="97"/>
      <c r="L94" s="85"/>
      <c r="M94" s="85"/>
      <c r="N94" s="85"/>
      <c r="O94" s="85"/>
      <c r="P94" s="85"/>
      <c r="Q94" s="85"/>
      <c r="R94" s="85"/>
      <c r="S94" s="85"/>
    </row>
    <row r="95" spans="5:19" ht="18.95">
      <c r="E95" s="94"/>
      <c r="F95" s="94"/>
      <c r="G95" s="94"/>
      <c r="H95" s="89"/>
      <c r="I95" s="91"/>
      <c r="J95" s="85"/>
      <c r="K95" s="97"/>
      <c r="L95" s="85"/>
      <c r="M95" s="85"/>
      <c r="N95" s="85"/>
      <c r="O95" s="85"/>
      <c r="P95" s="85"/>
      <c r="Q95" s="85"/>
      <c r="R95" s="85"/>
      <c r="S95" s="85"/>
    </row>
    <row r="96" spans="5:19" ht="18.95">
      <c r="E96" s="94"/>
      <c r="F96" s="94"/>
      <c r="G96" s="94"/>
      <c r="H96" s="89"/>
      <c r="I96" s="91"/>
      <c r="J96" s="85"/>
      <c r="K96" s="97"/>
      <c r="L96" s="85"/>
      <c r="M96" s="85"/>
      <c r="N96" s="85"/>
      <c r="O96" s="85"/>
      <c r="P96" s="85"/>
      <c r="Q96" s="85"/>
      <c r="R96" s="85"/>
      <c r="S96" s="85"/>
    </row>
    <row r="97" spans="5:19" ht="18.95">
      <c r="E97" s="94"/>
      <c r="F97" s="94"/>
      <c r="G97" s="94"/>
      <c r="H97" s="89"/>
      <c r="I97" s="91"/>
      <c r="J97" s="85"/>
      <c r="K97" s="97"/>
      <c r="L97" s="85"/>
      <c r="M97" s="85"/>
      <c r="N97" s="85"/>
      <c r="O97" s="85"/>
      <c r="P97" s="85"/>
      <c r="Q97" s="85"/>
      <c r="R97" s="85"/>
      <c r="S97" s="85"/>
    </row>
    <row r="98" spans="5:19" ht="21">
      <c r="E98" s="1130"/>
      <c r="F98" s="1130"/>
      <c r="G98" s="1130"/>
      <c r="H98" s="1130"/>
      <c r="I98" s="1130"/>
      <c r="J98" s="1130"/>
      <c r="K98" s="98"/>
      <c r="L98" s="85"/>
      <c r="M98" s="85"/>
      <c r="N98" s="85"/>
      <c r="O98" s="85"/>
      <c r="P98" s="85"/>
      <c r="Q98" s="85"/>
      <c r="R98" s="85"/>
      <c r="S98" s="85"/>
    </row>
    <row r="99" spans="5:19">
      <c r="E99" s="99"/>
      <c r="F99" s="99"/>
      <c r="G99" s="99"/>
      <c r="H99" s="100"/>
      <c r="I99" s="99"/>
      <c r="J99" s="99"/>
      <c r="K99" s="99"/>
      <c r="L99" s="99"/>
      <c r="M99" s="99"/>
      <c r="N99" s="99"/>
      <c r="O99" s="99"/>
      <c r="P99" s="99"/>
      <c r="Q99" s="99"/>
      <c r="R99" s="99"/>
      <c r="S99" s="99"/>
    </row>
    <row r="100" spans="5:19">
      <c r="E100" s="99"/>
      <c r="F100" s="99"/>
      <c r="G100" s="99"/>
      <c r="H100" s="100"/>
      <c r="I100" s="99"/>
      <c r="J100" s="99"/>
      <c r="K100" s="99"/>
      <c r="L100" s="99"/>
      <c r="M100" s="99"/>
      <c r="N100" s="99"/>
      <c r="O100" s="99"/>
      <c r="P100" s="99"/>
      <c r="Q100" s="99"/>
      <c r="R100" s="99"/>
      <c r="S100" s="99"/>
    </row>
  </sheetData>
  <sheetProtection algorithmName="SHA-512" hashValue="Z01Q1tIk6jY0YAEHNugjcCUxdLmLfpM1K0DHcWnIS24wVwOJOagzG+f949cYAYwlUjRsCzh7qVWHVB1uHF4MVQ==" saltValue="6LtU+6TIclfHW+WRWlL+Jg==" spinCount="100000" sheet="1" objects="1" scenarios="1"/>
  <mergeCells count="39">
    <mergeCell ref="E29:G29"/>
    <mergeCell ref="M53:R53"/>
    <mergeCell ref="E35:J35"/>
    <mergeCell ref="I50:I54"/>
    <mergeCell ref="I18:J18"/>
    <mergeCell ref="E37:J37"/>
    <mergeCell ref="E43:J43"/>
    <mergeCell ref="E49:J49"/>
    <mergeCell ref="E20:G20"/>
    <mergeCell ref="E18:G18"/>
    <mergeCell ref="E19:F19"/>
    <mergeCell ref="I44:I48"/>
    <mergeCell ref="I38:I42"/>
    <mergeCell ref="M86:S86"/>
    <mergeCell ref="J87:J91"/>
    <mergeCell ref="M55:R55"/>
    <mergeCell ref="M61:R61"/>
    <mergeCell ref="E55:J55"/>
    <mergeCell ref="I56:I60"/>
    <mergeCell ref="E61:J61"/>
    <mergeCell ref="H62:I63"/>
    <mergeCell ref="F62:F63"/>
    <mergeCell ref="E92:K92"/>
    <mergeCell ref="E98:J98"/>
    <mergeCell ref="E69:K69"/>
    <mergeCell ref="I70:J75"/>
    <mergeCell ref="E76:K76"/>
    <mergeCell ref="H77:J85"/>
    <mergeCell ref="E86:K86"/>
    <mergeCell ref="E2:K2"/>
    <mergeCell ref="E4:K4"/>
    <mergeCell ref="E6:K6"/>
    <mergeCell ref="E8:K8"/>
    <mergeCell ref="E9:K9"/>
    <mergeCell ref="E10:K10"/>
    <mergeCell ref="E11:K11"/>
    <mergeCell ref="E12:K12"/>
    <mergeCell ref="E14:K14"/>
    <mergeCell ref="E15:K1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2286EB7-A98D-D24E-AB63-59A143CAA55F}">
          <x14:formula1>
            <xm:f>'0-Présentation typeaction'!$B$7:$B$8</xm:f>
          </x14:formula1>
          <xm:sqref>E30:E31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90853-78F1-4521-8CE0-72CF8BCD8C17}">
  <sheetPr>
    <tabColor rgb="FF7030A0"/>
  </sheetPr>
  <dimension ref="A2:K110"/>
  <sheetViews>
    <sheetView showGridLines="0" zoomScale="81" zoomScaleNormal="100" workbookViewId="0">
      <selection activeCell="B7" sqref="B7:B8"/>
    </sheetView>
  </sheetViews>
  <sheetFormatPr defaultColWidth="11.42578125" defaultRowHeight="15" outlineLevelCol="1"/>
  <cols>
    <col min="1" max="1" width="16.85546875" customWidth="1"/>
    <col min="2" max="2" width="81.42578125" customWidth="1"/>
    <col min="3" max="3" width="25.42578125" customWidth="1"/>
    <col min="4" max="4" width="23.42578125" customWidth="1"/>
    <col min="7" max="7" width="50.85546875" hidden="1" customWidth="1" outlineLevel="1"/>
    <col min="8" max="8" width="11.42578125" collapsed="1"/>
  </cols>
  <sheetData>
    <row r="2" spans="1:11" ht="54.95" customHeight="1">
      <c r="B2" s="908" t="s">
        <v>21</v>
      </c>
      <c r="C2" s="909"/>
      <c r="D2" s="909"/>
    </row>
    <row r="3" spans="1:11" ht="24.95" customHeight="1">
      <c r="B3" s="226"/>
      <c r="C3" s="226"/>
    </row>
    <row r="4" spans="1:11" ht="54.95" customHeight="1">
      <c r="B4" s="914" t="s">
        <v>22</v>
      </c>
      <c r="C4" s="915"/>
      <c r="D4" s="915"/>
      <c r="E4" s="229"/>
      <c r="F4" s="230"/>
      <c r="G4" s="230"/>
      <c r="H4" s="203"/>
      <c r="I4" s="203"/>
    </row>
    <row r="5" spans="1:11" ht="21.75" customHeight="1" thickBot="1">
      <c r="B5" s="226"/>
      <c r="C5" s="226"/>
    </row>
    <row r="6" spans="1:11" ht="44.1">
      <c r="B6" s="580" t="s">
        <v>23</v>
      </c>
      <c r="C6" s="580" t="s">
        <v>24</v>
      </c>
      <c r="D6" s="581" t="s">
        <v>25</v>
      </c>
      <c r="G6" s="239" t="s">
        <v>26</v>
      </c>
      <c r="H6" s="231"/>
      <c r="I6" s="231"/>
      <c r="J6" s="231"/>
      <c r="K6" s="231"/>
    </row>
    <row r="7" spans="1:11" ht="32.1" customHeight="1">
      <c r="A7" s="916" t="s">
        <v>27</v>
      </c>
      <c r="B7" s="639" t="s">
        <v>28</v>
      </c>
      <c r="C7" s="576" t="s">
        <v>29</v>
      </c>
      <c r="D7" s="582" t="s">
        <v>30</v>
      </c>
      <c r="G7" s="575" t="s">
        <v>31</v>
      </c>
      <c r="H7" s="231"/>
      <c r="I7" s="231"/>
      <c r="J7" s="231"/>
      <c r="K7" s="231"/>
    </row>
    <row r="8" spans="1:11" ht="30.95" customHeight="1">
      <c r="A8" s="916"/>
      <c r="B8" s="639" t="s">
        <v>32</v>
      </c>
      <c r="C8" s="576" t="s">
        <v>33</v>
      </c>
      <c r="D8" s="582" t="s">
        <v>34</v>
      </c>
      <c r="G8" s="576" t="s">
        <v>35</v>
      </c>
      <c r="H8" s="231"/>
      <c r="I8" s="231"/>
      <c r="J8" s="231"/>
      <c r="K8" s="231"/>
    </row>
    <row r="9" spans="1:11" ht="42" customHeight="1">
      <c r="G9" s="576" t="s">
        <v>36</v>
      </c>
      <c r="H9" s="231"/>
      <c r="I9" s="231"/>
      <c r="J9" s="231"/>
      <c r="K9" s="231"/>
    </row>
    <row r="10" spans="1:11" ht="41.1" customHeight="1">
      <c r="A10" s="227"/>
      <c r="B10" s="914" t="s">
        <v>37</v>
      </c>
      <c r="C10" s="915"/>
      <c r="D10" s="915"/>
      <c r="G10" s="232" t="s">
        <v>29</v>
      </c>
      <c r="H10" s="231"/>
      <c r="I10" s="231"/>
      <c r="J10" s="231"/>
      <c r="K10" s="231"/>
    </row>
    <row r="11" spans="1:11" ht="30" customHeight="1" thickBot="1">
      <c r="A11" s="227"/>
      <c r="B11" s="228"/>
      <c r="C11" s="228"/>
      <c r="G11" s="577" t="s">
        <v>38</v>
      </c>
      <c r="H11" s="231"/>
      <c r="I11" s="231"/>
      <c r="J11" s="231"/>
      <c r="K11" s="231"/>
    </row>
    <row r="12" spans="1:11" ht="14.1" customHeight="1" thickBot="1">
      <c r="A12" s="917" t="s">
        <v>39</v>
      </c>
      <c r="B12" s="640" t="s">
        <v>28</v>
      </c>
      <c r="C12" s="576" t="s">
        <v>40</v>
      </c>
      <c r="D12" s="578" t="s">
        <v>30</v>
      </c>
      <c r="G12" s="231"/>
      <c r="H12" s="231"/>
      <c r="I12" s="231"/>
      <c r="J12" s="231"/>
      <c r="K12" s="231"/>
    </row>
    <row r="13" spans="1:11" ht="30.95" customHeight="1">
      <c r="A13" s="917"/>
      <c r="B13" s="640" t="s">
        <v>32</v>
      </c>
      <c r="C13" s="576" t="s">
        <v>36</v>
      </c>
      <c r="D13" s="579" t="s">
        <v>30</v>
      </c>
      <c r="G13" s="239" t="s">
        <v>41</v>
      </c>
      <c r="H13" s="231"/>
      <c r="I13" s="231"/>
      <c r="J13" s="231"/>
      <c r="K13" s="231"/>
    </row>
    <row r="14" spans="1:11" ht="15.95">
      <c r="A14" s="227"/>
      <c r="B14" s="228"/>
      <c r="C14" s="228"/>
      <c r="G14" s="232" t="s">
        <v>30</v>
      </c>
    </row>
    <row r="15" spans="1:11" ht="43.5" customHeight="1" thickBot="1">
      <c r="A15" s="233"/>
      <c r="B15" s="236" t="s">
        <v>42</v>
      </c>
      <c r="C15" s="237" t="s">
        <v>43</v>
      </c>
      <c r="D15" s="238" t="s">
        <v>44</v>
      </c>
      <c r="G15" s="576" t="s">
        <v>34</v>
      </c>
      <c r="H15" s="231"/>
      <c r="I15" s="231"/>
      <c r="J15" s="231"/>
      <c r="K15" s="231"/>
    </row>
    <row r="16" spans="1:11" ht="29.45" customHeight="1">
      <c r="A16" s="910" t="s">
        <v>45</v>
      </c>
      <c r="B16" s="800"/>
      <c r="C16" s="5"/>
      <c r="D16" s="15" t="str">
        <f>IF(C16="","",IF(C16=$G$11,$G$15,$G$14))</f>
        <v/>
      </c>
      <c r="H16" s="231"/>
      <c r="I16" s="231"/>
      <c r="J16" s="231"/>
      <c r="K16" s="231"/>
    </row>
    <row r="17" spans="1:11" ht="15.95">
      <c r="A17" s="911"/>
      <c r="B17" s="800"/>
      <c r="C17" s="5"/>
      <c r="D17" s="15" t="str">
        <f t="shared" ref="D17:D47" si="0">IF(C17="","",IF(C17=$G$11,$G$15,$G$14))</f>
        <v/>
      </c>
      <c r="H17" s="231"/>
      <c r="I17" s="231"/>
      <c r="J17" s="231"/>
      <c r="K17" s="231"/>
    </row>
    <row r="18" spans="1:11" ht="15.95">
      <c r="A18" s="911"/>
      <c r="B18" s="800"/>
      <c r="C18" s="5"/>
      <c r="D18" s="15" t="str">
        <f t="shared" si="0"/>
        <v/>
      </c>
      <c r="H18" s="231"/>
      <c r="I18" s="231"/>
      <c r="J18" s="231"/>
      <c r="K18" s="231"/>
    </row>
    <row r="19" spans="1:11" ht="15.95">
      <c r="A19" s="912"/>
      <c r="B19" s="800"/>
      <c r="C19" s="5"/>
      <c r="D19" s="15" t="str">
        <f t="shared" si="0"/>
        <v/>
      </c>
      <c r="H19" s="231"/>
      <c r="I19" s="231"/>
      <c r="J19" s="231"/>
      <c r="K19" s="231"/>
    </row>
    <row r="20" spans="1:11" ht="15.75" customHeight="1">
      <c r="A20" s="912"/>
      <c r="B20" s="800"/>
      <c r="C20" s="5"/>
      <c r="D20" s="15" t="str">
        <f t="shared" si="0"/>
        <v/>
      </c>
      <c r="G20" s="231"/>
      <c r="H20" s="231"/>
      <c r="I20" s="231"/>
      <c r="J20" s="231"/>
      <c r="K20" s="231"/>
    </row>
    <row r="21" spans="1:11" ht="15.95">
      <c r="A21" s="912"/>
      <c r="B21" s="800"/>
      <c r="C21" s="5"/>
      <c r="D21" s="15" t="str">
        <f t="shared" si="0"/>
        <v/>
      </c>
      <c r="G21" s="231"/>
      <c r="H21" s="231"/>
      <c r="I21" s="231"/>
      <c r="J21" s="231"/>
      <c r="K21" s="231"/>
    </row>
    <row r="22" spans="1:11" s="99" customFormat="1" ht="71.25" customHeight="1">
      <c r="A22" s="912"/>
      <c r="B22" s="800"/>
      <c r="C22" s="5"/>
      <c r="D22" s="15" t="str">
        <f t="shared" si="0"/>
        <v/>
      </c>
      <c r="G22" s="231"/>
      <c r="H22" s="234"/>
      <c r="I22" s="234"/>
      <c r="J22" s="234"/>
      <c r="K22" s="234"/>
    </row>
    <row r="23" spans="1:11" ht="17.100000000000001" customHeight="1">
      <c r="A23" s="912"/>
      <c r="B23" s="800"/>
      <c r="C23" s="5"/>
      <c r="D23" s="15" t="str">
        <f t="shared" si="0"/>
        <v/>
      </c>
      <c r="G23" s="234"/>
      <c r="H23" s="231"/>
      <c r="I23" s="231"/>
      <c r="J23" s="231"/>
      <c r="K23" s="231"/>
    </row>
    <row r="24" spans="1:11" ht="17.100000000000001" customHeight="1">
      <c r="A24" s="912"/>
      <c r="B24" s="800"/>
      <c r="C24" s="5"/>
      <c r="D24" s="15" t="str">
        <f t="shared" si="0"/>
        <v/>
      </c>
      <c r="G24" s="231"/>
      <c r="H24" s="231"/>
      <c r="I24" s="231"/>
      <c r="J24" s="231"/>
      <c r="K24" s="231"/>
    </row>
    <row r="25" spans="1:11" ht="17.100000000000001" customHeight="1">
      <c r="A25" s="912"/>
      <c r="B25" s="800"/>
      <c r="C25" s="5"/>
      <c r="D25" s="15" t="str">
        <f t="shared" si="0"/>
        <v/>
      </c>
      <c r="G25" s="231"/>
      <c r="H25" s="231"/>
      <c r="I25" s="231"/>
      <c r="J25" s="231"/>
      <c r="K25" s="231"/>
    </row>
    <row r="26" spans="1:11" ht="17.100000000000001" customHeight="1">
      <c r="A26" s="912"/>
      <c r="B26" s="800"/>
      <c r="C26" s="5"/>
      <c r="D26" s="15" t="str">
        <f t="shared" si="0"/>
        <v/>
      </c>
      <c r="G26" s="231"/>
      <c r="H26" s="231"/>
      <c r="I26" s="231"/>
      <c r="J26" s="231"/>
      <c r="K26" s="231"/>
    </row>
    <row r="27" spans="1:11" ht="17.100000000000001" customHeight="1">
      <c r="A27" s="912"/>
      <c r="B27" s="800"/>
      <c r="C27" s="5"/>
      <c r="D27" s="15" t="str">
        <f t="shared" si="0"/>
        <v/>
      </c>
      <c r="G27" s="231"/>
      <c r="H27" s="231"/>
      <c r="I27" s="231"/>
      <c r="J27" s="231"/>
      <c r="K27" s="231"/>
    </row>
    <row r="28" spans="1:11" ht="17.100000000000001" customHeight="1">
      <c r="A28" s="912"/>
      <c r="B28" s="800"/>
      <c r="C28" s="5"/>
      <c r="D28" s="15" t="str">
        <f t="shared" si="0"/>
        <v/>
      </c>
      <c r="G28" s="231"/>
      <c r="H28" s="231"/>
      <c r="I28" s="231"/>
      <c r="J28" s="231"/>
      <c r="K28" s="231"/>
    </row>
    <row r="29" spans="1:11" ht="17.100000000000001" customHeight="1">
      <c r="A29" s="912"/>
      <c r="B29" s="800"/>
      <c r="C29" s="5"/>
      <c r="D29" s="15" t="str">
        <f t="shared" si="0"/>
        <v/>
      </c>
      <c r="G29" s="231"/>
      <c r="H29" s="231"/>
      <c r="I29" s="231"/>
      <c r="J29" s="231"/>
      <c r="K29" s="231"/>
    </row>
    <row r="30" spans="1:11" ht="17.100000000000001" customHeight="1">
      <c r="A30" s="912"/>
      <c r="B30" s="800"/>
      <c r="C30" s="5"/>
      <c r="D30" s="15" t="str">
        <f t="shared" si="0"/>
        <v/>
      </c>
      <c r="G30" s="231"/>
      <c r="H30" s="231"/>
      <c r="I30" s="231"/>
      <c r="J30" s="231"/>
      <c r="K30" s="231"/>
    </row>
    <row r="31" spans="1:11" ht="17.100000000000001" customHeight="1">
      <c r="A31" s="912"/>
      <c r="B31" s="800"/>
      <c r="C31" s="5"/>
      <c r="D31" s="15" t="str">
        <f t="shared" si="0"/>
        <v/>
      </c>
      <c r="G31" s="231"/>
      <c r="H31" s="231"/>
      <c r="I31" s="231"/>
      <c r="J31" s="231"/>
      <c r="K31" s="231"/>
    </row>
    <row r="32" spans="1:11" ht="17.100000000000001" customHeight="1">
      <c r="A32" s="912"/>
      <c r="B32" s="800"/>
      <c r="C32" s="5"/>
      <c r="D32" s="15" t="str">
        <f t="shared" si="0"/>
        <v/>
      </c>
      <c r="G32" s="231"/>
      <c r="H32" s="231"/>
      <c r="I32" s="231"/>
      <c r="J32" s="231"/>
      <c r="K32" s="231"/>
    </row>
    <row r="33" spans="1:11" ht="17.100000000000001" customHeight="1">
      <c r="A33" s="912"/>
      <c r="B33" s="800"/>
      <c r="C33" s="5"/>
      <c r="D33" s="15" t="str">
        <f t="shared" si="0"/>
        <v/>
      </c>
      <c r="G33" s="231"/>
      <c r="H33" s="231"/>
      <c r="I33" s="231"/>
      <c r="J33" s="231"/>
      <c r="K33" s="231"/>
    </row>
    <row r="34" spans="1:11" ht="17.100000000000001" customHeight="1">
      <c r="A34" s="912"/>
      <c r="B34" s="800"/>
      <c r="C34" s="5"/>
      <c r="D34" s="15" t="str">
        <f t="shared" si="0"/>
        <v/>
      </c>
      <c r="G34" s="231"/>
      <c r="H34" s="231"/>
      <c r="I34" s="231"/>
      <c r="J34" s="231"/>
      <c r="K34" s="231"/>
    </row>
    <row r="35" spans="1:11" ht="17.100000000000001" customHeight="1">
      <c r="A35" s="912"/>
      <c r="B35" s="800"/>
      <c r="C35" s="5"/>
      <c r="D35" s="15" t="str">
        <f t="shared" si="0"/>
        <v/>
      </c>
      <c r="G35" s="231"/>
      <c r="H35" s="231"/>
      <c r="I35" s="231"/>
      <c r="J35" s="231"/>
      <c r="K35" s="231"/>
    </row>
    <row r="36" spans="1:11" ht="17.100000000000001" customHeight="1">
      <c r="A36" s="912"/>
      <c r="B36" s="800"/>
      <c r="C36" s="5"/>
      <c r="D36" s="15" t="str">
        <f t="shared" si="0"/>
        <v/>
      </c>
      <c r="G36" s="231"/>
      <c r="H36" s="231"/>
      <c r="I36" s="231"/>
      <c r="J36" s="231"/>
      <c r="K36" s="231"/>
    </row>
    <row r="37" spans="1:11" ht="17.100000000000001" customHeight="1">
      <c r="A37" s="912"/>
      <c r="B37" s="800"/>
      <c r="C37" s="5"/>
      <c r="D37" s="15" t="str">
        <f t="shared" si="0"/>
        <v/>
      </c>
      <c r="G37" s="231"/>
      <c r="H37" s="231"/>
      <c r="I37" s="231"/>
      <c r="J37" s="231"/>
      <c r="K37" s="231"/>
    </row>
    <row r="38" spans="1:11" ht="17.100000000000001" customHeight="1">
      <c r="A38" s="912"/>
      <c r="B38" s="800"/>
      <c r="C38" s="5"/>
      <c r="D38" s="15" t="str">
        <f t="shared" si="0"/>
        <v/>
      </c>
      <c r="G38" s="231"/>
      <c r="H38" s="231"/>
      <c r="I38" s="231"/>
      <c r="J38" s="231"/>
      <c r="K38" s="231"/>
    </row>
    <row r="39" spans="1:11" ht="17.100000000000001" customHeight="1">
      <c r="A39" s="912"/>
      <c r="B39" s="800"/>
      <c r="C39" s="5"/>
      <c r="D39" s="15" t="str">
        <f t="shared" si="0"/>
        <v/>
      </c>
      <c r="G39" s="231"/>
      <c r="H39" s="231"/>
      <c r="I39" s="231"/>
      <c r="J39" s="231"/>
      <c r="K39" s="231"/>
    </row>
    <row r="40" spans="1:11" ht="17.100000000000001" customHeight="1">
      <c r="A40" s="912"/>
      <c r="B40" s="800"/>
      <c r="C40" s="5"/>
      <c r="D40" s="15" t="str">
        <f t="shared" si="0"/>
        <v/>
      </c>
      <c r="G40" s="231"/>
      <c r="H40" s="231"/>
      <c r="I40" s="231"/>
      <c r="J40" s="231"/>
      <c r="K40" s="231"/>
    </row>
    <row r="41" spans="1:11" ht="17.100000000000001" customHeight="1">
      <c r="A41" s="912"/>
      <c r="B41" s="800"/>
      <c r="C41" s="5"/>
      <c r="D41" s="15" t="str">
        <f t="shared" si="0"/>
        <v/>
      </c>
      <c r="G41" s="231"/>
      <c r="H41" s="231"/>
      <c r="I41" s="231"/>
      <c r="J41" s="231"/>
      <c r="K41" s="231"/>
    </row>
    <row r="42" spans="1:11" ht="17.100000000000001" customHeight="1">
      <c r="A42" s="912"/>
      <c r="B42" s="800"/>
      <c r="C42" s="5"/>
      <c r="D42" s="15" t="str">
        <f t="shared" si="0"/>
        <v/>
      </c>
      <c r="G42" s="231"/>
      <c r="H42" s="231"/>
      <c r="I42" s="231"/>
      <c r="J42" s="231"/>
      <c r="K42" s="231"/>
    </row>
    <row r="43" spans="1:11" ht="17.100000000000001" customHeight="1">
      <c r="A43" s="912"/>
      <c r="B43" s="800"/>
      <c r="C43" s="5"/>
      <c r="D43" s="15" t="str">
        <f t="shared" si="0"/>
        <v/>
      </c>
      <c r="G43" s="231"/>
      <c r="H43" s="231"/>
      <c r="I43" s="231"/>
      <c r="J43" s="231"/>
      <c r="K43" s="231"/>
    </row>
    <row r="44" spans="1:11" ht="17.100000000000001" customHeight="1">
      <c r="A44" s="912"/>
      <c r="B44" s="800"/>
      <c r="C44" s="5"/>
      <c r="D44" s="15" t="str">
        <f t="shared" si="0"/>
        <v/>
      </c>
      <c r="G44" s="231"/>
      <c r="H44" s="231"/>
      <c r="I44" s="231"/>
      <c r="J44" s="231"/>
      <c r="K44" s="231"/>
    </row>
    <row r="45" spans="1:11" ht="17.100000000000001" customHeight="1">
      <c r="A45" s="912"/>
      <c r="B45" s="800"/>
      <c r="C45" s="5"/>
      <c r="D45" s="15" t="str">
        <f t="shared" si="0"/>
        <v/>
      </c>
      <c r="G45" s="231"/>
      <c r="H45" s="231"/>
      <c r="I45" s="231"/>
      <c r="J45" s="231"/>
      <c r="K45" s="231"/>
    </row>
    <row r="46" spans="1:11" ht="17.100000000000001" customHeight="1">
      <c r="A46" s="912"/>
      <c r="B46" s="800"/>
      <c r="C46" s="5"/>
      <c r="D46" s="15" t="str">
        <f t="shared" si="0"/>
        <v/>
      </c>
      <c r="G46" s="231"/>
      <c r="H46" s="231"/>
      <c r="I46" s="231"/>
      <c r="J46" s="231"/>
      <c r="K46" s="231"/>
    </row>
    <row r="47" spans="1:11" ht="17.100000000000001" customHeight="1">
      <c r="A47" s="912"/>
      <c r="B47" s="800"/>
      <c r="C47" s="5"/>
      <c r="D47" s="15" t="str">
        <f t="shared" si="0"/>
        <v/>
      </c>
      <c r="G47" s="231"/>
      <c r="H47" s="231"/>
      <c r="I47" s="231"/>
      <c r="J47" s="231"/>
      <c r="K47" s="231"/>
    </row>
    <row r="48" spans="1:11" ht="17.100000000000001" customHeight="1">
      <c r="A48" s="912"/>
      <c r="B48" s="800"/>
      <c r="C48" s="5"/>
      <c r="D48" s="15" t="str">
        <f t="shared" ref="D48:D79" si="1">IF(C48="","",IF(C48=$G$11,$G$15,$G$14))</f>
        <v/>
      </c>
      <c r="G48" s="231"/>
      <c r="H48" s="231"/>
      <c r="I48" s="231"/>
      <c r="J48" s="231"/>
      <c r="K48" s="231"/>
    </row>
    <row r="49" spans="1:11" ht="17.100000000000001" customHeight="1">
      <c r="A49" s="912"/>
      <c r="B49" s="800"/>
      <c r="C49" s="5"/>
      <c r="D49" s="15" t="str">
        <f t="shared" si="1"/>
        <v/>
      </c>
      <c r="G49" s="231"/>
      <c r="H49" s="231"/>
      <c r="I49" s="231"/>
      <c r="J49" s="231"/>
      <c r="K49" s="231"/>
    </row>
    <row r="50" spans="1:11" ht="17.100000000000001" customHeight="1">
      <c r="A50" s="912"/>
      <c r="B50" s="800"/>
      <c r="C50" s="5"/>
      <c r="D50" s="15" t="str">
        <f t="shared" si="1"/>
        <v/>
      </c>
      <c r="G50" s="231"/>
      <c r="H50" s="231"/>
      <c r="I50" s="231"/>
      <c r="J50" s="231"/>
      <c r="K50" s="231"/>
    </row>
    <row r="51" spans="1:11" ht="17.100000000000001" customHeight="1">
      <c r="A51" s="912"/>
      <c r="B51" s="800"/>
      <c r="C51" s="5"/>
      <c r="D51" s="15" t="str">
        <f t="shared" si="1"/>
        <v/>
      </c>
      <c r="G51" s="231"/>
      <c r="H51" s="231"/>
      <c r="I51" s="231"/>
      <c r="J51" s="231"/>
      <c r="K51" s="231"/>
    </row>
    <row r="52" spans="1:11" ht="17.100000000000001" customHeight="1">
      <c r="A52" s="912"/>
      <c r="B52" s="800"/>
      <c r="C52" s="5"/>
      <c r="D52" s="15" t="str">
        <f t="shared" si="1"/>
        <v/>
      </c>
      <c r="G52" s="231"/>
      <c r="H52" s="231"/>
      <c r="I52" s="231"/>
      <c r="J52" s="231"/>
      <c r="K52" s="231"/>
    </row>
    <row r="53" spans="1:11" ht="17.100000000000001" customHeight="1">
      <c r="A53" s="912"/>
      <c r="B53" s="800"/>
      <c r="C53" s="5"/>
      <c r="D53" s="15" t="str">
        <f t="shared" si="1"/>
        <v/>
      </c>
      <c r="G53" s="231"/>
      <c r="H53" s="231"/>
      <c r="I53" s="231"/>
      <c r="J53" s="231"/>
      <c r="K53" s="231"/>
    </row>
    <row r="54" spans="1:11" ht="17.100000000000001" customHeight="1">
      <c r="A54" s="912"/>
      <c r="B54" s="800"/>
      <c r="C54" s="5"/>
      <c r="D54" s="15" t="str">
        <f t="shared" si="1"/>
        <v/>
      </c>
      <c r="G54" s="231"/>
      <c r="H54" s="231"/>
      <c r="I54" s="231"/>
      <c r="J54" s="231"/>
      <c r="K54" s="231"/>
    </row>
    <row r="55" spans="1:11" ht="17.100000000000001" customHeight="1">
      <c r="A55" s="912"/>
      <c r="B55" s="800"/>
      <c r="C55" s="5"/>
      <c r="D55" s="15" t="str">
        <f t="shared" si="1"/>
        <v/>
      </c>
      <c r="G55" s="231"/>
      <c r="H55" s="231"/>
      <c r="I55" s="231"/>
      <c r="J55" s="231"/>
      <c r="K55" s="231"/>
    </row>
    <row r="56" spans="1:11" ht="17.100000000000001" customHeight="1">
      <c r="A56" s="912"/>
      <c r="B56" s="800"/>
      <c r="C56" s="5"/>
      <c r="D56" s="15" t="str">
        <f t="shared" si="1"/>
        <v/>
      </c>
      <c r="G56" s="231"/>
      <c r="H56" s="231"/>
      <c r="I56" s="231"/>
      <c r="J56" s="231"/>
      <c r="K56" s="231"/>
    </row>
    <row r="57" spans="1:11" ht="17.100000000000001" customHeight="1">
      <c r="A57" s="912"/>
      <c r="B57" s="800"/>
      <c r="C57" s="5"/>
      <c r="D57" s="15" t="str">
        <f t="shared" si="1"/>
        <v/>
      </c>
      <c r="G57" s="231"/>
      <c r="H57" s="231"/>
      <c r="I57" s="231"/>
      <c r="J57" s="231"/>
      <c r="K57" s="231"/>
    </row>
    <row r="58" spans="1:11" ht="17.100000000000001" customHeight="1">
      <c r="A58" s="912"/>
      <c r="B58" s="800"/>
      <c r="C58" s="5"/>
      <c r="D58" s="15" t="str">
        <f t="shared" si="1"/>
        <v/>
      </c>
      <c r="G58" s="231"/>
      <c r="H58" s="231"/>
      <c r="I58" s="231"/>
      <c r="J58" s="231"/>
      <c r="K58" s="231"/>
    </row>
    <row r="59" spans="1:11" ht="17.100000000000001" customHeight="1">
      <c r="A59" s="912"/>
      <c r="B59" s="800"/>
      <c r="C59" s="5"/>
      <c r="D59" s="15" t="str">
        <f t="shared" si="1"/>
        <v/>
      </c>
      <c r="G59" s="231"/>
      <c r="H59" s="231"/>
      <c r="I59" s="231"/>
      <c r="J59" s="231"/>
      <c r="K59" s="231"/>
    </row>
    <row r="60" spans="1:11" ht="17.100000000000001" customHeight="1">
      <c r="A60" s="912"/>
      <c r="B60" s="800"/>
      <c r="C60" s="5"/>
      <c r="D60" s="15" t="str">
        <f t="shared" si="1"/>
        <v/>
      </c>
      <c r="G60" s="231"/>
      <c r="H60" s="231"/>
      <c r="I60" s="231"/>
      <c r="J60" s="231"/>
      <c r="K60" s="231"/>
    </row>
    <row r="61" spans="1:11" ht="17.100000000000001" customHeight="1">
      <c r="A61" s="912"/>
      <c r="B61" s="800"/>
      <c r="C61" s="5"/>
      <c r="D61" s="15" t="str">
        <f t="shared" si="1"/>
        <v/>
      </c>
      <c r="G61" s="231"/>
      <c r="H61" s="231"/>
      <c r="I61" s="231"/>
      <c r="J61" s="231"/>
      <c r="K61" s="231"/>
    </row>
    <row r="62" spans="1:11" ht="17.100000000000001" customHeight="1">
      <c r="A62" s="912"/>
      <c r="B62" s="800"/>
      <c r="C62" s="5"/>
      <c r="D62" s="15" t="str">
        <f t="shared" si="1"/>
        <v/>
      </c>
      <c r="G62" s="231"/>
      <c r="H62" s="231"/>
      <c r="I62" s="231"/>
      <c r="J62" s="231"/>
      <c r="K62" s="231"/>
    </row>
    <row r="63" spans="1:11" ht="17.100000000000001" customHeight="1">
      <c r="A63" s="912"/>
      <c r="B63" s="800"/>
      <c r="C63" s="5"/>
      <c r="D63" s="15" t="str">
        <f t="shared" si="1"/>
        <v/>
      </c>
      <c r="G63" s="231"/>
      <c r="H63" s="231"/>
      <c r="I63" s="231"/>
      <c r="J63" s="231"/>
      <c r="K63" s="231"/>
    </row>
    <row r="64" spans="1:11" ht="17.100000000000001" customHeight="1">
      <c r="A64" s="912"/>
      <c r="B64" s="800"/>
      <c r="C64" s="5"/>
      <c r="D64" s="15" t="str">
        <f t="shared" si="1"/>
        <v/>
      </c>
      <c r="G64" s="231"/>
      <c r="H64" s="231"/>
      <c r="I64" s="231"/>
      <c r="J64" s="231"/>
      <c r="K64" s="231"/>
    </row>
    <row r="65" spans="1:11" ht="17.100000000000001" customHeight="1">
      <c r="A65" s="912"/>
      <c r="B65" s="800"/>
      <c r="C65" s="5"/>
      <c r="D65" s="15" t="str">
        <f t="shared" si="1"/>
        <v/>
      </c>
      <c r="G65" s="231"/>
      <c r="H65" s="231"/>
      <c r="I65" s="231"/>
      <c r="J65" s="231"/>
      <c r="K65" s="231"/>
    </row>
    <row r="66" spans="1:11" ht="17.100000000000001" customHeight="1">
      <c r="A66" s="912"/>
      <c r="B66" s="800"/>
      <c r="C66" s="5"/>
      <c r="D66" s="15" t="str">
        <f t="shared" si="1"/>
        <v/>
      </c>
      <c r="G66" s="231"/>
      <c r="H66" s="231"/>
      <c r="I66" s="231"/>
      <c r="J66" s="231"/>
      <c r="K66" s="231"/>
    </row>
    <row r="67" spans="1:11" ht="17.100000000000001" customHeight="1">
      <c r="A67" s="912"/>
      <c r="B67" s="800"/>
      <c r="C67" s="5"/>
      <c r="D67" s="15" t="str">
        <f t="shared" si="1"/>
        <v/>
      </c>
      <c r="G67" s="231"/>
      <c r="H67" s="231"/>
      <c r="I67" s="231"/>
      <c r="J67" s="231"/>
      <c r="K67" s="231"/>
    </row>
    <row r="68" spans="1:11" ht="17.100000000000001" customHeight="1">
      <c r="A68" s="912"/>
      <c r="B68" s="800"/>
      <c r="C68" s="5"/>
      <c r="D68" s="15" t="str">
        <f t="shared" si="1"/>
        <v/>
      </c>
      <c r="G68" s="231"/>
      <c r="H68" s="231"/>
      <c r="I68" s="231"/>
      <c r="J68" s="231"/>
      <c r="K68" s="231"/>
    </row>
    <row r="69" spans="1:11" ht="17.100000000000001" customHeight="1">
      <c r="A69" s="912"/>
      <c r="B69" s="800"/>
      <c r="C69" s="5"/>
      <c r="D69" s="15" t="str">
        <f t="shared" si="1"/>
        <v/>
      </c>
      <c r="G69" s="231"/>
      <c r="H69" s="231"/>
      <c r="I69" s="231"/>
      <c r="J69" s="231"/>
      <c r="K69" s="231"/>
    </row>
    <row r="70" spans="1:11" ht="17.100000000000001" customHeight="1">
      <c r="A70" s="912"/>
      <c r="B70" s="800"/>
      <c r="C70" s="5"/>
      <c r="D70" s="15" t="str">
        <f t="shared" si="1"/>
        <v/>
      </c>
      <c r="G70" s="231"/>
      <c r="H70" s="231"/>
      <c r="I70" s="231"/>
      <c r="J70" s="231"/>
      <c r="K70" s="231"/>
    </row>
    <row r="71" spans="1:11" ht="17.100000000000001" customHeight="1">
      <c r="A71" s="912"/>
      <c r="B71" s="800"/>
      <c r="C71" s="5"/>
      <c r="D71" s="15" t="str">
        <f t="shared" si="1"/>
        <v/>
      </c>
      <c r="G71" s="231"/>
      <c r="H71" s="231"/>
      <c r="I71" s="231"/>
      <c r="J71" s="231"/>
      <c r="K71" s="231"/>
    </row>
    <row r="72" spans="1:11" ht="17.100000000000001" customHeight="1">
      <c r="A72" s="912"/>
      <c r="B72" s="800"/>
      <c r="C72" s="5"/>
      <c r="D72" s="15" t="str">
        <f t="shared" si="1"/>
        <v/>
      </c>
      <c r="G72" s="231"/>
      <c r="H72" s="231"/>
      <c r="I72" s="231"/>
      <c r="J72" s="231"/>
      <c r="K72" s="231"/>
    </row>
    <row r="73" spans="1:11" ht="17.100000000000001" customHeight="1">
      <c r="A73" s="912"/>
      <c r="B73" s="800"/>
      <c r="C73" s="5"/>
      <c r="D73" s="15" t="str">
        <f t="shared" si="1"/>
        <v/>
      </c>
      <c r="G73" s="231"/>
      <c r="H73" s="231"/>
      <c r="I73" s="231"/>
      <c r="J73" s="231"/>
      <c r="K73" s="231"/>
    </row>
    <row r="74" spans="1:11" ht="17.100000000000001" customHeight="1">
      <c r="A74" s="912"/>
      <c r="B74" s="800"/>
      <c r="C74" s="5"/>
      <c r="D74" s="15" t="str">
        <f t="shared" si="1"/>
        <v/>
      </c>
      <c r="G74" s="231"/>
      <c r="H74" s="231"/>
      <c r="I74" s="231"/>
      <c r="J74" s="231"/>
      <c r="K74" s="231"/>
    </row>
    <row r="75" spans="1:11" ht="17.100000000000001" customHeight="1">
      <c r="A75" s="912"/>
      <c r="B75" s="800"/>
      <c r="C75" s="5"/>
      <c r="D75" s="15" t="str">
        <f t="shared" si="1"/>
        <v/>
      </c>
      <c r="G75" s="231"/>
      <c r="H75" s="231"/>
      <c r="I75" s="231"/>
      <c r="J75" s="231"/>
      <c r="K75" s="231"/>
    </row>
    <row r="76" spans="1:11" ht="17.100000000000001" customHeight="1">
      <c r="A76" s="912"/>
      <c r="B76" s="800"/>
      <c r="C76" s="5"/>
      <c r="D76" s="15" t="str">
        <f t="shared" si="1"/>
        <v/>
      </c>
      <c r="G76" s="231"/>
      <c r="H76" s="231"/>
      <c r="I76" s="231"/>
      <c r="J76" s="231"/>
      <c r="K76" s="231"/>
    </row>
    <row r="77" spans="1:11" ht="17.100000000000001" customHeight="1">
      <c r="A77" s="912"/>
      <c r="B77" s="800"/>
      <c r="C77" s="5"/>
      <c r="D77" s="15" t="str">
        <f t="shared" si="1"/>
        <v/>
      </c>
      <c r="G77" s="231"/>
      <c r="H77" s="231"/>
      <c r="I77" s="231"/>
      <c r="J77" s="231"/>
      <c r="K77" s="231"/>
    </row>
    <row r="78" spans="1:11" ht="17.100000000000001" customHeight="1">
      <c r="A78" s="912"/>
      <c r="B78" s="800"/>
      <c r="C78" s="5"/>
      <c r="D78" s="15" t="str">
        <f t="shared" si="1"/>
        <v/>
      </c>
      <c r="G78" s="231"/>
      <c r="H78" s="231"/>
      <c r="I78" s="231"/>
      <c r="J78" s="231"/>
      <c r="K78" s="231"/>
    </row>
    <row r="79" spans="1:11" ht="17.100000000000001" customHeight="1">
      <c r="A79" s="912"/>
      <c r="B79" s="800"/>
      <c r="C79" s="5"/>
      <c r="D79" s="15" t="str">
        <f t="shared" si="1"/>
        <v/>
      </c>
      <c r="G79" s="231"/>
      <c r="H79" s="231"/>
      <c r="I79" s="231"/>
      <c r="J79" s="231"/>
      <c r="K79" s="231"/>
    </row>
    <row r="80" spans="1:11" ht="17.100000000000001" customHeight="1">
      <c r="A80" s="912"/>
      <c r="B80" s="800"/>
      <c r="C80" s="5"/>
      <c r="D80" s="15" t="str">
        <f t="shared" ref="D80:D103" si="2">IF(C80="","",IF(C80=$G$11,$G$15,$G$14))</f>
        <v/>
      </c>
      <c r="G80" s="231"/>
      <c r="H80" s="231"/>
      <c r="I80" s="231"/>
      <c r="J80" s="231"/>
      <c r="K80" s="231"/>
    </row>
    <row r="81" spans="1:11" ht="17.100000000000001" customHeight="1">
      <c r="A81" s="912"/>
      <c r="B81" s="800"/>
      <c r="C81" s="5"/>
      <c r="D81" s="15" t="str">
        <f t="shared" si="2"/>
        <v/>
      </c>
      <c r="G81" s="231"/>
      <c r="H81" s="231"/>
      <c r="I81" s="231"/>
      <c r="J81" s="231"/>
      <c r="K81" s="231"/>
    </row>
    <row r="82" spans="1:11" ht="17.100000000000001" customHeight="1">
      <c r="A82" s="912"/>
      <c r="B82" s="800"/>
      <c r="C82" s="5"/>
      <c r="D82" s="15" t="str">
        <f t="shared" si="2"/>
        <v/>
      </c>
      <c r="G82" s="231"/>
      <c r="H82" s="231"/>
      <c r="I82" s="231"/>
      <c r="J82" s="231"/>
      <c r="K82" s="231"/>
    </row>
    <row r="83" spans="1:11" ht="17.100000000000001" customHeight="1">
      <c r="A83" s="912"/>
      <c r="B83" s="800"/>
      <c r="C83" s="5"/>
      <c r="D83" s="15" t="str">
        <f t="shared" si="2"/>
        <v/>
      </c>
      <c r="G83" s="231"/>
      <c r="H83" s="231"/>
      <c r="I83" s="231"/>
      <c r="J83" s="231"/>
      <c r="K83" s="231"/>
    </row>
    <row r="84" spans="1:11" ht="17.100000000000001" customHeight="1">
      <c r="A84" s="912"/>
      <c r="B84" s="800"/>
      <c r="C84" s="5"/>
      <c r="D84" s="15" t="str">
        <f t="shared" si="2"/>
        <v/>
      </c>
      <c r="G84" s="231"/>
      <c r="H84" s="231"/>
      <c r="I84" s="231"/>
      <c r="J84" s="231"/>
      <c r="K84" s="231"/>
    </row>
    <row r="85" spans="1:11" ht="17.100000000000001" customHeight="1">
      <c r="A85" s="912"/>
      <c r="B85" s="800"/>
      <c r="C85" s="5"/>
      <c r="D85" s="15" t="str">
        <f t="shared" si="2"/>
        <v/>
      </c>
      <c r="G85" s="231"/>
      <c r="H85" s="231"/>
      <c r="I85" s="231"/>
      <c r="J85" s="231"/>
      <c r="K85" s="231"/>
    </row>
    <row r="86" spans="1:11" ht="17.100000000000001" customHeight="1">
      <c r="A86" s="912"/>
      <c r="B86" s="800"/>
      <c r="C86" s="5"/>
      <c r="D86" s="15" t="str">
        <f t="shared" si="2"/>
        <v/>
      </c>
      <c r="G86" s="231"/>
      <c r="H86" s="231"/>
      <c r="I86" s="231"/>
      <c r="J86" s="231"/>
      <c r="K86" s="231"/>
    </row>
    <row r="87" spans="1:11" ht="17.100000000000001" customHeight="1">
      <c r="A87" s="912"/>
      <c r="B87" s="800"/>
      <c r="C87" s="5"/>
      <c r="D87" s="15" t="str">
        <f t="shared" si="2"/>
        <v/>
      </c>
      <c r="G87" s="231"/>
      <c r="H87" s="231"/>
      <c r="I87" s="231"/>
      <c r="J87" s="231"/>
      <c r="K87" s="231"/>
    </row>
    <row r="88" spans="1:11" ht="17.100000000000001" customHeight="1">
      <c r="A88" s="912"/>
      <c r="B88" s="800"/>
      <c r="C88" s="5"/>
      <c r="D88" s="15" t="str">
        <f t="shared" si="2"/>
        <v/>
      </c>
      <c r="G88" s="231"/>
      <c r="H88" s="231"/>
      <c r="I88" s="231"/>
      <c r="J88" s="231"/>
      <c r="K88" s="231"/>
    </row>
    <row r="89" spans="1:11" ht="17.100000000000001" customHeight="1">
      <c r="A89" s="912"/>
      <c r="B89" s="800"/>
      <c r="C89" s="5"/>
      <c r="D89" s="15" t="str">
        <f t="shared" si="2"/>
        <v/>
      </c>
      <c r="G89" s="231"/>
      <c r="H89" s="231"/>
      <c r="I89" s="231"/>
      <c r="J89" s="231"/>
      <c r="K89" s="231"/>
    </row>
    <row r="90" spans="1:11" ht="17.100000000000001" customHeight="1">
      <c r="A90" s="912"/>
      <c r="B90" s="800"/>
      <c r="C90" s="5"/>
      <c r="D90" s="15" t="str">
        <f t="shared" si="2"/>
        <v/>
      </c>
      <c r="G90" s="231"/>
      <c r="H90" s="231"/>
      <c r="I90" s="231"/>
      <c r="J90" s="231"/>
      <c r="K90" s="231"/>
    </row>
    <row r="91" spans="1:11" ht="17.100000000000001" customHeight="1">
      <c r="A91" s="912"/>
      <c r="B91" s="800"/>
      <c r="C91" s="5"/>
      <c r="D91" s="15" t="str">
        <f t="shared" si="2"/>
        <v/>
      </c>
      <c r="G91" s="231"/>
      <c r="H91" s="231"/>
      <c r="I91" s="231"/>
      <c r="J91" s="231"/>
      <c r="K91" s="231"/>
    </row>
    <row r="92" spans="1:11" ht="17.100000000000001" customHeight="1">
      <c r="A92" s="912"/>
      <c r="B92" s="800"/>
      <c r="C92" s="5"/>
      <c r="D92" s="15" t="str">
        <f t="shared" si="2"/>
        <v/>
      </c>
      <c r="G92" s="231"/>
      <c r="H92" s="231"/>
      <c r="I92" s="231"/>
      <c r="J92" s="231"/>
      <c r="K92" s="231"/>
    </row>
    <row r="93" spans="1:11" ht="17.100000000000001" customHeight="1">
      <c r="A93" s="912"/>
      <c r="B93" s="800"/>
      <c r="C93" s="5"/>
      <c r="D93" s="15" t="str">
        <f t="shared" si="2"/>
        <v/>
      </c>
      <c r="G93" s="231"/>
      <c r="H93" s="231"/>
      <c r="I93" s="231"/>
      <c r="J93" s="231"/>
      <c r="K93" s="231"/>
    </row>
    <row r="94" spans="1:11" ht="17.100000000000001" customHeight="1">
      <c r="A94" s="912"/>
      <c r="B94" s="800"/>
      <c r="C94" s="5"/>
      <c r="D94" s="15" t="str">
        <f t="shared" si="2"/>
        <v/>
      </c>
      <c r="G94" s="231"/>
      <c r="H94" s="231"/>
      <c r="I94" s="231"/>
      <c r="J94" s="231"/>
      <c r="K94" s="231"/>
    </row>
    <row r="95" spans="1:11" ht="17.100000000000001" customHeight="1">
      <c r="A95" s="912"/>
      <c r="B95" s="800"/>
      <c r="C95" s="5"/>
      <c r="D95" s="15" t="str">
        <f t="shared" si="2"/>
        <v/>
      </c>
      <c r="G95" s="231"/>
      <c r="H95" s="231"/>
      <c r="I95" s="231"/>
      <c r="J95" s="231"/>
      <c r="K95" s="231"/>
    </row>
    <row r="96" spans="1:11" ht="17.100000000000001" customHeight="1">
      <c r="A96" s="912"/>
      <c r="B96" s="800"/>
      <c r="C96" s="5"/>
      <c r="D96" s="15" t="str">
        <f t="shared" si="2"/>
        <v/>
      </c>
      <c r="G96" s="231"/>
      <c r="H96" s="231"/>
      <c r="I96" s="231"/>
      <c r="J96" s="231"/>
      <c r="K96" s="231"/>
    </row>
    <row r="97" spans="1:11" ht="17.100000000000001" customHeight="1">
      <c r="A97" s="912"/>
      <c r="B97" s="800"/>
      <c r="C97" s="5"/>
      <c r="D97" s="15" t="str">
        <f t="shared" si="2"/>
        <v/>
      </c>
      <c r="G97" s="231"/>
      <c r="H97" s="231"/>
      <c r="I97" s="231"/>
      <c r="J97" s="231"/>
      <c r="K97" s="231"/>
    </row>
    <row r="98" spans="1:11" ht="17.100000000000001" customHeight="1">
      <c r="A98" s="912"/>
      <c r="B98" s="800"/>
      <c r="C98" s="5"/>
      <c r="D98" s="15" t="str">
        <f t="shared" si="2"/>
        <v/>
      </c>
      <c r="G98" s="231"/>
      <c r="H98" s="231"/>
      <c r="I98" s="231"/>
      <c r="J98" s="231"/>
      <c r="K98" s="231"/>
    </row>
    <row r="99" spans="1:11" ht="17.100000000000001" customHeight="1">
      <c r="A99" s="912"/>
      <c r="B99" s="800"/>
      <c r="C99" s="5"/>
      <c r="D99" s="15" t="str">
        <f t="shared" si="2"/>
        <v/>
      </c>
      <c r="G99" s="231"/>
      <c r="H99" s="231"/>
      <c r="I99" s="231"/>
      <c r="J99" s="231"/>
      <c r="K99" s="231"/>
    </row>
    <row r="100" spans="1:11" ht="17.100000000000001" customHeight="1">
      <c r="A100" s="912"/>
      <c r="B100" s="800"/>
      <c r="C100" s="5"/>
      <c r="D100" s="15" t="str">
        <f t="shared" si="2"/>
        <v/>
      </c>
      <c r="G100" s="231"/>
      <c r="H100" s="231"/>
      <c r="I100" s="231"/>
      <c r="J100" s="231"/>
      <c r="K100" s="231"/>
    </row>
    <row r="101" spans="1:11" ht="17.100000000000001" customHeight="1">
      <c r="A101" s="912"/>
      <c r="B101" s="800"/>
      <c r="C101" s="5"/>
      <c r="D101" s="15" t="str">
        <f t="shared" si="2"/>
        <v/>
      </c>
      <c r="G101" s="231"/>
      <c r="H101" s="231"/>
      <c r="I101" s="231"/>
      <c r="J101" s="231"/>
      <c r="K101" s="231"/>
    </row>
    <row r="102" spans="1:11" ht="17.100000000000001" customHeight="1">
      <c r="A102" s="912"/>
      <c r="B102" s="800"/>
      <c r="C102" s="5"/>
      <c r="D102" s="15" t="str">
        <f t="shared" si="2"/>
        <v/>
      </c>
      <c r="G102" s="231"/>
      <c r="H102" s="231"/>
      <c r="I102" s="231"/>
      <c r="J102" s="231"/>
      <c r="K102" s="231"/>
    </row>
    <row r="103" spans="1:11" ht="17.100000000000001" customHeight="1" thickBot="1">
      <c r="A103" s="913"/>
      <c r="B103" s="800"/>
      <c r="C103" s="5"/>
      <c r="D103" s="15" t="str">
        <f t="shared" si="2"/>
        <v/>
      </c>
      <c r="G103" s="231"/>
      <c r="H103" s="231"/>
      <c r="I103" s="231"/>
      <c r="J103" s="231"/>
      <c r="K103" s="231"/>
    </row>
    <row r="104" spans="1:11" ht="17.100000000000001" customHeight="1">
      <c r="G104" s="231"/>
    </row>
    <row r="105" spans="1:11" ht="17.100000000000001" customHeight="1"/>
    <row r="106" spans="1:11" ht="17.100000000000001" customHeight="1"/>
    <row r="107" spans="1:11" ht="17.100000000000001" customHeight="1"/>
    <row r="108" spans="1:11" ht="17.100000000000001" customHeight="1"/>
    <row r="109" spans="1:11" ht="17.100000000000001" customHeight="1"/>
    <row r="110" spans="1:11" ht="17.100000000000001" customHeight="1"/>
  </sheetData>
  <sheetProtection algorithmName="SHA-512" hashValue="EYuZDET5EB1na86PsOrmOEJAOPU3MQ3K6Pb1mweFIWAXfEEV6jg1Hj/V6uO3bEQ2D/BfcgY2N1bVNN4oDxJZOA==" saltValue="lSiDYgKXrAW2w1J1BciM0w==" spinCount="100000" sheet="1" objects="1" scenarios="1" formatCells="0" formatColumns="0" formatRows="0" insertColumns="0" insertRows="0"/>
  <mergeCells count="6">
    <mergeCell ref="B2:D2"/>
    <mergeCell ref="A16:A103"/>
    <mergeCell ref="B4:D4"/>
    <mergeCell ref="A7:A8"/>
    <mergeCell ref="A12:A13"/>
    <mergeCell ref="B10:D10"/>
  </mergeCells>
  <phoneticPr fontId="11" type="noConversion"/>
  <dataValidations count="6">
    <dataValidation type="list" allowBlank="1" showInputMessage="1" showErrorMessage="1" sqref="B11" xr:uid="{5664F73D-52DB-4FA8-8D9A-5124B0363109}">
      <formula1>"1-Investissements,2-Frais généraux,3-Contributions en nature,4-Amortissement,5-Tx forf personnel+autoconst,6-Coût unitaire bananes,7-Coût unitaire cannes à sucre"</formula1>
    </dataValidation>
    <dataValidation type="list" allowBlank="1" showInputMessage="1" showErrorMessage="1" sqref="B14" xr:uid="{361DD05A-7134-4378-8F75-75AA63BE9685}">
      <formula1>"1-Investissements,2-Frais généraux,3-Frais de personnel"</formula1>
    </dataValidation>
    <dataValidation allowBlank="1" showErrorMessage="1" promptTitle="Sélectionnez un type d'action" sqref="G14:G15 G8 G9:G12 G7" xr:uid="{61526F7A-E436-4E70-AFDD-7526E0BF0313}"/>
    <dataValidation type="list" allowBlank="1" showErrorMessage="1" promptTitle="Sélectionnez un type d'action" sqref="B12:B13 B16:B103" xr:uid="{6904AA62-757D-C643-AE83-092B47698426}">
      <formula1>$B$7:$B$8</formula1>
    </dataValidation>
    <dataValidation type="list" allowBlank="1" showInputMessage="1" showErrorMessage="1" sqref="D7:D8 D12:D13" xr:uid="{9071C717-192A-7649-916A-2BDD46004595}">
      <formula1>$G$14:$G$15</formula1>
    </dataValidation>
    <dataValidation type="list" allowBlank="1" showInputMessage="1" showErrorMessage="1" sqref="C7:C8 C12:C13 C16:C103" xr:uid="{B8423157-C658-E04E-8F44-5881D49BAEF4}">
      <formula1>$G$7:$G$11</formula1>
    </dataValidation>
  </dataValidations>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6F89B-832B-4560-B209-59DB0F544350}">
  <sheetPr>
    <tabColor rgb="FF227A56"/>
    <pageSetUpPr fitToPage="1"/>
  </sheetPr>
  <dimension ref="A1:BG116"/>
  <sheetViews>
    <sheetView showGridLines="0" topLeftCell="AH6" zoomScale="83" zoomScaleNormal="63" workbookViewId="0">
      <selection activeCell="L12" sqref="L12"/>
    </sheetView>
  </sheetViews>
  <sheetFormatPr defaultColWidth="11.42578125" defaultRowHeight="15" outlineLevelCol="1"/>
  <cols>
    <col min="1" max="1" width="12.42578125" bestFit="1" customWidth="1"/>
    <col min="2" max="2" width="27.140625" customWidth="1"/>
    <col min="3" max="3" width="28.42578125" customWidth="1"/>
    <col min="4" max="4" width="27.42578125" customWidth="1"/>
    <col min="5" max="5" width="30.85546875" customWidth="1"/>
    <col min="6" max="6" width="29.42578125" customWidth="1"/>
    <col min="7" max="7" width="21" customWidth="1"/>
    <col min="8" max="8" width="25.85546875" customWidth="1"/>
    <col min="9" max="9" width="19.42578125" customWidth="1"/>
    <col min="10" max="10" width="25" customWidth="1"/>
    <col min="11" max="11" width="22.42578125" customWidth="1"/>
    <col min="12" max="12" width="19.42578125" customWidth="1"/>
    <col min="13" max="13" width="20.85546875" customWidth="1"/>
    <col min="14" max="14" width="19.85546875" customWidth="1"/>
    <col min="15" max="15" width="21.140625" customWidth="1"/>
    <col min="16" max="16" width="20.85546875" customWidth="1"/>
    <col min="17" max="17" width="20.42578125" customWidth="1"/>
    <col min="18" max="18" width="21.140625" customWidth="1"/>
    <col min="19" max="19" width="21.42578125" customWidth="1"/>
    <col min="20" max="20" width="20.42578125" customWidth="1"/>
    <col min="21" max="21" width="35.42578125" customWidth="1"/>
    <col min="22" max="22" width="17.42578125" customWidth="1"/>
    <col min="23" max="24" width="18.140625" customWidth="1"/>
    <col min="25" max="25" width="49.42578125" customWidth="1"/>
    <col min="26" max="26" width="27.42578125" customWidth="1"/>
    <col min="27" max="27" width="27.42578125" style="602" customWidth="1"/>
    <col min="28" max="30" width="27.42578125" customWidth="1"/>
    <col min="31" max="31" width="20" customWidth="1"/>
    <col min="32" max="32" width="26" bestFit="1" customWidth="1"/>
    <col min="33" max="33" width="19.85546875" customWidth="1" outlineLevel="1"/>
    <col min="34" max="34" width="25" customWidth="1" outlineLevel="1"/>
    <col min="35" max="35" width="22.42578125" customWidth="1" outlineLevel="1"/>
    <col min="36" max="37" width="19.85546875" customWidth="1" outlineLevel="1"/>
    <col min="38" max="38" width="19.140625" customWidth="1" outlineLevel="1"/>
    <col min="39" max="44" width="20.42578125" customWidth="1" outlineLevel="1"/>
    <col min="45" max="45" width="19.85546875" customWidth="1" outlineLevel="1"/>
    <col min="46" max="46" width="24.42578125" customWidth="1" outlineLevel="1"/>
    <col min="47" max="47" width="25" customWidth="1" outlineLevel="1"/>
    <col min="48" max="48" width="27.42578125" customWidth="1" outlineLevel="1"/>
    <col min="49" max="52" width="25" customWidth="1" outlineLevel="1"/>
    <col min="53" max="53" width="43.140625" customWidth="1" outlineLevel="1"/>
    <col min="54" max="54" width="27.42578125" customWidth="1" outlineLevel="1"/>
    <col min="55" max="55" width="27.85546875" customWidth="1" outlineLevel="1"/>
    <col min="56" max="56" width="17.42578125" customWidth="1" outlineLevel="1"/>
    <col min="57" max="57" width="19.85546875" customWidth="1" outlineLevel="1"/>
    <col min="58" max="58" width="19.42578125" customWidth="1" outlineLevel="1"/>
  </cols>
  <sheetData>
    <row r="1" spans="1:59" ht="15.95" thickBot="1"/>
    <row r="2" spans="1:59" ht="18.95">
      <c r="A2" s="953" t="s">
        <v>46</v>
      </c>
      <c r="B2" s="954"/>
      <c r="C2" s="954"/>
      <c r="D2" s="954"/>
      <c r="E2" s="955"/>
    </row>
    <row r="3" spans="1:59" ht="221.1" customHeight="1" thickBot="1">
      <c r="A3" s="956" t="s">
        <v>47</v>
      </c>
      <c r="B3" s="957"/>
      <c r="C3" s="957"/>
      <c r="D3" s="957"/>
      <c r="E3" s="958"/>
    </row>
    <row r="4" spans="1:59" ht="36.950000000000003" customHeight="1"/>
    <row r="5" spans="1:59" ht="69.95" customHeight="1">
      <c r="A5" s="923" t="s">
        <v>48</v>
      </c>
      <c r="B5" s="923"/>
      <c r="C5" s="923"/>
      <c r="D5" s="923"/>
      <c r="E5" s="923"/>
      <c r="F5" s="923"/>
      <c r="G5" s="923"/>
      <c r="H5" s="923"/>
      <c r="I5" s="923"/>
      <c r="J5" s="923"/>
      <c r="K5" s="923"/>
      <c r="L5" s="923"/>
      <c r="M5" s="923"/>
      <c r="N5" s="923"/>
      <c r="O5" s="923"/>
      <c r="P5" s="923"/>
      <c r="Q5" s="923"/>
      <c r="R5" s="923"/>
      <c r="S5" s="923"/>
      <c r="T5" s="923"/>
      <c r="U5" s="923"/>
      <c r="V5" s="923"/>
      <c r="W5" s="923"/>
      <c r="X5" s="923"/>
      <c r="Y5" s="923"/>
      <c r="Z5" s="924" t="s">
        <v>49</v>
      </c>
      <c r="AA5" s="924"/>
      <c r="AB5" s="924"/>
      <c r="AC5" s="924"/>
      <c r="AD5" s="924"/>
      <c r="AE5" s="924"/>
      <c r="AF5" s="924"/>
      <c r="AG5" s="924"/>
      <c r="AH5" s="924"/>
      <c r="AI5" s="924"/>
      <c r="AJ5" s="924"/>
      <c r="AK5" s="924"/>
      <c r="AL5" s="924"/>
      <c r="AM5" s="924"/>
      <c r="AN5" s="924"/>
      <c r="AO5" s="924"/>
      <c r="AP5" s="924"/>
      <c r="AQ5" s="924"/>
      <c r="AR5" s="924"/>
      <c r="AS5" s="924"/>
      <c r="AT5" s="924"/>
      <c r="AU5" s="924"/>
      <c r="AV5" s="924"/>
      <c r="AW5" s="924"/>
      <c r="AX5" s="924"/>
      <c r="AY5" s="924"/>
      <c r="AZ5" s="924"/>
      <c r="BA5" s="924"/>
      <c r="BB5" s="924"/>
      <c r="BC5" s="924"/>
      <c r="BD5" s="924"/>
      <c r="BE5" s="924"/>
      <c r="BF5" s="924"/>
    </row>
    <row r="6" spans="1:59" s="99" customFormat="1" ht="44.1" customHeight="1" thickBot="1">
      <c r="A6" s="109"/>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603"/>
      <c r="AB6" s="108"/>
      <c r="AC6" s="108"/>
      <c r="AD6" s="108"/>
      <c r="AE6" s="108"/>
      <c r="AF6" s="108"/>
      <c r="AG6" s="108"/>
      <c r="AH6" s="108"/>
      <c r="AI6" s="108"/>
      <c r="AJ6" s="108"/>
      <c r="AK6" s="108"/>
      <c r="AL6" s="108"/>
      <c r="AM6" s="108"/>
      <c r="AN6" s="108"/>
      <c r="AO6" s="108"/>
      <c r="AP6" s="108"/>
      <c r="AQ6" s="108"/>
      <c r="AR6" s="108"/>
      <c r="AS6" s="108"/>
      <c r="AT6" s="108"/>
      <c r="AU6" s="108"/>
      <c r="AV6" s="108"/>
      <c r="AW6" s="108"/>
      <c r="AX6" s="108"/>
      <c r="AY6" s="108"/>
      <c r="AZ6" s="108"/>
      <c r="BA6" s="108"/>
      <c r="BB6" s="108"/>
      <c r="BC6" s="108"/>
      <c r="BD6" s="108"/>
      <c r="BE6" s="108"/>
      <c r="BF6" s="108"/>
    </row>
    <row r="7" spans="1:59" ht="114" customHeight="1">
      <c r="A7" s="926" t="s">
        <v>50</v>
      </c>
      <c r="B7" s="927"/>
      <c r="C7" s="927"/>
      <c r="D7" s="927"/>
      <c r="E7" s="927"/>
      <c r="F7" s="927"/>
      <c r="G7" s="927"/>
      <c r="H7" s="927"/>
      <c r="I7" s="927"/>
      <c r="J7" s="927"/>
      <c r="K7" s="928"/>
      <c r="L7" s="921" t="s">
        <v>51</v>
      </c>
      <c r="M7" s="922"/>
      <c r="N7" s="922"/>
      <c r="O7" s="922"/>
      <c r="P7" s="922"/>
      <c r="Q7" s="922"/>
      <c r="R7" s="922"/>
      <c r="S7" s="922"/>
      <c r="T7" s="922"/>
      <c r="U7" s="935" t="s">
        <v>52</v>
      </c>
      <c r="V7" s="939" t="s">
        <v>53</v>
      </c>
      <c r="W7" s="939"/>
      <c r="X7" s="939"/>
      <c r="Y7" s="937" t="s">
        <v>54</v>
      </c>
      <c r="Z7" s="949" t="s">
        <v>55</v>
      </c>
      <c r="AA7" s="949"/>
      <c r="AB7" s="949"/>
      <c r="AC7" s="949"/>
      <c r="AD7" s="949"/>
      <c r="AE7" s="949"/>
      <c r="AF7" s="949"/>
      <c r="AG7" s="949"/>
      <c r="AH7" s="949"/>
      <c r="AI7" s="950"/>
      <c r="AJ7" s="943" t="s">
        <v>56</v>
      </c>
      <c r="AK7" s="944"/>
      <c r="AL7" s="944"/>
      <c r="AM7" s="944"/>
      <c r="AN7" s="944"/>
      <c r="AO7" s="944"/>
      <c r="AP7" s="944"/>
      <c r="AQ7" s="944"/>
      <c r="AR7" s="944"/>
      <c r="AS7" s="945"/>
      <c r="AT7" s="941" t="s">
        <v>57</v>
      </c>
      <c r="AU7" s="972" t="s">
        <v>58</v>
      </c>
      <c r="AV7" s="973"/>
      <c r="AW7" s="973"/>
      <c r="AX7" s="973"/>
      <c r="AY7" s="973"/>
      <c r="AZ7" s="974"/>
      <c r="BA7" s="959" t="s">
        <v>59</v>
      </c>
      <c r="BB7" s="967" t="s">
        <v>60</v>
      </c>
      <c r="BC7" s="968"/>
      <c r="BD7" s="961" t="s">
        <v>61</v>
      </c>
      <c r="BE7" s="962"/>
      <c r="BF7" s="963"/>
    </row>
    <row r="8" spans="1:59" ht="59.45" customHeight="1">
      <c r="A8" s="929"/>
      <c r="B8" s="930"/>
      <c r="C8" s="930"/>
      <c r="D8" s="930"/>
      <c r="E8" s="930"/>
      <c r="F8" s="930"/>
      <c r="G8" s="930"/>
      <c r="H8" s="930"/>
      <c r="I8" s="930"/>
      <c r="J8" s="930"/>
      <c r="K8" s="931"/>
      <c r="L8" s="932" t="s">
        <v>62</v>
      </c>
      <c r="M8" s="932"/>
      <c r="N8" s="932"/>
      <c r="O8" s="932" t="s">
        <v>63</v>
      </c>
      <c r="P8" s="933"/>
      <c r="Q8" s="933"/>
      <c r="R8" s="934" t="s">
        <v>64</v>
      </c>
      <c r="S8" s="933"/>
      <c r="T8" s="933"/>
      <c r="U8" s="936"/>
      <c r="V8" s="940"/>
      <c r="W8" s="940"/>
      <c r="X8" s="940"/>
      <c r="Y8" s="938"/>
      <c r="Z8" s="951"/>
      <c r="AA8" s="951"/>
      <c r="AB8" s="951"/>
      <c r="AC8" s="951"/>
      <c r="AD8" s="951"/>
      <c r="AE8" s="951"/>
      <c r="AF8" s="951"/>
      <c r="AG8" s="951"/>
      <c r="AH8" s="951"/>
      <c r="AI8" s="952"/>
      <c r="AJ8" s="946"/>
      <c r="AK8" s="947"/>
      <c r="AL8" s="947"/>
      <c r="AM8" s="947"/>
      <c r="AN8" s="947"/>
      <c r="AO8" s="947"/>
      <c r="AP8" s="947"/>
      <c r="AQ8" s="947"/>
      <c r="AR8" s="947"/>
      <c r="AS8" s="948"/>
      <c r="AT8" s="942"/>
      <c r="AU8" s="971" t="s">
        <v>65</v>
      </c>
      <c r="AV8" s="971"/>
      <c r="AW8" s="971"/>
      <c r="AX8" s="971" t="s">
        <v>66</v>
      </c>
      <c r="AY8" s="971"/>
      <c r="AZ8" s="971"/>
      <c r="BA8" s="960"/>
      <c r="BB8" s="969"/>
      <c r="BC8" s="970"/>
      <c r="BD8" s="964"/>
      <c r="BE8" s="965"/>
      <c r="BF8" s="966"/>
    </row>
    <row r="9" spans="1:59" s="34" customFormat="1" ht="164.25" customHeight="1">
      <c r="A9" s="925" t="s">
        <v>67</v>
      </c>
      <c r="B9" s="138" t="s">
        <v>68</v>
      </c>
      <c r="C9" s="138" t="s">
        <v>69</v>
      </c>
      <c r="D9" s="138" t="s">
        <v>70</v>
      </c>
      <c r="E9" s="138" t="s">
        <v>71</v>
      </c>
      <c r="F9" s="138" t="s">
        <v>72</v>
      </c>
      <c r="G9" s="138" t="s">
        <v>73</v>
      </c>
      <c r="H9" s="138" t="s">
        <v>74</v>
      </c>
      <c r="I9" s="138" t="s">
        <v>75</v>
      </c>
      <c r="J9" s="138" t="s">
        <v>76</v>
      </c>
      <c r="K9" s="138" t="s">
        <v>77</v>
      </c>
      <c r="L9" s="53" t="s">
        <v>78</v>
      </c>
      <c r="M9" s="53" t="s">
        <v>79</v>
      </c>
      <c r="N9" s="53" t="s">
        <v>80</v>
      </c>
      <c r="O9" s="53" t="s">
        <v>81</v>
      </c>
      <c r="P9" s="53" t="s">
        <v>82</v>
      </c>
      <c r="Q9" s="53" t="s">
        <v>83</v>
      </c>
      <c r="R9" s="53" t="s">
        <v>84</v>
      </c>
      <c r="S9" s="53" t="s">
        <v>85</v>
      </c>
      <c r="T9" s="53" t="s">
        <v>86</v>
      </c>
      <c r="U9" s="138" t="s">
        <v>87</v>
      </c>
      <c r="V9" s="4" t="s">
        <v>88</v>
      </c>
      <c r="W9" s="4" t="s">
        <v>89</v>
      </c>
      <c r="X9" s="4" t="s">
        <v>90</v>
      </c>
      <c r="Y9" s="64" t="s">
        <v>91</v>
      </c>
      <c r="Z9" s="56" t="s">
        <v>68</v>
      </c>
      <c r="AA9" s="604" t="s">
        <v>69</v>
      </c>
      <c r="AB9" s="54" t="s">
        <v>70</v>
      </c>
      <c r="AC9" s="54" t="s">
        <v>71</v>
      </c>
      <c r="AD9" s="54" t="s">
        <v>72</v>
      </c>
      <c r="AE9" s="54" t="s">
        <v>73</v>
      </c>
      <c r="AF9" s="56" t="s">
        <v>74</v>
      </c>
      <c r="AG9" s="54" t="s">
        <v>92</v>
      </c>
      <c r="AH9" s="54" t="s">
        <v>76</v>
      </c>
      <c r="AI9" s="55" t="s">
        <v>77</v>
      </c>
      <c r="AJ9" s="158" t="s">
        <v>78</v>
      </c>
      <c r="AK9" s="54" t="s">
        <v>79</v>
      </c>
      <c r="AL9" s="55" t="s">
        <v>80</v>
      </c>
      <c r="AM9" s="159" t="s">
        <v>81</v>
      </c>
      <c r="AN9" s="54" t="s">
        <v>82</v>
      </c>
      <c r="AO9" s="55" t="s">
        <v>83</v>
      </c>
      <c r="AP9" s="160" t="s">
        <v>84</v>
      </c>
      <c r="AQ9" s="54" t="s">
        <v>85</v>
      </c>
      <c r="AR9" s="161" t="s">
        <v>86</v>
      </c>
      <c r="AS9" s="56" t="s">
        <v>93</v>
      </c>
      <c r="AT9" s="54" t="s">
        <v>94</v>
      </c>
      <c r="AU9" s="54" t="s">
        <v>95</v>
      </c>
      <c r="AV9" s="54" t="s">
        <v>96</v>
      </c>
      <c r="AW9" s="54" t="s">
        <v>97</v>
      </c>
      <c r="AX9" s="204" t="s">
        <v>98</v>
      </c>
      <c r="AY9" s="204" t="s">
        <v>99</v>
      </c>
      <c r="AZ9" s="204" t="s">
        <v>100</v>
      </c>
      <c r="BA9" s="54" t="s">
        <v>101</v>
      </c>
      <c r="BB9" s="54" t="s">
        <v>102</v>
      </c>
      <c r="BC9" s="54" t="s">
        <v>103</v>
      </c>
      <c r="BD9" s="204" t="s">
        <v>104</v>
      </c>
      <c r="BE9" s="204" t="s">
        <v>105</v>
      </c>
      <c r="BF9" s="206" t="s">
        <v>106</v>
      </c>
    </row>
    <row r="10" spans="1:59" s="1" customFormat="1" ht="209.45" customHeight="1">
      <c r="A10" s="925"/>
      <c r="B10" s="137" t="s">
        <v>107</v>
      </c>
      <c r="C10" s="137" t="s">
        <v>108</v>
      </c>
      <c r="D10" s="137" t="s">
        <v>109</v>
      </c>
      <c r="E10" s="137" t="s">
        <v>110</v>
      </c>
      <c r="F10" s="137" t="s">
        <v>111</v>
      </c>
      <c r="G10" s="137" t="s">
        <v>112</v>
      </c>
      <c r="H10" s="137" t="s">
        <v>113</v>
      </c>
      <c r="I10" s="137" t="s">
        <v>114</v>
      </c>
      <c r="J10" s="137" t="s">
        <v>115</v>
      </c>
      <c r="K10" s="137" t="s">
        <v>116</v>
      </c>
      <c r="L10" s="13" t="s">
        <v>117</v>
      </c>
      <c r="M10" s="13" t="s">
        <v>118</v>
      </c>
      <c r="N10" s="13" t="s">
        <v>119</v>
      </c>
      <c r="O10" s="13" t="s">
        <v>120</v>
      </c>
      <c r="P10" s="13" t="s">
        <v>118</v>
      </c>
      <c r="Q10" s="13" t="s">
        <v>121</v>
      </c>
      <c r="R10" s="13" t="s">
        <v>120</v>
      </c>
      <c r="S10" s="13" t="s">
        <v>118</v>
      </c>
      <c r="T10" s="13" t="s">
        <v>121</v>
      </c>
      <c r="U10" s="137" t="s">
        <v>122</v>
      </c>
      <c r="V10" s="57" t="s">
        <v>123</v>
      </c>
      <c r="W10" s="57" t="s">
        <v>123</v>
      </c>
      <c r="X10" s="57" t="s">
        <v>123</v>
      </c>
      <c r="Y10" s="62" t="s">
        <v>124</v>
      </c>
      <c r="Z10" s="35" t="s">
        <v>125</v>
      </c>
      <c r="AA10" s="605" t="s">
        <v>125</v>
      </c>
      <c r="AB10" s="3" t="s">
        <v>125</v>
      </c>
      <c r="AC10" s="3" t="s">
        <v>125</v>
      </c>
      <c r="AD10" s="3" t="s">
        <v>125</v>
      </c>
      <c r="AE10" s="3" t="s">
        <v>125</v>
      </c>
      <c r="AF10" s="35" t="s">
        <v>126</v>
      </c>
      <c r="AG10" s="3" t="s">
        <v>125</v>
      </c>
      <c r="AH10" s="3" t="s">
        <v>125</v>
      </c>
      <c r="AI10" s="36" t="s">
        <v>125</v>
      </c>
      <c r="AJ10" s="37" t="s">
        <v>125</v>
      </c>
      <c r="AK10" s="3" t="s">
        <v>125</v>
      </c>
      <c r="AL10" s="36" t="s">
        <v>127</v>
      </c>
      <c r="AM10" s="38" t="s">
        <v>125</v>
      </c>
      <c r="AN10" s="3" t="s">
        <v>125</v>
      </c>
      <c r="AO10" s="36" t="s">
        <v>127</v>
      </c>
      <c r="AP10" s="39" t="s">
        <v>125</v>
      </c>
      <c r="AQ10" s="3" t="s">
        <v>125</v>
      </c>
      <c r="AR10" s="40" t="s">
        <v>127</v>
      </c>
      <c r="AS10" s="35" t="s">
        <v>125</v>
      </c>
      <c r="AT10" s="3" t="s">
        <v>128</v>
      </c>
      <c r="AU10" s="3" t="s">
        <v>127</v>
      </c>
      <c r="AV10" s="3" t="s">
        <v>127</v>
      </c>
      <c r="AW10" s="3" t="s">
        <v>127</v>
      </c>
      <c r="AX10" s="205" t="s">
        <v>127</v>
      </c>
      <c r="AY10" s="205" t="s">
        <v>127</v>
      </c>
      <c r="AZ10" s="205" t="s">
        <v>127</v>
      </c>
      <c r="BA10" s="3" t="s">
        <v>129</v>
      </c>
      <c r="BB10" s="3" t="s">
        <v>130</v>
      </c>
      <c r="BC10" s="3" t="s">
        <v>131</v>
      </c>
      <c r="BD10" s="205" t="s">
        <v>123</v>
      </c>
      <c r="BE10" s="205" t="s">
        <v>123</v>
      </c>
      <c r="BF10" s="207" t="s">
        <v>123</v>
      </c>
    </row>
    <row r="11" spans="1:59" s="41" customFormat="1" ht="33" thickBot="1">
      <c r="A11" s="278" t="s">
        <v>39</v>
      </c>
      <c r="B11" s="162" t="s">
        <v>132</v>
      </c>
      <c r="C11" s="163">
        <v>1</v>
      </c>
      <c r="D11" s="162" t="s">
        <v>133</v>
      </c>
      <c r="E11" s="162" t="s">
        <v>134</v>
      </c>
      <c r="F11" s="164" t="s">
        <v>135</v>
      </c>
      <c r="G11" s="162" t="s">
        <v>136</v>
      </c>
      <c r="H11" s="165" t="s">
        <v>137</v>
      </c>
      <c r="I11" s="165">
        <v>10</v>
      </c>
      <c r="J11" s="166" t="s">
        <v>138</v>
      </c>
      <c r="K11" s="162">
        <v>1</v>
      </c>
      <c r="L11" s="167">
        <v>3900</v>
      </c>
      <c r="M11" s="168">
        <v>331.5</v>
      </c>
      <c r="N11" s="169">
        <f t="shared" ref="N11:N42" si="0">IF(OR(L11="", M11=""), "", IFERROR(VALUE(TRIM(SUBSTITUTE(L11,CHAR(160),""))),0) + IFERROR(VALUE(TRIM(SUBSTITUTE(M11,CHAR(160),""))),0))</f>
        <v>4231.5</v>
      </c>
      <c r="O11" s="168">
        <v>4200</v>
      </c>
      <c r="P11" s="168">
        <f>0.085*O11</f>
        <v>357</v>
      </c>
      <c r="Q11" s="169">
        <f t="shared" ref="Q11:Q42" si="1">IF(OR(O11="", P11=""), "", IFERROR(VALUE(TRIM(SUBSTITUTE(O11,CHAR(160),""))),0) + IFERROR(VALUE(TRIM(SUBSTITUTE(P11,CHAR(160),""))),0))</f>
        <v>4557</v>
      </c>
      <c r="R11" s="168"/>
      <c r="S11" s="168"/>
      <c r="T11" s="170" t="str">
        <f t="shared" ref="T11:T42" si="2">IF(OR(R11="", S11=""), "", IFERROR(VALUE(TRIM(SUBSTITUTE(R11,CHAR(160),""))),0) + IFERROR(VALUE(TRIM(SUBSTITUTE(S11,CHAR(160),""))),0))</f>
        <v/>
      </c>
      <c r="U11" s="167" t="s">
        <v>139</v>
      </c>
      <c r="V11" s="171"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3900</v>
      </c>
      <c r="W11" s="171"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331.5</v>
      </c>
      <c r="X11" s="172">
        <f t="shared" ref="X11:X42" si="3">IF(OR(V11="", W11=""), "", IFERROR(VALUE(TRIM(SUBSTITUTE(V11,CHAR(160),""))),0) + IFERROR(VALUE(TRIM(SUBSTITUTE(W11,CHAR(160),""))),0))</f>
        <v>4231.5</v>
      </c>
      <c r="Y11" s="281"/>
      <c r="Z11" s="303" t="str">
        <f t="shared" ref="Z11:AK11" si="4">IF(B11="","",B11)</f>
        <v>Élagueuse</v>
      </c>
      <c r="AA11" s="644">
        <f t="shared" si="4"/>
        <v>1</v>
      </c>
      <c r="AB11" s="292" t="str">
        <f t="shared" si="4"/>
        <v>Fer Plus</v>
      </c>
      <c r="AC11" s="292" t="str">
        <f t="shared" si="4"/>
        <v>D230115102</v>
      </c>
      <c r="AD11" s="292" t="str">
        <f t="shared" si="4"/>
        <v>Éclaircissement de forêts</v>
      </c>
      <c r="AE11" s="292" t="str">
        <f t="shared" si="4"/>
        <v xml:space="preserve">Pas de marché public </v>
      </c>
      <c r="AF11" s="292" t="str">
        <f t="shared" si="4"/>
        <v>Non concerné</v>
      </c>
      <c r="AG11" s="645">
        <f t="shared" si="4"/>
        <v>10</v>
      </c>
      <c r="AH11" s="292" t="str">
        <f t="shared" si="4"/>
        <v>mètre</v>
      </c>
      <c r="AI11" s="646">
        <f t="shared" si="4"/>
        <v>1</v>
      </c>
      <c r="AJ11" s="297">
        <f t="shared" si="4"/>
        <v>3900</v>
      </c>
      <c r="AK11" s="298">
        <f t="shared" si="4"/>
        <v>331.5</v>
      </c>
      <c r="AL11" s="299">
        <f t="shared" ref="AL11:AL42" si="5">IF(OR(AJ11="", AK11=""), "", IFERROR(VALUE(TRIM(SUBSTITUTE(AJ11,CHAR(160),""))),0) + IFERROR(VALUE(TRIM(SUBSTITUTE(AK11,CHAR(160),""))),0))</f>
        <v>4231.5</v>
      </c>
      <c r="AM11" s="300">
        <f t="shared" ref="AM11:AM42" si="6">IF(O11="","",O11)</f>
        <v>4200</v>
      </c>
      <c r="AN11" s="298">
        <f t="shared" ref="AN11:AN42" si="7">IF(P11="","",P11)</f>
        <v>357</v>
      </c>
      <c r="AO11" s="299">
        <f t="shared" ref="AO11:AO42" si="8">IF(OR(AM11="",AN11=""),"",IFERROR(VALUE(TRIM(SUBSTITUTE(AM11,CHAR(160),""))),0)+IFERROR(VALUE(TRIM(SUBSTITUTE(AN11,CHAR(160),""))),0))</f>
        <v>4557</v>
      </c>
      <c r="AP11" s="301" t="str">
        <f t="shared" ref="AP11:AP42" si="9">IF(R11="","",R11)</f>
        <v/>
      </c>
      <c r="AQ11" s="298" t="str">
        <f t="shared" ref="AQ11:AQ42" si="10">IF(S11="","",S11)</f>
        <v/>
      </c>
      <c r="AR11" s="302" t="str">
        <f t="shared" ref="AR11:AR42" si="11">IF(OR(AP11="",AQ11=""),"",IFERROR(VALUE(TRIM(SUBSTITUTE(AP11,CHAR(160),""))),0)+IFERROR(VALUE(TRIM(SUBSTITUTE(AQ11,CHAR(160),""))),0))</f>
        <v/>
      </c>
      <c r="AS11" s="303" t="str">
        <f t="shared" ref="AS11:AS42" si="12">IF(U11="","",U11)</f>
        <v>Devis 1</v>
      </c>
      <c r="AT11" s="292"/>
      <c r="AU11" s="305">
        <f t="shared" ref="AU11:AU42" si="13">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4485</v>
      </c>
      <c r="AV11" s="305">
        <f t="shared" ref="AV11:AV42" si="14">IF(AU11="","",IF( AND(IFERROR(VALUE(TRIM(SUBSTITUTE(AK11,CHAR(160),""))),0)=0,IFERROR(VALUE(TRIM(SUBSTITUTE(AN11,CHAR(160),""))),0)=0,IFERROR(VALUE(TRIM(SUBSTITUTE(AQ11,CHAR(160),""))),0)=0),0,1.15*MIN(IF(IFERROR(VALUE(TRIM(SUBSTITUTE(AK11,CHAR(160),""))),0)=0, 1E+30, IFERROR(VALUE(TRIM(SUBSTITUTE(AK11,CHAR(160),""))),0)),IF(IFERROR(VALUE(TRIM(SUBSTITUTE(AN11,CHAR(160),""))),0)=0, 1E+30, IFERROR(VALUE(TRIM(SUBSTITUTE(AN11,CHAR(160),""))),0)),IF(IFERROR(VALUE(TRIM(SUBSTITUTE(AQ11,CHAR(160),""))),0)=0, 1E+30, IFERROR(VALUE(TRIM(SUBSTITUTE(AQ11,CHAR(160),""))),0))) *IFERROR(VALUE(TRIM(SUBSTITUTE(AA11,CHAR(160),""))),0)))</f>
        <v>381.22499999999997</v>
      </c>
      <c r="AW11" s="305">
        <f t="shared" ref="AW11:AW42" si="15">IF(AU11="","",AU11+AV11)</f>
        <v>4866.2250000000004</v>
      </c>
      <c r="AX11" s="306"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3900</v>
      </c>
      <c r="AY11" s="306" cm="1">
        <f t="array" ref="AY11">IF($AA11="","",IF((IFERROR(_xlfn.IFS(TRIM(SUBSTITUTE($AS11,CHAR(160),""))="Devis 1", IFERROR(VALUE(TRIM(SUBSTITUTE(AK11,CHAR(160),""))),0),TRIM(SUBSTITUTE($AS11,CHAR(160),""))="Devis 2", IFERROR(VALUE(TRIM(SUBSTITUTE(AN11,CHAR(160),""))),0),TRIM(SUBSTITUTE($AS11,CHAR(160),""))="Devis 3", IFERROR(VALUE(TRIM(SUBSTITUTE(AQ11,CHAR(160),""))),0)),0) * IFERROR(VALUE(TRIM(SUBSTITUTE($AA11,CHAR(160),""))),0)) = 0,IF(AX11&lt;&gt;"",0,""),(IFERROR(_xlfn.IFS(TRIM(SUBSTITUTE($AS11,CHAR(160),""))="Devis 1", IFERROR(VALUE(TRIM(SUBSTITUTE(AK11,CHAR(160),""))),0),TRIM(SUBSTITUTE($AS11,CHAR(160),""))="Devis 2", IFERROR(VALUE(TRIM(SUBSTITUTE(AN11,CHAR(160),""))),0),TRIM(SUBSTITUTE($AS11,CHAR(160),""))="Devis 3", IFERROR(VALUE(TRIM(SUBSTITUTE(AQ11,CHAR(160),""))),0)),0) * IFERROR(VALUE(TRIM(SUBSTITUTE($AA11,CHAR(160),""))),0))))</f>
        <v>331.5</v>
      </c>
      <c r="AZ11" s="306"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4231.5</v>
      </c>
      <c r="BA11" s="292"/>
      <c r="BB11" s="24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647" t="str" cm="1">
        <f t="array" ref="BC11">IF(OR(AZ11="",X11="",AX11="",V11="",AY11="",W11=""),"",_xlfn.IFS((IFERROR(VALUE(TRIM(SUBSTITUTE(AZ11,CHAR(160),""))),0))&gt;(IFERROR(VALUE(TRIM(SUBSTITUTE(X11,CHAR(160),""))),0)),"KO : Le montant retenu TTC est supérieur au montant présenté TTC. Merci de revoir la ligne de dépense ou plafonner son montant.",(IFERROR(VALUE(TRIM(SUBSTITUTE(AX11,CHAR(160),""))),0))&gt;(IFERROR(VALUE(TRIM(SUBSTITUTE(V11,CHAR(160),""))),0)),"Attention : Le montant retenu HT est supérieur au montant HT présenté. Merci de revoir la ligne de dépense,plafonner son montant,ou justifier la reventillation HT/TVA.",(IFERROR(VALUE(TRIM(SUBSTITUTE(AY11,CHAR(160),""))),0))&gt;(IFERROR(VALUE(TRIM(SUBSTITUTE(W11,CHAR(160),""))),0)),"Attention : Le montant TVA retenu est supérieur au montant TVA présenté. Merci de revoir la ligne de dépense,plafonner son montant,ou justifier la reventillation HT/TVA.",(IFERROR(VALUE(TRIM(SUBSTITUTE(X11,CHAR(160),""))),0))=0,"",(IFERROR(VALUE(TRIM(SUBSTITUTE(AZ11,CHAR(160),""))),0))=(IFERROR(VALUE(TRIM(SUBSTITUTE(X11,CHAR(160),""))),0)),"OK",
OR((IFERROR(VALUE(TRIM(SUBSTITUTE(AZ11,CHAR(160),""))),0))=0,(IFERROR(VALUE(TRIM(SUBSTITUTE(AX11,CHAR(160),""))),0))=0),"Attention : montant présenté entièrement écarté",(IFERROR(VALUE(TRIM(SUBSTITUTE(AZ11,CHAR(160),""))),0))&lt;(IFERROR(VALUE(TRIM(SUBSTITUTE(X11,CHAR(160),""))),0)),"Attention : montant présenté partiellement écarté",TRUE,""))</f>
        <v>OK</v>
      </c>
      <c r="BD11" s="305">
        <f t="shared" ref="BD11:BD42" si="16">IF(OR(V11="",AX11=""),"",(IFERROR(VALUE(TRIM(SUBSTITUTE(V11,CHAR(160),""))),0))-(IFERROR(VALUE(TRIM(SUBSTITUTE(AX11,CHAR(160),""))),0)))</f>
        <v>0</v>
      </c>
      <c r="BE11" s="305">
        <f t="shared" ref="BE11:BE42" si="17">IF(OR(W11="",AY11=""),"",(IFERROR(VALUE(TRIM(SUBSTITUTE(W11,CHAR(160),""))),0))-(IFERROR(VALUE(TRIM(SUBSTITUTE(AY11,CHAR(160),""))),0)))</f>
        <v>0</v>
      </c>
      <c r="BF11" s="308">
        <f t="shared" ref="BF11:BF42" si="18">IF(OR(X11="",AZ11=""),"",(IFERROR(VALUE(TRIM(SUBSTITUTE(X11,CHAR(160),""))),0))-(IFERROR(VALUE(TRIM(SUBSTITUTE(AZ11,CHAR(160),""))),0)))</f>
        <v>0</v>
      </c>
    </row>
    <row r="12" spans="1:59" s="1" customFormat="1" ht="64.5" customHeight="1">
      <c r="A12" s="142">
        <v>1</v>
      </c>
      <c r="B12" s="143"/>
      <c r="C12" s="144"/>
      <c r="D12" s="143"/>
      <c r="E12" s="143"/>
      <c r="F12" s="143"/>
      <c r="G12" s="143"/>
      <c r="H12" s="143" t="s">
        <v>140</v>
      </c>
      <c r="I12" s="143"/>
      <c r="J12" s="143"/>
      <c r="K12" s="143"/>
      <c r="L12" s="145"/>
      <c r="M12" s="146"/>
      <c r="N12" s="147" t="str">
        <f t="shared" si="0"/>
        <v/>
      </c>
      <c r="O12" s="148"/>
      <c r="P12" s="146"/>
      <c r="Q12" s="147" t="str">
        <f t="shared" si="1"/>
        <v/>
      </c>
      <c r="R12" s="149"/>
      <c r="S12" s="146"/>
      <c r="T12" s="150" t="str">
        <f t="shared" si="2"/>
        <v/>
      </c>
      <c r="U12" s="151"/>
      <c r="V12" s="152"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153"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154" t="str">
        <f t="shared" si="3"/>
        <v/>
      </c>
      <c r="Y12" s="641"/>
      <c r="Z12" s="650" t="str">
        <f>IF(B12="","",B12)</f>
        <v/>
      </c>
      <c r="AA12" s="651" t="str">
        <f>IF(C12="","",C12)</f>
        <v/>
      </c>
      <c r="AB12" s="652" t="str">
        <f>IF(D12="","",D12)</f>
        <v/>
      </c>
      <c r="AC12" s="652" t="str">
        <f>IF(E12="","",E12)</f>
        <v/>
      </c>
      <c r="AD12" s="812" t="str">
        <f>IF(F12="","",F12)</f>
        <v/>
      </c>
      <c r="AE12" s="652" t="str">
        <f t="shared" ref="AE12:AI12" si="19">IF(G12="","",G12)</f>
        <v/>
      </c>
      <c r="AF12" s="652" t="str">
        <f t="shared" si="19"/>
        <v>Non</v>
      </c>
      <c r="AG12" s="652" t="str">
        <f t="shared" si="19"/>
        <v/>
      </c>
      <c r="AH12" s="652" t="str">
        <f t="shared" si="19"/>
        <v/>
      </c>
      <c r="AI12" s="652" t="str">
        <f t="shared" si="19"/>
        <v/>
      </c>
      <c r="AJ12" s="653" t="str">
        <f t="shared" ref="AJ12:AJ43" si="20">IF(L12="","",L12)</f>
        <v/>
      </c>
      <c r="AK12" s="654" t="str">
        <f t="shared" ref="AK12:AK43" si="21">IF(M12="","",M12)</f>
        <v/>
      </c>
      <c r="AL12" s="655" t="str">
        <f t="shared" si="5"/>
        <v/>
      </c>
      <c r="AM12" s="656" t="str">
        <f t="shared" si="6"/>
        <v/>
      </c>
      <c r="AN12" s="654" t="str">
        <f t="shared" si="7"/>
        <v/>
      </c>
      <c r="AO12" s="655" t="str">
        <f t="shared" si="8"/>
        <v/>
      </c>
      <c r="AP12" s="657" t="str">
        <f t="shared" si="9"/>
        <v/>
      </c>
      <c r="AQ12" s="654" t="str">
        <f t="shared" si="10"/>
        <v/>
      </c>
      <c r="AR12" s="658" t="str">
        <f t="shared" si="11"/>
        <v/>
      </c>
      <c r="AS12" s="652" t="str">
        <f t="shared" si="12"/>
        <v/>
      </c>
      <c r="AT12" s="659"/>
      <c r="AU12" s="829" t="str">
        <f>IF(AD12="","",
IF(
AND(
IFERROR(VALUE(TRIM(SUBSTITUTE(AJ12,CHAR(160),""))),0)=0,
IFERROR(VALUE(TRIM(SUBSTITUTE(AM12,CHAR(160),""))),0)=0,
IFERROR(VALUE(TRIM(SUBSTITUTE(AP12,CHAR(160),""))),0)=0
),
0,
IF(
1.15*
MIN(
IF(IFERROR(VALUE(TRIM(SUBSTITUTE(AJ12,CHAR(160),""))),0)=0,1E+30,IFERROR(VALUE(TRIM(SUBSTITUTE(AJ12,CHAR(160),""))),0)),
IF(IFERROR(VALUE(TRIM(SUBSTITUTE(AM12,CHAR(160),""))),0)=0,1E+30,IFERROR(VALUE(TRIM(SUBSTITUTE(AM12,CHAR(160),""))),0)),
IF(IFERROR(VALUE(TRIM(SUBSTITUTE(AP12,CHAR(160),""))),0)=0,1E+30,IFERROR(VALUE(TRIM(SUBSTITUTE(AP12,CHAR(160),""))),0))
)
*IFERROR(VALUE(TRIM(SUBSTITUTE(AA12,CHAR(160),""))),0)
=0,
0,
1.15*
MIN(
IF(IFERROR(VALUE(TRIM(SUBSTITUTE(AJ12,CHAR(160),""))),0)=0,1E+30,IFERROR(VALUE(TRIM(SUBSTITUTE(AJ12,CHAR(160),""))),0)),
IF(IFERROR(VALUE(TRIM(SUBSTITUTE(AM12,CHAR(160),""))),0)=0,1E+30,IFERROR(VALUE(TRIM(SUBSTITUTE(AM12,CHAR(160),""))),0)),
IF(IFERROR(VALUE(TRIM(SUBSTITUTE(AP12,CHAR(160),""))),0)=0,1E+30,IFERROR(VALUE(TRIM(SUBSTITUTE(AP12,CHAR(160),""))),0))
)
*IFERROR(VALUE(TRIM(SUBSTITUTE(AA12,CHAR(160),""))),0)
)
)
)</f>
        <v/>
      </c>
      <c r="AV12" s="660" t="str">
        <f t="shared" si="14"/>
        <v/>
      </c>
      <c r="AW12" s="660" t="str">
        <f t="shared" si="15"/>
        <v/>
      </c>
      <c r="AX12" s="661"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661" t="str" cm="1">
        <f t="array" ref="AY12">IF($AA12="","",IF((IFERROR(_xlfn.IFS(TRIM(SUBSTITUTE($AS12,CHAR(160),""))="Devis 1", IFERROR(VALUE(TRIM(SUBSTITUTE(AK12,CHAR(160),""))),0),TRIM(SUBSTITUTE($AS12,CHAR(160),""))="Devis 2", IFERROR(VALUE(TRIM(SUBSTITUTE(AN12,CHAR(160),""))),0),TRIM(SUBSTITUTE($AS12,CHAR(160),""))="Devis 3", IFERROR(VALUE(TRIM(SUBSTITUTE(AQ12,CHAR(160),""))),0)),0) * IFERROR(VALUE(TRIM(SUBSTITUTE($AA12,CHAR(160),""))),0)) = 0,IF(AX12&lt;&gt;"",0,""),(IFERROR(_xlfn.IFS(TRIM(SUBSTITUTE($AS12,CHAR(160),""))="Devis 1", IFERROR(VALUE(TRIM(SUBSTITUTE(AK12,CHAR(160),""))),0),TRIM(SUBSTITUTE($AS12,CHAR(160),""))="Devis 2", IFERROR(VALUE(TRIM(SUBSTITUTE(AN12,CHAR(160),""))),0),TRIM(SUBSTITUTE($AS12,CHAR(160),""))="Devis 3", IFERROR(VALUE(TRIM(SUBSTITUTE(AQ12,CHAR(160),""))),0)),0) * IFERROR(VALUE(TRIM(SUBSTITUTE($AA12,CHAR(160),""))),0))))</f>
        <v/>
      </c>
      <c r="AZ12" s="661"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659"/>
      <c r="BB12" s="662"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662" t="str" cm="1">
        <f t="array" ref="BC12">IF(OR(AZ12="",X12="",AX12="",V12="",AY12="",W12=""),"",_xlfn.IFS((IFERROR(VALUE(TRIM(SUBSTITUTE(AZ12,CHAR(160),""))),0))&gt;(IFERROR(VALUE(TRIM(SUBSTITUTE(X12,CHAR(160),""))),0)),"KO : Le montant retenu TTC est supérieur au montant présenté TTC. Merci de revoir la ligne de dépense ou plafonner son montant.",(IFERROR(VALUE(TRIM(SUBSTITUTE(AX12,CHAR(160),""))),0))&gt;(IFERROR(VALUE(TRIM(SUBSTITUTE(V12,CHAR(160),""))),0)),"Attention : Le montant retenu HT est supérieur au montant HT présenté. Merci de revoir la ligne de dépense,plafonner son montant,ou justifier la reventillation HT/TVA.",(IFERROR(VALUE(TRIM(SUBSTITUTE(AY12,CHAR(160),""))),0))&gt;(IFERROR(VALUE(TRIM(SUBSTITUTE(W12,CHAR(160),""))),0)),"Attention : Le montant TVA retenu est supérieur au montant TVA présenté. Merci de revoir la ligne de dépense,plafonner son montant,ou justifier la reventillation HT/TVA.",(IFERROR(VALUE(TRIM(SUBSTITUTE(X12,CHAR(160),""))),0))=0,"",(IFERROR(VALUE(TRIM(SUBSTITUTE(AZ12,CHAR(160),""))),0))=(IFERROR(VALUE(TRIM(SUBSTITUTE(X12,CHAR(160),""))),0)),"OK",
OR((IFERROR(VALUE(TRIM(SUBSTITUTE(AZ12,CHAR(160),""))),0))=0,(IFERROR(VALUE(TRIM(SUBSTITUTE(AX12,CHAR(160),""))),0))=0),"Attention : montant présenté entièrement écarté",(IFERROR(VALUE(TRIM(SUBSTITUTE(AZ12,CHAR(160),""))),0))&lt;(IFERROR(VALUE(TRIM(SUBSTITUTE(X12,CHAR(160),""))),0)),"Attention : montant présenté partiellement écarté",TRUE,""))</f>
        <v/>
      </c>
      <c r="BD12" s="660" t="str">
        <f t="shared" si="16"/>
        <v/>
      </c>
      <c r="BE12" s="660" t="str">
        <f t="shared" si="17"/>
        <v/>
      </c>
      <c r="BF12" s="663" t="str">
        <f t="shared" si="18"/>
        <v/>
      </c>
      <c r="BG12" s="2"/>
    </row>
    <row r="13" spans="1:59" s="1" customFormat="1" ht="15.95">
      <c r="A13" s="63">
        <v>2</v>
      </c>
      <c r="B13" s="143"/>
      <c r="C13" s="144"/>
      <c r="D13" s="143"/>
      <c r="E13" s="143"/>
      <c r="F13" s="143"/>
      <c r="G13" s="143"/>
      <c r="H13" s="143"/>
      <c r="I13" s="143"/>
      <c r="J13" s="143"/>
      <c r="K13" s="143"/>
      <c r="L13" s="124"/>
      <c r="M13" s="7"/>
      <c r="N13" s="42" t="str">
        <f t="shared" si="0"/>
        <v/>
      </c>
      <c r="O13" s="9"/>
      <c r="P13" s="7"/>
      <c r="Q13" s="42" t="str">
        <f t="shared" si="1"/>
        <v/>
      </c>
      <c r="R13" s="10"/>
      <c r="S13" s="7"/>
      <c r="T13" s="125" t="str">
        <f t="shared" si="2"/>
        <v/>
      </c>
      <c r="U13" s="134"/>
      <c r="V13" s="133"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7"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136" t="str">
        <f t="shared" si="3"/>
        <v/>
      </c>
      <c r="Y13" s="642"/>
      <c r="Z13" s="664" t="str">
        <f t="shared" ref="Z13:Z44" si="22">IF(B13="","",B13)</f>
        <v/>
      </c>
      <c r="AA13" s="606" t="str">
        <f t="shared" ref="AA13:AA44" si="23">IF(C13="","",C13)</f>
        <v/>
      </c>
      <c r="AB13" s="155" t="str">
        <f t="shared" ref="AB13:AB44" si="24">IF(D13="","",D13)</f>
        <v/>
      </c>
      <c r="AC13" s="155" t="str">
        <f t="shared" ref="AC13:AC44" si="25">IF(E13="","",E13)</f>
        <v/>
      </c>
      <c r="AD13" s="15" t="str">
        <f t="shared" ref="AD13:AD76" si="26">IF(F13="","",F13)</f>
        <v/>
      </c>
      <c r="AE13" s="155" t="str">
        <f t="shared" ref="AE13:AE76" si="27">IF(G13="","",G13)</f>
        <v/>
      </c>
      <c r="AF13" s="155" t="str">
        <f t="shared" ref="AF13:AF76" si="28">IF(H13="","",H13)</f>
        <v/>
      </c>
      <c r="AG13" s="155" t="str">
        <f t="shared" ref="AG13:AG76" si="29">IF(I13="","",I13)</f>
        <v/>
      </c>
      <c r="AH13" s="155" t="str">
        <f t="shared" ref="AH13:AH76" si="30">IF(J13="","",J13)</f>
        <v/>
      </c>
      <c r="AI13" s="155" t="str">
        <f t="shared" ref="AI13:AI76" si="31">IF(K13="","",K13)</f>
        <v/>
      </c>
      <c r="AJ13" s="45" t="str">
        <f t="shared" si="20"/>
        <v/>
      </c>
      <c r="AK13" s="20" t="str">
        <f t="shared" si="21"/>
        <v/>
      </c>
      <c r="AL13" s="42" t="str">
        <f t="shared" si="5"/>
        <v/>
      </c>
      <c r="AM13" s="46" t="str">
        <f t="shared" si="6"/>
        <v/>
      </c>
      <c r="AN13" s="20" t="str">
        <f t="shared" si="7"/>
        <v/>
      </c>
      <c r="AO13" s="42" t="str">
        <f t="shared" si="8"/>
        <v/>
      </c>
      <c r="AP13" s="47" t="str">
        <f t="shared" si="9"/>
        <v/>
      </c>
      <c r="AQ13" s="20" t="str">
        <f t="shared" si="10"/>
        <v/>
      </c>
      <c r="AR13" s="48" t="str">
        <f t="shared" si="11"/>
        <v/>
      </c>
      <c r="AS13" s="44" t="str">
        <f t="shared" si="12"/>
        <v/>
      </c>
      <c r="AT13" s="156"/>
      <c r="AU13" s="49" t="str">
        <f t="shared" ref="AU13:AU76" si="32">IF(AD13="","",
IF(
AND(
IFERROR(VALUE(TRIM(SUBSTITUTE(AJ13,CHAR(160),""))),0)=0,
IFERROR(VALUE(TRIM(SUBSTITUTE(AM13,CHAR(160),""))),0)=0,
IFERROR(VALUE(TRIM(SUBSTITUTE(AP13,CHAR(160),""))),0)=0
),
0,
IF(
1.15*
MIN(
IF(IFERROR(VALUE(TRIM(SUBSTITUTE(AJ13,CHAR(160),""))),0)=0,1E+30,IFERROR(VALUE(TRIM(SUBSTITUTE(AJ13,CHAR(160),""))),0)),
IF(IFERROR(VALUE(TRIM(SUBSTITUTE(AM13,CHAR(160),""))),0)=0,1E+30,IFERROR(VALUE(TRIM(SUBSTITUTE(AM13,CHAR(160),""))),0)),
IF(IFERROR(VALUE(TRIM(SUBSTITUTE(AP13,CHAR(160),""))),0)=0,1E+30,IFERROR(VALUE(TRIM(SUBSTITUTE(AP13,CHAR(160),""))),0))
)
*IFERROR(VALUE(TRIM(SUBSTITUTE(AA13,CHAR(160),""))),0)
=0,
0,
1.15*
MIN(
IF(IFERROR(VALUE(TRIM(SUBSTITUTE(AJ13,CHAR(160),""))),0)=0,1E+30,IFERROR(VALUE(TRIM(SUBSTITUTE(AJ13,CHAR(160),""))),0)),
IF(IFERROR(VALUE(TRIM(SUBSTITUTE(AM13,CHAR(160),""))),0)=0,1E+30,IFERROR(VALUE(TRIM(SUBSTITUTE(AM13,CHAR(160),""))),0)),
IF(IFERROR(VALUE(TRIM(SUBSTITUTE(AP13,CHAR(160),""))),0)=0,1E+30,IFERROR(VALUE(TRIM(SUBSTITUTE(AP13,CHAR(160),""))),0))
)
*IFERROR(VALUE(TRIM(SUBSTITUTE(AA13,CHAR(160),""))),0)
)
)
)</f>
        <v/>
      </c>
      <c r="AV13" s="49" t="str">
        <f t="shared" si="14"/>
        <v/>
      </c>
      <c r="AW13" s="49" t="str">
        <f t="shared" si="15"/>
        <v/>
      </c>
      <c r="AX13" s="68"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8" t="str" cm="1">
        <f t="array" ref="AY13">IF($AA13="","",IF((IFERROR(_xlfn.IFS(TRIM(SUBSTITUTE($AS13,CHAR(160),""))="Devis 1", IFERROR(VALUE(TRIM(SUBSTITUTE(AK13,CHAR(160),""))),0),TRIM(SUBSTITUTE($AS13,CHAR(160),""))="Devis 2", IFERROR(VALUE(TRIM(SUBSTITUTE(AN13,CHAR(160),""))),0),TRIM(SUBSTITUTE($AS13,CHAR(160),""))="Devis 3", IFERROR(VALUE(TRIM(SUBSTITUTE(AQ13,CHAR(160),""))),0)),0) * IFERROR(VALUE(TRIM(SUBSTITUTE($AA13,CHAR(160),""))),0)) = 0,IF(AX13&lt;&gt;"",0,""),(IFERROR(_xlfn.IFS(TRIM(SUBSTITUTE($AS13,CHAR(160),""))="Devis 1", IFERROR(VALUE(TRIM(SUBSTITUTE(AK13,CHAR(160),""))),0),TRIM(SUBSTITUTE($AS13,CHAR(160),""))="Devis 2", IFERROR(VALUE(TRIM(SUBSTITUTE(AN13,CHAR(160),""))),0),TRIM(SUBSTITUTE($AS13,CHAR(160),""))="Devis 3", IFERROR(VALUE(TRIM(SUBSTITUTE(AQ13,CHAR(160),""))),0)),0) * IFERROR(VALUE(TRIM(SUBSTITUTE($AA13,CHAR(160),""))),0))))</f>
        <v/>
      </c>
      <c r="AZ13" s="68"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156"/>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57" t="str" cm="1">
        <f t="array" ref="BC13">IF(OR(AZ13="",X13="",AX13="",V13="",AY13="",W13=""),"",_xlfn.IFS((IFERROR(VALUE(TRIM(SUBSTITUTE(AZ13,CHAR(160),""))),0))&gt;(IFERROR(VALUE(TRIM(SUBSTITUTE(X13,CHAR(160),""))),0)),"KO : Le montant retenu TTC est supérieur au montant présenté TTC. Merci de revoir la ligne de dépense ou plafonner son montant.",(IFERROR(VALUE(TRIM(SUBSTITUTE(AX13,CHAR(160),""))),0))&gt;(IFERROR(VALUE(TRIM(SUBSTITUTE(V13,CHAR(160),""))),0)),"Attention : Le montant retenu HT est supérieur au montant HT présenté. Merci de revoir la ligne de dépense,plafonner son montant,ou justifier la reventillation HT/TVA.",(IFERROR(VALUE(TRIM(SUBSTITUTE(AY13,CHAR(160),""))),0))&gt;(IFERROR(VALUE(TRIM(SUBSTITUTE(W13,CHAR(160),""))),0)),"Attention : Le montant TVA retenu est supérieur au montant TVA présenté. Merci de revoir la ligne de dépense,plafonner son montant,ou justifier la reventillation HT/TVA.",(IFERROR(VALUE(TRIM(SUBSTITUTE(X13,CHAR(160),""))),0))=0,"",(IFERROR(VALUE(TRIM(SUBSTITUTE(AZ13,CHAR(160),""))),0))=(IFERROR(VALUE(TRIM(SUBSTITUTE(X13,CHAR(160),""))),0)),"OK",
OR((IFERROR(VALUE(TRIM(SUBSTITUTE(AZ13,CHAR(160),""))),0))=0,(IFERROR(VALUE(TRIM(SUBSTITUTE(AX13,CHAR(160),""))),0))=0),"Attention : montant présenté entièrement écarté",(IFERROR(VALUE(TRIM(SUBSTITUTE(AZ13,CHAR(160),""))),0))&lt;(IFERROR(VALUE(TRIM(SUBSTITUTE(X13,CHAR(160),""))),0)),"Attention : montant présenté partiellement écarté",TRUE,""))</f>
        <v/>
      </c>
      <c r="BD13" s="49" t="str">
        <f t="shared" si="16"/>
        <v/>
      </c>
      <c r="BE13" s="49" t="str">
        <f t="shared" si="17"/>
        <v/>
      </c>
      <c r="BF13" s="665" t="str">
        <f t="shared" si="18"/>
        <v/>
      </c>
      <c r="BG13" s="2"/>
    </row>
    <row r="14" spans="1:59" ht="15.95">
      <c r="A14" s="65">
        <v>3</v>
      </c>
      <c r="B14" s="143"/>
      <c r="C14" s="144"/>
      <c r="D14" s="143"/>
      <c r="E14" s="143"/>
      <c r="F14" s="143"/>
      <c r="G14" s="143"/>
      <c r="H14" s="143"/>
      <c r="I14" s="143"/>
      <c r="J14" s="143"/>
      <c r="K14" s="143"/>
      <c r="L14" s="124"/>
      <c r="M14" s="7"/>
      <c r="N14" s="42" t="str">
        <f t="shared" si="0"/>
        <v/>
      </c>
      <c r="O14" s="9"/>
      <c r="P14" s="7"/>
      <c r="Q14" s="42" t="str">
        <f t="shared" si="1"/>
        <v/>
      </c>
      <c r="R14" s="10"/>
      <c r="S14" s="7"/>
      <c r="T14" s="125" t="str">
        <f t="shared" si="2"/>
        <v/>
      </c>
      <c r="U14" s="134"/>
      <c r="V14" s="133"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7"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136" t="str">
        <f t="shared" si="3"/>
        <v/>
      </c>
      <c r="Y14" s="642"/>
      <c r="Z14" s="664" t="str">
        <f t="shared" si="22"/>
        <v/>
      </c>
      <c r="AA14" s="606" t="str">
        <f t="shared" si="23"/>
        <v/>
      </c>
      <c r="AB14" s="155" t="str">
        <f t="shared" si="24"/>
        <v/>
      </c>
      <c r="AC14" s="155" t="str">
        <f t="shared" si="25"/>
        <v/>
      </c>
      <c r="AD14" s="15" t="str">
        <f t="shared" si="26"/>
        <v/>
      </c>
      <c r="AE14" s="155" t="str">
        <f t="shared" si="27"/>
        <v/>
      </c>
      <c r="AF14" s="155" t="str">
        <f t="shared" si="28"/>
        <v/>
      </c>
      <c r="AG14" s="155" t="str">
        <f t="shared" si="29"/>
        <v/>
      </c>
      <c r="AH14" s="155" t="str">
        <f t="shared" si="30"/>
        <v/>
      </c>
      <c r="AI14" s="155" t="str">
        <f t="shared" si="31"/>
        <v/>
      </c>
      <c r="AJ14" s="45" t="str">
        <f t="shared" si="20"/>
        <v/>
      </c>
      <c r="AK14" s="20" t="str">
        <f t="shared" si="21"/>
        <v/>
      </c>
      <c r="AL14" s="42" t="str">
        <f t="shared" si="5"/>
        <v/>
      </c>
      <c r="AM14" s="46" t="str">
        <f t="shared" si="6"/>
        <v/>
      </c>
      <c r="AN14" s="20" t="str">
        <f t="shared" si="7"/>
        <v/>
      </c>
      <c r="AO14" s="42" t="str">
        <f t="shared" si="8"/>
        <v/>
      </c>
      <c r="AP14" s="47" t="str">
        <f t="shared" si="9"/>
        <v/>
      </c>
      <c r="AQ14" s="20" t="str">
        <f t="shared" si="10"/>
        <v/>
      </c>
      <c r="AR14" s="48" t="str">
        <f t="shared" si="11"/>
        <v/>
      </c>
      <c r="AS14" s="44" t="str">
        <f t="shared" si="12"/>
        <v/>
      </c>
      <c r="AT14" s="156"/>
      <c r="AU14" s="49" t="str">
        <f t="shared" si="32"/>
        <v/>
      </c>
      <c r="AV14" s="49" t="str">
        <f t="shared" si="14"/>
        <v/>
      </c>
      <c r="AW14" s="49" t="str">
        <f t="shared" si="15"/>
        <v/>
      </c>
      <c r="AX14" s="68"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8" t="str" cm="1">
        <f t="array" ref="AY14">IF($AA14="","",IF((IFERROR(_xlfn.IFS(TRIM(SUBSTITUTE($AS14,CHAR(160),""))="Devis 1", IFERROR(VALUE(TRIM(SUBSTITUTE(AK14,CHAR(160),""))),0),TRIM(SUBSTITUTE($AS14,CHAR(160),""))="Devis 2", IFERROR(VALUE(TRIM(SUBSTITUTE(AN14,CHAR(160),""))),0),TRIM(SUBSTITUTE($AS14,CHAR(160),""))="Devis 3", IFERROR(VALUE(TRIM(SUBSTITUTE(AQ14,CHAR(160),""))),0)),0) * IFERROR(VALUE(TRIM(SUBSTITUTE($AA14,CHAR(160),""))),0)) = 0,IF(AX14&lt;&gt;"",0,""),(IFERROR(_xlfn.IFS(TRIM(SUBSTITUTE($AS14,CHAR(160),""))="Devis 1", IFERROR(VALUE(TRIM(SUBSTITUTE(AK14,CHAR(160),""))),0),TRIM(SUBSTITUTE($AS14,CHAR(160),""))="Devis 2", IFERROR(VALUE(TRIM(SUBSTITUTE(AN14,CHAR(160),""))),0),TRIM(SUBSTITUTE($AS14,CHAR(160),""))="Devis 3", IFERROR(VALUE(TRIM(SUBSTITUTE(AQ14,CHAR(160),""))),0)),0) * IFERROR(VALUE(TRIM(SUBSTITUTE($AA14,CHAR(160),""))),0))))</f>
        <v/>
      </c>
      <c r="AZ14" s="68"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156"/>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57" t="str" cm="1">
        <f t="array" ref="BC14">IF(OR(AZ14="",X14="",AX14="",V14="",AY14="",W14=""),"",_xlfn.IFS((IFERROR(VALUE(TRIM(SUBSTITUTE(AZ14,CHAR(160),""))),0))&gt;(IFERROR(VALUE(TRIM(SUBSTITUTE(X14,CHAR(160),""))),0)),"KO : Le montant retenu TTC est supérieur au montant présenté TTC. Merci de revoir la ligne de dépense ou plafonner son montant.",(IFERROR(VALUE(TRIM(SUBSTITUTE(AX14,CHAR(160),""))),0))&gt;(IFERROR(VALUE(TRIM(SUBSTITUTE(V14,CHAR(160),""))),0)),"Attention : Le montant retenu HT est supérieur au montant HT présenté. Merci de revoir la ligne de dépense,plafonner son montant,ou justifier la reventillation HT/TVA.",(IFERROR(VALUE(TRIM(SUBSTITUTE(AY14,CHAR(160),""))),0))&gt;(IFERROR(VALUE(TRIM(SUBSTITUTE(W14,CHAR(160),""))),0)),"Attention : Le montant TVA retenu est supérieur au montant TVA présenté. Merci de revoir la ligne de dépense,plafonner son montant,ou justifier la reventillation HT/TVA.",(IFERROR(VALUE(TRIM(SUBSTITUTE(X14,CHAR(160),""))),0))=0,"",(IFERROR(VALUE(TRIM(SUBSTITUTE(AZ14,CHAR(160),""))),0))=(IFERROR(VALUE(TRIM(SUBSTITUTE(X14,CHAR(160),""))),0)),"OK",
OR((IFERROR(VALUE(TRIM(SUBSTITUTE(AZ14,CHAR(160),""))),0))=0,(IFERROR(VALUE(TRIM(SUBSTITUTE(AX14,CHAR(160),""))),0))=0),"Attention : montant présenté entièrement écarté",(IFERROR(VALUE(TRIM(SUBSTITUTE(AZ14,CHAR(160),""))),0))&lt;(IFERROR(VALUE(TRIM(SUBSTITUTE(X14,CHAR(160),""))),0)),"Attention : montant présenté partiellement écarté",TRUE,""))</f>
        <v/>
      </c>
      <c r="BD14" s="49" t="str">
        <f t="shared" si="16"/>
        <v/>
      </c>
      <c r="BE14" s="49" t="str">
        <f t="shared" si="17"/>
        <v/>
      </c>
      <c r="BF14" s="665" t="str">
        <f t="shared" si="18"/>
        <v/>
      </c>
      <c r="BG14" s="51"/>
    </row>
    <row r="15" spans="1:59" ht="15" customHeight="1">
      <c r="A15" s="65">
        <v>4</v>
      </c>
      <c r="B15" s="143"/>
      <c r="C15" s="144"/>
      <c r="D15" s="143"/>
      <c r="E15" s="143"/>
      <c r="F15" s="143"/>
      <c r="G15" s="143"/>
      <c r="H15" s="143"/>
      <c r="I15" s="143"/>
      <c r="J15" s="143"/>
      <c r="K15" s="143"/>
      <c r="L15" s="124"/>
      <c r="M15" s="7"/>
      <c r="N15" s="42" t="str">
        <f t="shared" si="0"/>
        <v/>
      </c>
      <c r="O15" s="9"/>
      <c r="P15" s="7"/>
      <c r="Q15" s="42" t="str">
        <f t="shared" si="1"/>
        <v/>
      </c>
      <c r="R15" s="10"/>
      <c r="S15" s="7"/>
      <c r="T15" s="125" t="str">
        <f t="shared" si="2"/>
        <v/>
      </c>
      <c r="U15" s="134"/>
      <c r="V15" s="133"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7"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136" t="str">
        <f t="shared" si="3"/>
        <v/>
      </c>
      <c r="Y15" s="642"/>
      <c r="Z15" s="664" t="str">
        <f t="shared" si="22"/>
        <v/>
      </c>
      <c r="AA15" s="606" t="str">
        <f t="shared" si="23"/>
        <v/>
      </c>
      <c r="AB15" s="155" t="str">
        <f t="shared" si="24"/>
        <v/>
      </c>
      <c r="AC15" s="155" t="str">
        <f t="shared" si="25"/>
        <v/>
      </c>
      <c r="AD15" s="15" t="str">
        <f t="shared" si="26"/>
        <v/>
      </c>
      <c r="AE15" s="155" t="str">
        <f t="shared" si="27"/>
        <v/>
      </c>
      <c r="AF15" s="155" t="str">
        <f t="shared" si="28"/>
        <v/>
      </c>
      <c r="AG15" s="155" t="str">
        <f t="shared" si="29"/>
        <v/>
      </c>
      <c r="AH15" s="155" t="str">
        <f t="shared" si="30"/>
        <v/>
      </c>
      <c r="AI15" s="155" t="str">
        <f t="shared" si="31"/>
        <v/>
      </c>
      <c r="AJ15" s="45" t="str">
        <f t="shared" si="20"/>
        <v/>
      </c>
      <c r="AK15" s="20" t="str">
        <f t="shared" si="21"/>
        <v/>
      </c>
      <c r="AL15" s="42" t="str">
        <f t="shared" si="5"/>
        <v/>
      </c>
      <c r="AM15" s="46" t="str">
        <f t="shared" si="6"/>
        <v/>
      </c>
      <c r="AN15" s="20" t="str">
        <f t="shared" si="7"/>
        <v/>
      </c>
      <c r="AO15" s="42" t="str">
        <f t="shared" si="8"/>
        <v/>
      </c>
      <c r="AP15" s="47" t="str">
        <f t="shared" si="9"/>
        <v/>
      </c>
      <c r="AQ15" s="20" t="str">
        <f t="shared" si="10"/>
        <v/>
      </c>
      <c r="AR15" s="48" t="str">
        <f t="shared" si="11"/>
        <v/>
      </c>
      <c r="AS15" s="44" t="str">
        <f t="shared" si="12"/>
        <v/>
      </c>
      <c r="AT15" s="156"/>
      <c r="AU15" s="49" t="str">
        <f t="shared" si="32"/>
        <v/>
      </c>
      <c r="AV15" s="49" t="str">
        <f t="shared" si="14"/>
        <v/>
      </c>
      <c r="AW15" s="49" t="str">
        <f t="shared" si="15"/>
        <v/>
      </c>
      <c r="AX15" s="68"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8" t="str" cm="1">
        <f t="array" ref="AY15">IF($AA15="","",IF((IFERROR(_xlfn.IFS(TRIM(SUBSTITUTE($AS15,CHAR(160),""))="Devis 1", IFERROR(VALUE(TRIM(SUBSTITUTE(AK15,CHAR(160),""))),0),TRIM(SUBSTITUTE($AS15,CHAR(160),""))="Devis 2", IFERROR(VALUE(TRIM(SUBSTITUTE(AN15,CHAR(160),""))),0),TRIM(SUBSTITUTE($AS15,CHAR(160),""))="Devis 3", IFERROR(VALUE(TRIM(SUBSTITUTE(AQ15,CHAR(160),""))),0)),0) * IFERROR(VALUE(TRIM(SUBSTITUTE($AA15,CHAR(160),""))),0)) = 0,IF(AX15&lt;&gt;"",0,""),(IFERROR(_xlfn.IFS(TRIM(SUBSTITUTE($AS15,CHAR(160),""))="Devis 1", IFERROR(VALUE(TRIM(SUBSTITUTE(AK15,CHAR(160),""))),0),TRIM(SUBSTITUTE($AS15,CHAR(160),""))="Devis 2", IFERROR(VALUE(TRIM(SUBSTITUTE(AN15,CHAR(160),""))),0),TRIM(SUBSTITUTE($AS15,CHAR(160),""))="Devis 3", IFERROR(VALUE(TRIM(SUBSTITUTE(AQ15,CHAR(160),""))),0)),0) * IFERROR(VALUE(TRIM(SUBSTITUTE($AA15,CHAR(160),""))),0))))</f>
        <v/>
      </c>
      <c r="AZ15" s="68"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0"/>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57" t="str" cm="1">
        <f t="array" ref="BC15">IF(OR(AZ15="",X15="",AX15="",V15="",AY15="",W15=""),"",_xlfn.IFS((IFERROR(VALUE(TRIM(SUBSTITUTE(AZ15,CHAR(160),""))),0))&gt;(IFERROR(VALUE(TRIM(SUBSTITUTE(X15,CHAR(160),""))),0)),"KO : Le montant retenu TTC est supérieur au montant présenté TTC. Merci de revoir la ligne de dépense ou plafonner son montant.",(IFERROR(VALUE(TRIM(SUBSTITUTE(AX15,CHAR(160),""))),0))&gt;(IFERROR(VALUE(TRIM(SUBSTITUTE(V15,CHAR(160),""))),0)),"Attention : Le montant retenu HT est supérieur au montant HT présenté. Merci de revoir la ligne de dépense,plafonner son montant,ou justifier la reventillation HT/TVA.",(IFERROR(VALUE(TRIM(SUBSTITUTE(AY15,CHAR(160),""))),0))&gt;(IFERROR(VALUE(TRIM(SUBSTITUTE(W15,CHAR(160),""))),0)),"Attention : Le montant TVA retenu est supérieur au montant TVA présenté. Merci de revoir la ligne de dépense,plafonner son montant,ou justifier la reventillation HT/TVA.",(IFERROR(VALUE(TRIM(SUBSTITUTE(X15,CHAR(160),""))),0))=0,"",(IFERROR(VALUE(TRIM(SUBSTITUTE(AZ15,CHAR(160),""))),0))=(IFERROR(VALUE(TRIM(SUBSTITUTE(X15,CHAR(160),""))),0)),"OK",
OR((IFERROR(VALUE(TRIM(SUBSTITUTE(AZ15,CHAR(160),""))),0))=0,(IFERROR(VALUE(TRIM(SUBSTITUTE(AX15,CHAR(160),""))),0))=0),"Attention : montant présenté entièrement écarté",(IFERROR(VALUE(TRIM(SUBSTITUTE(AZ15,CHAR(160),""))),0))&lt;(IFERROR(VALUE(TRIM(SUBSTITUTE(X15,CHAR(160),""))),0)),"Attention : montant présenté partiellement écarté",TRUE,""))</f>
        <v/>
      </c>
      <c r="BD15" s="49" t="str">
        <f t="shared" si="16"/>
        <v/>
      </c>
      <c r="BE15" s="49" t="str">
        <f t="shared" si="17"/>
        <v/>
      </c>
      <c r="BF15" s="665" t="str">
        <f t="shared" si="18"/>
        <v/>
      </c>
      <c r="BG15" s="51"/>
    </row>
    <row r="16" spans="1:59" ht="15" customHeight="1">
      <c r="A16" s="65">
        <v>5</v>
      </c>
      <c r="B16" s="143"/>
      <c r="C16" s="144"/>
      <c r="D16" s="143"/>
      <c r="E16" s="143"/>
      <c r="F16" s="143"/>
      <c r="G16" s="143"/>
      <c r="H16" s="143"/>
      <c r="I16" s="143"/>
      <c r="J16" s="143"/>
      <c r="K16" s="143"/>
      <c r="L16" s="124"/>
      <c r="M16" s="7"/>
      <c r="N16" s="42" t="str">
        <f t="shared" si="0"/>
        <v/>
      </c>
      <c r="O16" s="9"/>
      <c r="P16" s="7"/>
      <c r="Q16" s="42" t="str">
        <f t="shared" si="1"/>
        <v/>
      </c>
      <c r="R16" s="10"/>
      <c r="S16" s="7"/>
      <c r="T16" s="125" t="str">
        <f t="shared" si="2"/>
        <v/>
      </c>
      <c r="U16" s="134"/>
      <c r="V16" s="133"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7"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136" t="str">
        <f t="shared" si="3"/>
        <v/>
      </c>
      <c r="Y16" s="642"/>
      <c r="Z16" s="664" t="str">
        <f t="shared" si="22"/>
        <v/>
      </c>
      <c r="AA16" s="606" t="str">
        <f t="shared" si="23"/>
        <v/>
      </c>
      <c r="AB16" s="155" t="str">
        <f t="shared" si="24"/>
        <v/>
      </c>
      <c r="AC16" s="155" t="str">
        <f t="shared" si="25"/>
        <v/>
      </c>
      <c r="AD16" s="15" t="str">
        <f t="shared" si="26"/>
        <v/>
      </c>
      <c r="AE16" s="155" t="str">
        <f t="shared" si="27"/>
        <v/>
      </c>
      <c r="AF16" s="155" t="str">
        <f t="shared" si="28"/>
        <v/>
      </c>
      <c r="AG16" s="155" t="str">
        <f t="shared" si="29"/>
        <v/>
      </c>
      <c r="AH16" s="155" t="str">
        <f t="shared" si="30"/>
        <v/>
      </c>
      <c r="AI16" s="155" t="str">
        <f t="shared" si="31"/>
        <v/>
      </c>
      <c r="AJ16" s="45" t="str">
        <f t="shared" si="20"/>
        <v/>
      </c>
      <c r="AK16" s="20" t="str">
        <f t="shared" si="21"/>
        <v/>
      </c>
      <c r="AL16" s="42" t="str">
        <f t="shared" si="5"/>
        <v/>
      </c>
      <c r="AM16" s="46" t="str">
        <f t="shared" si="6"/>
        <v/>
      </c>
      <c r="AN16" s="20" t="str">
        <f t="shared" si="7"/>
        <v/>
      </c>
      <c r="AO16" s="42" t="str">
        <f t="shared" si="8"/>
        <v/>
      </c>
      <c r="AP16" s="47" t="str">
        <f t="shared" si="9"/>
        <v/>
      </c>
      <c r="AQ16" s="20" t="str">
        <f t="shared" si="10"/>
        <v/>
      </c>
      <c r="AR16" s="48" t="str">
        <f t="shared" si="11"/>
        <v/>
      </c>
      <c r="AS16" s="44" t="str">
        <f t="shared" si="12"/>
        <v/>
      </c>
      <c r="AT16" s="156"/>
      <c r="AU16" s="49" t="str">
        <f t="shared" si="32"/>
        <v/>
      </c>
      <c r="AV16" s="49" t="str">
        <f t="shared" si="14"/>
        <v/>
      </c>
      <c r="AW16" s="49" t="str">
        <f t="shared" si="15"/>
        <v/>
      </c>
      <c r="AX16" s="68"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8" t="str" cm="1">
        <f t="array" ref="AY16">IF($AA16="","",IF((IFERROR(_xlfn.IFS(TRIM(SUBSTITUTE($AS16,CHAR(160),""))="Devis 1", IFERROR(VALUE(TRIM(SUBSTITUTE(AK16,CHAR(160),""))),0),TRIM(SUBSTITUTE($AS16,CHAR(160),""))="Devis 2", IFERROR(VALUE(TRIM(SUBSTITUTE(AN16,CHAR(160),""))),0),TRIM(SUBSTITUTE($AS16,CHAR(160),""))="Devis 3", IFERROR(VALUE(TRIM(SUBSTITUTE(AQ16,CHAR(160),""))),0)),0) * IFERROR(VALUE(TRIM(SUBSTITUTE($AA16,CHAR(160),""))),0)) = 0,IF(AX16&lt;&gt;"",0,""),(IFERROR(_xlfn.IFS(TRIM(SUBSTITUTE($AS16,CHAR(160),""))="Devis 1", IFERROR(VALUE(TRIM(SUBSTITUTE(AK16,CHAR(160),""))),0),TRIM(SUBSTITUTE($AS16,CHAR(160),""))="Devis 2", IFERROR(VALUE(TRIM(SUBSTITUTE(AN16,CHAR(160),""))),0),TRIM(SUBSTITUTE($AS16,CHAR(160),""))="Devis 3", IFERROR(VALUE(TRIM(SUBSTITUTE(AQ16,CHAR(160),""))),0)),0) * IFERROR(VALUE(TRIM(SUBSTITUTE($AA16,CHAR(160),""))),0))))</f>
        <v/>
      </c>
      <c r="AZ16" s="68"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0"/>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57" t="str" cm="1">
        <f t="array" ref="BC16">IF(OR(AZ16="",X16="",AX16="",V16="",AY16="",W16=""),"",_xlfn.IFS((IFERROR(VALUE(TRIM(SUBSTITUTE(AZ16,CHAR(160),""))),0))&gt;(IFERROR(VALUE(TRIM(SUBSTITUTE(X16,CHAR(160),""))),0)),"KO : Le montant retenu TTC est supérieur au montant présenté TTC. Merci de revoir la ligne de dépense ou plafonner son montant.",(IFERROR(VALUE(TRIM(SUBSTITUTE(AX16,CHAR(160),""))),0))&gt;(IFERROR(VALUE(TRIM(SUBSTITUTE(V16,CHAR(160),""))),0)),"Attention : Le montant retenu HT est supérieur au montant HT présenté. Merci de revoir la ligne de dépense,plafonner son montant,ou justifier la reventillation HT/TVA.",(IFERROR(VALUE(TRIM(SUBSTITUTE(AY16,CHAR(160),""))),0))&gt;(IFERROR(VALUE(TRIM(SUBSTITUTE(W16,CHAR(160),""))),0)),"Attention : Le montant TVA retenu est supérieur au montant TVA présenté. Merci de revoir la ligne de dépense,plafonner son montant,ou justifier la reventillation HT/TVA.",(IFERROR(VALUE(TRIM(SUBSTITUTE(X16,CHAR(160),""))),0))=0,"",(IFERROR(VALUE(TRIM(SUBSTITUTE(AZ16,CHAR(160),""))),0))=(IFERROR(VALUE(TRIM(SUBSTITUTE(X16,CHAR(160),""))),0)),"OK",
OR((IFERROR(VALUE(TRIM(SUBSTITUTE(AZ16,CHAR(160),""))),0))=0,(IFERROR(VALUE(TRIM(SUBSTITUTE(AX16,CHAR(160),""))),0))=0),"Attention : montant présenté entièrement écarté",(IFERROR(VALUE(TRIM(SUBSTITUTE(AZ16,CHAR(160),""))),0))&lt;(IFERROR(VALUE(TRIM(SUBSTITUTE(X16,CHAR(160),""))),0)),"Attention : montant présenté partiellement écarté",TRUE,""))</f>
        <v/>
      </c>
      <c r="BD16" s="49" t="str">
        <f t="shared" si="16"/>
        <v/>
      </c>
      <c r="BE16" s="49" t="str">
        <f t="shared" si="17"/>
        <v/>
      </c>
      <c r="BF16" s="665" t="str">
        <f t="shared" si="18"/>
        <v/>
      </c>
      <c r="BG16" s="51"/>
    </row>
    <row r="17" spans="1:59" ht="15" customHeight="1">
      <c r="A17" s="65">
        <v>6</v>
      </c>
      <c r="B17" s="143"/>
      <c r="C17" s="144"/>
      <c r="D17" s="143"/>
      <c r="E17" s="143"/>
      <c r="F17" s="143"/>
      <c r="G17" s="143"/>
      <c r="H17" s="143"/>
      <c r="I17" s="143"/>
      <c r="J17" s="143"/>
      <c r="K17" s="143"/>
      <c r="L17" s="124"/>
      <c r="M17" s="7"/>
      <c r="N17" s="42" t="str">
        <f t="shared" si="0"/>
        <v/>
      </c>
      <c r="O17" s="9"/>
      <c r="P17" s="7"/>
      <c r="Q17" s="42" t="str">
        <f t="shared" si="1"/>
        <v/>
      </c>
      <c r="R17" s="10"/>
      <c r="S17" s="7"/>
      <c r="T17" s="125" t="str">
        <f t="shared" si="2"/>
        <v/>
      </c>
      <c r="U17" s="134"/>
      <c r="V17" s="133"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7"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136" t="str">
        <f t="shared" si="3"/>
        <v/>
      </c>
      <c r="Y17" s="642"/>
      <c r="Z17" s="664" t="str">
        <f t="shared" si="22"/>
        <v/>
      </c>
      <c r="AA17" s="606" t="str">
        <f t="shared" si="23"/>
        <v/>
      </c>
      <c r="AB17" s="155" t="str">
        <f t="shared" si="24"/>
        <v/>
      </c>
      <c r="AC17" s="155" t="str">
        <f t="shared" si="25"/>
        <v/>
      </c>
      <c r="AD17" s="15" t="str">
        <f t="shared" si="26"/>
        <v/>
      </c>
      <c r="AE17" s="155" t="str">
        <f t="shared" si="27"/>
        <v/>
      </c>
      <c r="AF17" s="155" t="str">
        <f t="shared" si="28"/>
        <v/>
      </c>
      <c r="AG17" s="155" t="str">
        <f t="shared" si="29"/>
        <v/>
      </c>
      <c r="AH17" s="155" t="str">
        <f t="shared" si="30"/>
        <v/>
      </c>
      <c r="AI17" s="155" t="str">
        <f t="shared" si="31"/>
        <v/>
      </c>
      <c r="AJ17" s="45" t="str">
        <f t="shared" si="20"/>
        <v/>
      </c>
      <c r="AK17" s="20" t="str">
        <f t="shared" si="21"/>
        <v/>
      </c>
      <c r="AL17" s="42" t="str">
        <f t="shared" si="5"/>
        <v/>
      </c>
      <c r="AM17" s="46" t="str">
        <f t="shared" si="6"/>
        <v/>
      </c>
      <c r="AN17" s="20" t="str">
        <f t="shared" si="7"/>
        <v/>
      </c>
      <c r="AO17" s="42" t="str">
        <f t="shared" si="8"/>
        <v/>
      </c>
      <c r="AP17" s="47" t="str">
        <f t="shared" si="9"/>
        <v/>
      </c>
      <c r="AQ17" s="20" t="str">
        <f t="shared" si="10"/>
        <v/>
      </c>
      <c r="AR17" s="48" t="str">
        <f t="shared" si="11"/>
        <v/>
      </c>
      <c r="AS17" s="44" t="str">
        <f t="shared" si="12"/>
        <v/>
      </c>
      <c r="AT17" s="156"/>
      <c r="AU17" s="49" t="str">
        <f t="shared" si="32"/>
        <v/>
      </c>
      <c r="AV17" s="49" t="str">
        <f t="shared" si="14"/>
        <v/>
      </c>
      <c r="AW17" s="49" t="str">
        <f t="shared" si="15"/>
        <v/>
      </c>
      <c r="AX17" s="68"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8" t="str" cm="1">
        <f t="array" ref="AY17">IF($AA17="","",IF((IFERROR(_xlfn.IFS(TRIM(SUBSTITUTE($AS17,CHAR(160),""))="Devis 1", IFERROR(VALUE(TRIM(SUBSTITUTE(AK17,CHAR(160),""))),0),TRIM(SUBSTITUTE($AS17,CHAR(160),""))="Devis 2", IFERROR(VALUE(TRIM(SUBSTITUTE(AN17,CHAR(160),""))),0),TRIM(SUBSTITUTE($AS17,CHAR(160),""))="Devis 3", IFERROR(VALUE(TRIM(SUBSTITUTE(AQ17,CHAR(160),""))),0)),0) * IFERROR(VALUE(TRIM(SUBSTITUTE($AA17,CHAR(160),""))),0)) = 0,IF(AX17&lt;&gt;"",0,""),(IFERROR(_xlfn.IFS(TRIM(SUBSTITUTE($AS17,CHAR(160),""))="Devis 1", IFERROR(VALUE(TRIM(SUBSTITUTE(AK17,CHAR(160),""))),0),TRIM(SUBSTITUTE($AS17,CHAR(160),""))="Devis 2", IFERROR(VALUE(TRIM(SUBSTITUTE(AN17,CHAR(160),""))),0),TRIM(SUBSTITUTE($AS17,CHAR(160),""))="Devis 3", IFERROR(VALUE(TRIM(SUBSTITUTE(AQ17,CHAR(160),""))),0)),0) * IFERROR(VALUE(TRIM(SUBSTITUTE($AA17,CHAR(160),""))),0))))</f>
        <v/>
      </c>
      <c r="AZ17" s="68"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0"/>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57" t="str" cm="1">
        <f t="array" ref="BC17">IF(OR(AZ17="",X17="",AX17="",V17="",AY17="",W17=""),"",_xlfn.IFS((IFERROR(VALUE(TRIM(SUBSTITUTE(AZ17,CHAR(160),""))),0))&gt;(IFERROR(VALUE(TRIM(SUBSTITUTE(X17,CHAR(160),""))),0)),"KO : Le montant retenu TTC est supérieur au montant présenté TTC. Merci de revoir la ligne de dépense ou plafonner son montant.",(IFERROR(VALUE(TRIM(SUBSTITUTE(AX17,CHAR(160),""))),0))&gt;(IFERROR(VALUE(TRIM(SUBSTITUTE(V17,CHAR(160),""))),0)),"Attention : Le montant retenu HT est supérieur au montant HT présenté. Merci de revoir la ligne de dépense,plafonner son montant,ou justifier la reventillation HT/TVA.",(IFERROR(VALUE(TRIM(SUBSTITUTE(AY17,CHAR(160),""))),0))&gt;(IFERROR(VALUE(TRIM(SUBSTITUTE(W17,CHAR(160),""))),0)),"Attention : Le montant TVA retenu est supérieur au montant TVA présenté. Merci de revoir la ligne de dépense,plafonner son montant,ou justifier la reventillation HT/TVA.",(IFERROR(VALUE(TRIM(SUBSTITUTE(X17,CHAR(160),""))),0))=0,"",(IFERROR(VALUE(TRIM(SUBSTITUTE(AZ17,CHAR(160),""))),0))=(IFERROR(VALUE(TRIM(SUBSTITUTE(X17,CHAR(160),""))),0)),"OK",
OR((IFERROR(VALUE(TRIM(SUBSTITUTE(AZ17,CHAR(160),""))),0))=0,(IFERROR(VALUE(TRIM(SUBSTITUTE(AX17,CHAR(160),""))),0))=0),"Attention : montant présenté entièrement écarté",(IFERROR(VALUE(TRIM(SUBSTITUTE(AZ17,CHAR(160),""))),0))&lt;(IFERROR(VALUE(TRIM(SUBSTITUTE(X17,CHAR(160),""))),0)),"Attention : montant présenté partiellement écarté",TRUE,""))</f>
        <v/>
      </c>
      <c r="BD17" s="49" t="str">
        <f t="shared" si="16"/>
        <v/>
      </c>
      <c r="BE17" s="49" t="str">
        <f t="shared" si="17"/>
        <v/>
      </c>
      <c r="BF17" s="665" t="str">
        <f t="shared" si="18"/>
        <v/>
      </c>
      <c r="BG17" s="51"/>
    </row>
    <row r="18" spans="1:59" ht="15" customHeight="1">
      <c r="A18" s="65">
        <v>7</v>
      </c>
      <c r="B18" s="264"/>
      <c r="C18" s="276"/>
      <c r="D18" s="264"/>
      <c r="E18" s="264"/>
      <c r="F18" s="143"/>
      <c r="G18" s="143"/>
      <c r="H18" s="143"/>
      <c r="I18" s="264"/>
      <c r="J18" s="264"/>
      <c r="K18" s="264"/>
      <c r="L18" s="124"/>
      <c r="M18" s="7"/>
      <c r="N18" s="42" t="str">
        <f t="shared" si="0"/>
        <v/>
      </c>
      <c r="O18" s="9"/>
      <c r="P18" s="7"/>
      <c r="Q18" s="42" t="str">
        <f t="shared" si="1"/>
        <v/>
      </c>
      <c r="R18" s="10"/>
      <c r="S18" s="7"/>
      <c r="T18" s="125" t="str">
        <f t="shared" si="2"/>
        <v/>
      </c>
      <c r="U18" s="134"/>
      <c r="V18" s="133"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7"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136" t="str">
        <f t="shared" si="3"/>
        <v/>
      </c>
      <c r="Y18" s="642"/>
      <c r="Z18" s="664" t="str">
        <f t="shared" si="22"/>
        <v/>
      </c>
      <c r="AA18" s="606" t="str">
        <f t="shared" si="23"/>
        <v/>
      </c>
      <c r="AB18" s="155" t="str">
        <f t="shared" si="24"/>
        <v/>
      </c>
      <c r="AC18" s="155" t="str">
        <f t="shared" si="25"/>
        <v/>
      </c>
      <c r="AD18" s="15" t="str">
        <f t="shared" si="26"/>
        <v/>
      </c>
      <c r="AE18" s="155" t="str">
        <f t="shared" si="27"/>
        <v/>
      </c>
      <c r="AF18" s="155" t="str">
        <f t="shared" si="28"/>
        <v/>
      </c>
      <c r="AG18" s="155" t="str">
        <f t="shared" si="29"/>
        <v/>
      </c>
      <c r="AH18" s="155" t="str">
        <f t="shared" si="30"/>
        <v/>
      </c>
      <c r="AI18" s="155" t="str">
        <f t="shared" si="31"/>
        <v/>
      </c>
      <c r="AJ18" s="45" t="str">
        <f t="shared" si="20"/>
        <v/>
      </c>
      <c r="AK18" s="20" t="str">
        <f t="shared" si="21"/>
        <v/>
      </c>
      <c r="AL18" s="42" t="str">
        <f t="shared" si="5"/>
        <v/>
      </c>
      <c r="AM18" s="46" t="str">
        <f t="shared" si="6"/>
        <v/>
      </c>
      <c r="AN18" s="20" t="str">
        <f t="shared" si="7"/>
        <v/>
      </c>
      <c r="AO18" s="42" t="str">
        <f t="shared" si="8"/>
        <v/>
      </c>
      <c r="AP18" s="47" t="str">
        <f t="shared" si="9"/>
        <v/>
      </c>
      <c r="AQ18" s="20" t="str">
        <f t="shared" si="10"/>
        <v/>
      </c>
      <c r="AR18" s="48" t="str">
        <f t="shared" si="11"/>
        <v/>
      </c>
      <c r="AS18" s="44" t="str">
        <f t="shared" si="12"/>
        <v/>
      </c>
      <c r="AT18" s="156"/>
      <c r="AU18" s="49" t="str">
        <f t="shared" si="32"/>
        <v/>
      </c>
      <c r="AV18" s="49" t="str">
        <f t="shared" si="14"/>
        <v/>
      </c>
      <c r="AW18" s="49" t="str">
        <f t="shared" si="15"/>
        <v/>
      </c>
      <c r="AX18" s="68"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8" t="str" cm="1">
        <f t="array" ref="AY18">IF($AA18="","",IF((IFERROR(_xlfn.IFS(TRIM(SUBSTITUTE($AS18,CHAR(160),""))="Devis 1", IFERROR(VALUE(TRIM(SUBSTITUTE(AK18,CHAR(160),""))),0),TRIM(SUBSTITUTE($AS18,CHAR(160),""))="Devis 2", IFERROR(VALUE(TRIM(SUBSTITUTE(AN18,CHAR(160),""))),0),TRIM(SUBSTITUTE($AS18,CHAR(160),""))="Devis 3", IFERROR(VALUE(TRIM(SUBSTITUTE(AQ18,CHAR(160),""))),0)),0) * IFERROR(VALUE(TRIM(SUBSTITUTE($AA18,CHAR(160),""))),0)) = 0,IF(AX18&lt;&gt;"",0,""),(IFERROR(_xlfn.IFS(TRIM(SUBSTITUTE($AS18,CHAR(160),""))="Devis 1", IFERROR(VALUE(TRIM(SUBSTITUTE(AK18,CHAR(160),""))),0),TRIM(SUBSTITUTE($AS18,CHAR(160),""))="Devis 2", IFERROR(VALUE(TRIM(SUBSTITUTE(AN18,CHAR(160),""))),0),TRIM(SUBSTITUTE($AS18,CHAR(160),""))="Devis 3", IFERROR(VALUE(TRIM(SUBSTITUTE(AQ18,CHAR(160),""))),0)),0) * IFERROR(VALUE(TRIM(SUBSTITUTE($AA18,CHAR(160),""))),0))))</f>
        <v/>
      </c>
      <c r="AZ18" s="68"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0"/>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57" t="str" cm="1">
        <f t="array" ref="BC18">IF(OR(AZ18="",X18="",AX18="",V18="",AY18="",W18=""),"",_xlfn.IFS((IFERROR(VALUE(TRIM(SUBSTITUTE(AZ18,CHAR(160),""))),0))&gt;(IFERROR(VALUE(TRIM(SUBSTITUTE(X18,CHAR(160),""))),0)),"KO : Le montant retenu TTC est supérieur au montant présenté TTC. Merci de revoir la ligne de dépense ou plafonner son montant.",(IFERROR(VALUE(TRIM(SUBSTITUTE(AX18,CHAR(160),""))),0))&gt;(IFERROR(VALUE(TRIM(SUBSTITUTE(V18,CHAR(160),""))),0)),"Attention : Le montant retenu HT est supérieur au montant HT présenté. Merci de revoir la ligne de dépense,plafonner son montant,ou justifier la reventillation HT/TVA.",(IFERROR(VALUE(TRIM(SUBSTITUTE(AY18,CHAR(160),""))),0))&gt;(IFERROR(VALUE(TRIM(SUBSTITUTE(W18,CHAR(160),""))),0)),"Attention : Le montant TVA retenu est supérieur au montant TVA présenté. Merci de revoir la ligne de dépense,plafonner son montant,ou justifier la reventillation HT/TVA.",(IFERROR(VALUE(TRIM(SUBSTITUTE(X18,CHAR(160),""))),0))=0,"",(IFERROR(VALUE(TRIM(SUBSTITUTE(AZ18,CHAR(160),""))),0))=(IFERROR(VALUE(TRIM(SUBSTITUTE(X18,CHAR(160),""))),0)),"OK",
OR((IFERROR(VALUE(TRIM(SUBSTITUTE(AZ18,CHAR(160),""))),0))=0,(IFERROR(VALUE(TRIM(SUBSTITUTE(AX18,CHAR(160),""))),0))=0),"Attention : montant présenté entièrement écarté",(IFERROR(VALUE(TRIM(SUBSTITUTE(AZ18,CHAR(160),""))),0))&lt;(IFERROR(VALUE(TRIM(SUBSTITUTE(X18,CHAR(160),""))),0)),"Attention : montant présenté partiellement écarté",TRUE,""))</f>
        <v/>
      </c>
      <c r="BD18" s="49" t="str">
        <f t="shared" si="16"/>
        <v/>
      </c>
      <c r="BE18" s="49" t="str">
        <f t="shared" si="17"/>
        <v/>
      </c>
      <c r="BF18" s="665" t="str">
        <f t="shared" si="18"/>
        <v/>
      </c>
      <c r="BG18" s="51"/>
    </row>
    <row r="19" spans="1:59" ht="15" customHeight="1">
      <c r="A19" s="65">
        <v>8</v>
      </c>
      <c r="B19" s="264"/>
      <c r="C19" s="276"/>
      <c r="D19" s="264"/>
      <c r="E19" s="264"/>
      <c r="F19" s="143"/>
      <c r="G19" s="143"/>
      <c r="H19" s="143"/>
      <c r="I19" s="264"/>
      <c r="J19" s="264"/>
      <c r="K19" s="264"/>
      <c r="L19" s="124"/>
      <c r="M19" s="7"/>
      <c r="N19" s="42" t="str">
        <f t="shared" si="0"/>
        <v/>
      </c>
      <c r="O19" s="9"/>
      <c r="P19" s="7"/>
      <c r="Q19" s="42" t="str">
        <f t="shared" si="1"/>
        <v/>
      </c>
      <c r="R19" s="10"/>
      <c r="S19" s="7"/>
      <c r="T19" s="125" t="str">
        <f t="shared" si="2"/>
        <v/>
      </c>
      <c r="U19" s="134"/>
      <c r="V19" s="133"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7"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136" t="str">
        <f t="shared" si="3"/>
        <v/>
      </c>
      <c r="Y19" s="642"/>
      <c r="Z19" s="664" t="str">
        <f t="shared" si="22"/>
        <v/>
      </c>
      <c r="AA19" s="606" t="str">
        <f t="shared" si="23"/>
        <v/>
      </c>
      <c r="AB19" s="155" t="str">
        <f t="shared" si="24"/>
        <v/>
      </c>
      <c r="AC19" s="155" t="str">
        <f t="shared" si="25"/>
        <v/>
      </c>
      <c r="AD19" s="15" t="str">
        <f t="shared" si="26"/>
        <v/>
      </c>
      <c r="AE19" s="155" t="str">
        <f t="shared" si="27"/>
        <v/>
      </c>
      <c r="AF19" s="155" t="str">
        <f t="shared" si="28"/>
        <v/>
      </c>
      <c r="AG19" s="155" t="str">
        <f t="shared" si="29"/>
        <v/>
      </c>
      <c r="AH19" s="155" t="str">
        <f t="shared" si="30"/>
        <v/>
      </c>
      <c r="AI19" s="155" t="str">
        <f t="shared" si="31"/>
        <v/>
      </c>
      <c r="AJ19" s="45" t="str">
        <f t="shared" si="20"/>
        <v/>
      </c>
      <c r="AK19" s="20" t="str">
        <f t="shared" si="21"/>
        <v/>
      </c>
      <c r="AL19" s="42" t="str">
        <f t="shared" si="5"/>
        <v/>
      </c>
      <c r="AM19" s="46" t="str">
        <f t="shared" si="6"/>
        <v/>
      </c>
      <c r="AN19" s="20" t="str">
        <f t="shared" si="7"/>
        <v/>
      </c>
      <c r="AO19" s="42" t="str">
        <f t="shared" si="8"/>
        <v/>
      </c>
      <c r="AP19" s="47" t="str">
        <f t="shared" si="9"/>
        <v/>
      </c>
      <c r="AQ19" s="20" t="str">
        <f t="shared" si="10"/>
        <v/>
      </c>
      <c r="AR19" s="48" t="str">
        <f t="shared" si="11"/>
        <v/>
      </c>
      <c r="AS19" s="44" t="str">
        <f t="shared" si="12"/>
        <v/>
      </c>
      <c r="AT19" s="156"/>
      <c r="AU19" s="49" t="str">
        <f t="shared" si="32"/>
        <v/>
      </c>
      <c r="AV19" s="49" t="str">
        <f t="shared" si="14"/>
        <v/>
      </c>
      <c r="AW19" s="49" t="str">
        <f t="shared" si="15"/>
        <v/>
      </c>
      <c r="AX19" s="68"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8" t="str" cm="1">
        <f t="array" ref="AY19">IF($AA19="","",IF((IFERROR(_xlfn.IFS(TRIM(SUBSTITUTE($AS19,CHAR(160),""))="Devis 1", IFERROR(VALUE(TRIM(SUBSTITUTE(AK19,CHAR(160),""))),0),TRIM(SUBSTITUTE($AS19,CHAR(160),""))="Devis 2", IFERROR(VALUE(TRIM(SUBSTITUTE(AN19,CHAR(160),""))),0),TRIM(SUBSTITUTE($AS19,CHAR(160),""))="Devis 3", IFERROR(VALUE(TRIM(SUBSTITUTE(AQ19,CHAR(160),""))),0)),0) * IFERROR(VALUE(TRIM(SUBSTITUTE($AA19,CHAR(160),""))),0)) = 0,IF(AX19&lt;&gt;"",0,""),(IFERROR(_xlfn.IFS(TRIM(SUBSTITUTE($AS19,CHAR(160),""))="Devis 1", IFERROR(VALUE(TRIM(SUBSTITUTE(AK19,CHAR(160),""))),0),TRIM(SUBSTITUTE($AS19,CHAR(160),""))="Devis 2", IFERROR(VALUE(TRIM(SUBSTITUTE(AN19,CHAR(160),""))),0),TRIM(SUBSTITUTE($AS19,CHAR(160),""))="Devis 3", IFERROR(VALUE(TRIM(SUBSTITUTE(AQ19,CHAR(160),""))),0)),0) * IFERROR(VALUE(TRIM(SUBSTITUTE($AA19,CHAR(160),""))),0))))</f>
        <v/>
      </c>
      <c r="AZ19" s="68"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0"/>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57" t="str" cm="1">
        <f t="array" ref="BC19">IF(OR(AZ19="",X19="",AX19="",V19="",AY19="",W19=""),"",_xlfn.IFS((IFERROR(VALUE(TRIM(SUBSTITUTE(AZ19,CHAR(160),""))),0))&gt;(IFERROR(VALUE(TRIM(SUBSTITUTE(X19,CHAR(160),""))),0)),"KO : Le montant retenu TTC est supérieur au montant présenté TTC. Merci de revoir la ligne de dépense ou plafonner son montant.",(IFERROR(VALUE(TRIM(SUBSTITUTE(AX19,CHAR(160),""))),0))&gt;(IFERROR(VALUE(TRIM(SUBSTITUTE(V19,CHAR(160),""))),0)),"Attention : Le montant retenu HT est supérieur au montant HT présenté. Merci de revoir la ligne de dépense,plafonner son montant,ou justifier la reventillation HT/TVA.",(IFERROR(VALUE(TRIM(SUBSTITUTE(AY19,CHAR(160),""))),0))&gt;(IFERROR(VALUE(TRIM(SUBSTITUTE(W19,CHAR(160),""))),0)),"Attention : Le montant TVA retenu est supérieur au montant TVA présenté. Merci de revoir la ligne de dépense,plafonner son montant,ou justifier la reventillation HT/TVA.",(IFERROR(VALUE(TRIM(SUBSTITUTE(X19,CHAR(160),""))),0))=0,"",(IFERROR(VALUE(TRIM(SUBSTITUTE(AZ19,CHAR(160),""))),0))=(IFERROR(VALUE(TRIM(SUBSTITUTE(X19,CHAR(160),""))),0)),"OK",
OR((IFERROR(VALUE(TRIM(SUBSTITUTE(AZ19,CHAR(160),""))),0))=0,(IFERROR(VALUE(TRIM(SUBSTITUTE(AX19,CHAR(160),""))),0))=0),"Attention : montant présenté entièrement écarté",(IFERROR(VALUE(TRIM(SUBSTITUTE(AZ19,CHAR(160),""))),0))&lt;(IFERROR(VALUE(TRIM(SUBSTITUTE(X19,CHAR(160),""))),0)),"Attention : montant présenté partiellement écarté",TRUE,""))</f>
        <v/>
      </c>
      <c r="BD19" s="49" t="str">
        <f t="shared" si="16"/>
        <v/>
      </c>
      <c r="BE19" s="49" t="str">
        <f t="shared" si="17"/>
        <v/>
      </c>
      <c r="BF19" s="665" t="str">
        <f t="shared" si="18"/>
        <v/>
      </c>
      <c r="BG19" s="51"/>
    </row>
    <row r="20" spans="1:59" ht="15" customHeight="1">
      <c r="A20" s="65">
        <v>9</v>
      </c>
      <c r="B20" s="264"/>
      <c r="C20" s="276"/>
      <c r="D20" s="264"/>
      <c r="E20" s="264"/>
      <c r="F20" s="143"/>
      <c r="G20" s="143"/>
      <c r="H20" s="143"/>
      <c r="I20" s="264"/>
      <c r="J20" s="264"/>
      <c r="K20" s="264"/>
      <c r="L20" s="124"/>
      <c r="M20" s="7"/>
      <c r="N20" s="42" t="str">
        <f t="shared" si="0"/>
        <v/>
      </c>
      <c r="O20" s="9"/>
      <c r="P20" s="7"/>
      <c r="Q20" s="42" t="str">
        <f t="shared" si="1"/>
        <v/>
      </c>
      <c r="R20" s="10"/>
      <c r="S20" s="7"/>
      <c r="T20" s="125" t="str">
        <f t="shared" si="2"/>
        <v/>
      </c>
      <c r="U20" s="134"/>
      <c r="V20" s="133"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7"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136" t="str">
        <f t="shared" si="3"/>
        <v/>
      </c>
      <c r="Y20" s="642"/>
      <c r="Z20" s="664" t="str">
        <f t="shared" si="22"/>
        <v/>
      </c>
      <c r="AA20" s="606" t="str">
        <f t="shared" si="23"/>
        <v/>
      </c>
      <c r="AB20" s="155" t="str">
        <f t="shared" si="24"/>
        <v/>
      </c>
      <c r="AC20" s="155" t="str">
        <f t="shared" si="25"/>
        <v/>
      </c>
      <c r="AD20" s="15" t="str">
        <f t="shared" si="26"/>
        <v/>
      </c>
      <c r="AE20" s="155" t="str">
        <f t="shared" si="27"/>
        <v/>
      </c>
      <c r="AF20" s="155" t="str">
        <f t="shared" si="28"/>
        <v/>
      </c>
      <c r="AG20" s="155" t="str">
        <f t="shared" si="29"/>
        <v/>
      </c>
      <c r="AH20" s="155" t="str">
        <f t="shared" si="30"/>
        <v/>
      </c>
      <c r="AI20" s="155" t="str">
        <f t="shared" si="31"/>
        <v/>
      </c>
      <c r="AJ20" s="45" t="str">
        <f t="shared" si="20"/>
        <v/>
      </c>
      <c r="AK20" s="20" t="str">
        <f t="shared" si="21"/>
        <v/>
      </c>
      <c r="AL20" s="42" t="str">
        <f t="shared" si="5"/>
        <v/>
      </c>
      <c r="AM20" s="46" t="str">
        <f t="shared" si="6"/>
        <v/>
      </c>
      <c r="AN20" s="20" t="str">
        <f t="shared" si="7"/>
        <v/>
      </c>
      <c r="AO20" s="42" t="str">
        <f t="shared" si="8"/>
        <v/>
      </c>
      <c r="AP20" s="47" t="str">
        <f t="shared" si="9"/>
        <v/>
      </c>
      <c r="AQ20" s="20" t="str">
        <f t="shared" si="10"/>
        <v/>
      </c>
      <c r="AR20" s="48" t="str">
        <f t="shared" si="11"/>
        <v/>
      </c>
      <c r="AS20" s="44" t="str">
        <f t="shared" si="12"/>
        <v/>
      </c>
      <c r="AT20" s="156"/>
      <c r="AU20" s="49" t="str">
        <f t="shared" si="32"/>
        <v/>
      </c>
      <c r="AV20" s="49" t="str">
        <f t="shared" si="14"/>
        <v/>
      </c>
      <c r="AW20" s="49" t="str">
        <f t="shared" si="15"/>
        <v/>
      </c>
      <c r="AX20" s="68"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8" t="str" cm="1">
        <f t="array" ref="AY20">IF($AA20="","",IF((IFERROR(_xlfn.IFS(TRIM(SUBSTITUTE($AS20,CHAR(160),""))="Devis 1", IFERROR(VALUE(TRIM(SUBSTITUTE(AK20,CHAR(160),""))),0),TRIM(SUBSTITUTE($AS20,CHAR(160),""))="Devis 2", IFERROR(VALUE(TRIM(SUBSTITUTE(AN20,CHAR(160),""))),0),TRIM(SUBSTITUTE($AS20,CHAR(160),""))="Devis 3", IFERROR(VALUE(TRIM(SUBSTITUTE(AQ20,CHAR(160),""))),0)),0) * IFERROR(VALUE(TRIM(SUBSTITUTE($AA20,CHAR(160),""))),0)) = 0,IF(AX20&lt;&gt;"",0,""),(IFERROR(_xlfn.IFS(TRIM(SUBSTITUTE($AS20,CHAR(160),""))="Devis 1", IFERROR(VALUE(TRIM(SUBSTITUTE(AK20,CHAR(160),""))),0),TRIM(SUBSTITUTE($AS20,CHAR(160),""))="Devis 2", IFERROR(VALUE(TRIM(SUBSTITUTE(AN20,CHAR(160),""))),0),TRIM(SUBSTITUTE($AS20,CHAR(160),""))="Devis 3", IFERROR(VALUE(TRIM(SUBSTITUTE(AQ20,CHAR(160),""))),0)),0) * IFERROR(VALUE(TRIM(SUBSTITUTE($AA20,CHAR(160),""))),0))))</f>
        <v/>
      </c>
      <c r="AZ20" s="68"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0"/>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57" t="str" cm="1">
        <f t="array" ref="BC20">IF(OR(AZ20="",X20="",AX20="",V20="",AY20="",W20=""),"",_xlfn.IFS((IFERROR(VALUE(TRIM(SUBSTITUTE(AZ20,CHAR(160),""))),0))&gt;(IFERROR(VALUE(TRIM(SUBSTITUTE(X20,CHAR(160),""))),0)),"KO : Le montant retenu TTC est supérieur au montant présenté TTC. Merci de revoir la ligne de dépense ou plafonner son montant.",(IFERROR(VALUE(TRIM(SUBSTITUTE(AX20,CHAR(160),""))),0))&gt;(IFERROR(VALUE(TRIM(SUBSTITUTE(V20,CHAR(160),""))),0)),"Attention : Le montant retenu HT est supérieur au montant HT présenté. Merci de revoir la ligne de dépense,plafonner son montant,ou justifier la reventillation HT/TVA.",(IFERROR(VALUE(TRIM(SUBSTITUTE(AY20,CHAR(160),""))),0))&gt;(IFERROR(VALUE(TRIM(SUBSTITUTE(W20,CHAR(160),""))),0)),"Attention : Le montant TVA retenu est supérieur au montant TVA présenté. Merci de revoir la ligne de dépense,plafonner son montant,ou justifier la reventillation HT/TVA.",(IFERROR(VALUE(TRIM(SUBSTITUTE(X20,CHAR(160),""))),0))=0,"",(IFERROR(VALUE(TRIM(SUBSTITUTE(AZ20,CHAR(160),""))),0))=(IFERROR(VALUE(TRIM(SUBSTITUTE(X20,CHAR(160),""))),0)),"OK",
OR((IFERROR(VALUE(TRIM(SUBSTITUTE(AZ20,CHAR(160),""))),0))=0,(IFERROR(VALUE(TRIM(SUBSTITUTE(AX20,CHAR(160),""))),0))=0),"Attention : montant présenté entièrement écarté",(IFERROR(VALUE(TRIM(SUBSTITUTE(AZ20,CHAR(160),""))),0))&lt;(IFERROR(VALUE(TRIM(SUBSTITUTE(X20,CHAR(160),""))),0)),"Attention : montant présenté partiellement écarté",TRUE,""))</f>
        <v/>
      </c>
      <c r="BD20" s="49" t="str">
        <f t="shared" si="16"/>
        <v/>
      </c>
      <c r="BE20" s="49" t="str">
        <f t="shared" si="17"/>
        <v/>
      </c>
      <c r="BF20" s="665" t="str">
        <f t="shared" si="18"/>
        <v/>
      </c>
      <c r="BG20" s="51"/>
    </row>
    <row r="21" spans="1:59" ht="15" customHeight="1">
      <c r="A21" s="65">
        <v>10</v>
      </c>
      <c r="B21" s="264"/>
      <c r="C21" s="276"/>
      <c r="D21" s="264"/>
      <c r="E21" s="264"/>
      <c r="F21" s="143"/>
      <c r="G21" s="143"/>
      <c r="H21" s="143"/>
      <c r="I21" s="264"/>
      <c r="J21" s="264"/>
      <c r="K21" s="264"/>
      <c r="L21" s="124"/>
      <c r="M21" s="7"/>
      <c r="N21" s="42" t="str">
        <f t="shared" si="0"/>
        <v/>
      </c>
      <c r="O21" s="9"/>
      <c r="P21" s="7"/>
      <c r="Q21" s="42" t="str">
        <f t="shared" si="1"/>
        <v/>
      </c>
      <c r="R21" s="10"/>
      <c r="S21" s="7"/>
      <c r="T21" s="125" t="str">
        <f t="shared" si="2"/>
        <v/>
      </c>
      <c r="U21" s="134"/>
      <c r="V21" s="133"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7"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136" t="str">
        <f t="shared" si="3"/>
        <v/>
      </c>
      <c r="Y21" s="642"/>
      <c r="Z21" s="664" t="str">
        <f t="shared" si="22"/>
        <v/>
      </c>
      <c r="AA21" s="606" t="str">
        <f t="shared" si="23"/>
        <v/>
      </c>
      <c r="AB21" s="155" t="str">
        <f t="shared" si="24"/>
        <v/>
      </c>
      <c r="AC21" s="155" t="str">
        <f t="shared" si="25"/>
        <v/>
      </c>
      <c r="AD21" s="15" t="str">
        <f t="shared" si="26"/>
        <v/>
      </c>
      <c r="AE21" s="155" t="str">
        <f t="shared" si="27"/>
        <v/>
      </c>
      <c r="AF21" s="155" t="str">
        <f t="shared" si="28"/>
        <v/>
      </c>
      <c r="AG21" s="155" t="str">
        <f t="shared" si="29"/>
        <v/>
      </c>
      <c r="AH21" s="155" t="str">
        <f t="shared" si="30"/>
        <v/>
      </c>
      <c r="AI21" s="155" t="str">
        <f t="shared" si="31"/>
        <v/>
      </c>
      <c r="AJ21" s="45" t="str">
        <f t="shared" si="20"/>
        <v/>
      </c>
      <c r="AK21" s="20" t="str">
        <f t="shared" si="21"/>
        <v/>
      </c>
      <c r="AL21" s="42" t="str">
        <f t="shared" si="5"/>
        <v/>
      </c>
      <c r="AM21" s="46" t="str">
        <f t="shared" si="6"/>
        <v/>
      </c>
      <c r="AN21" s="20" t="str">
        <f t="shared" si="7"/>
        <v/>
      </c>
      <c r="AO21" s="42" t="str">
        <f t="shared" si="8"/>
        <v/>
      </c>
      <c r="AP21" s="47" t="str">
        <f t="shared" si="9"/>
        <v/>
      </c>
      <c r="AQ21" s="20" t="str">
        <f t="shared" si="10"/>
        <v/>
      </c>
      <c r="AR21" s="48" t="str">
        <f t="shared" si="11"/>
        <v/>
      </c>
      <c r="AS21" s="44" t="str">
        <f t="shared" si="12"/>
        <v/>
      </c>
      <c r="AT21" s="156"/>
      <c r="AU21" s="49" t="str">
        <f t="shared" si="32"/>
        <v/>
      </c>
      <c r="AV21" s="49" t="str">
        <f t="shared" si="14"/>
        <v/>
      </c>
      <c r="AW21" s="49" t="str">
        <f t="shared" si="15"/>
        <v/>
      </c>
      <c r="AX21" s="68"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8" t="str" cm="1">
        <f t="array" ref="AY21">IF($AA21="","",IF((IFERROR(_xlfn.IFS(TRIM(SUBSTITUTE($AS21,CHAR(160),""))="Devis 1", IFERROR(VALUE(TRIM(SUBSTITUTE(AK21,CHAR(160),""))),0),TRIM(SUBSTITUTE($AS21,CHAR(160),""))="Devis 2", IFERROR(VALUE(TRIM(SUBSTITUTE(AN21,CHAR(160),""))),0),TRIM(SUBSTITUTE($AS21,CHAR(160),""))="Devis 3", IFERROR(VALUE(TRIM(SUBSTITUTE(AQ21,CHAR(160),""))),0)),0) * IFERROR(VALUE(TRIM(SUBSTITUTE($AA21,CHAR(160),""))),0)) = 0,IF(AX21&lt;&gt;"",0,""),(IFERROR(_xlfn.IFS(TRIM(SUBSTITUTE($AS21,CHAR(160),""))="Devis 1", IFERROR(VALUE(TRIM(SUBSTITUTE(AK21,CHAR(160),""))),0),TRIM(SUBSTITUTE($AS21,CHAR(160),""))="Devis 2", IFERROR(VALUE(TRIM(SUBSTITUTE(AN21,CHAR(160),""))),0),TRIM(SUBSTITUTE($AS21,CHAR(160),""))="Devis 3", IFERROR(VALUE(TRIM(SUBSTITUTE(AQ21,CHAR(160),""))),0)),0) * IFERROR(VALUE(TRIM(SUBSTITUTE($AA21,CHAR(160),""))),0))))</f>
        <v/>
      </c>
      <c r="AZ21" s="68"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0"/>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57" t="str" cm="1">
        <f t="array" ref="BC21">IF(OR(AZ21="",X21="",AX21="",V21="",AY21="",W21=""),"",_xlfn.IFS((IFERROR(VALUE(TRIM(SUBSTITUTE(AZ21,CHAR(160),""))),0))&gt;(IFERROR(VALUE(TRIM(SUBSTITUTE(X21,CHAR(160),""))),0)),"KO : Le montant retenu TTC est supérieur au montant présenté TTC. Merci de revoir la ligne de dépense ou plafonner son montant.",(IFERROR(VALUE(TRIM(SUBSTITUTE(AX21,CHAR(160),""))),0))&gt;(IFERROR(VALUE(TRIM(SUBSTITUTE(V21,CHAR(160),""))),0)),"Attention : Le montant retenu HT est supérieur au montant HT présenté. Merci de revoir la ligne de dépense,plafonner son montant,ou justifier la reventillation HT/TVA.",(IFERROR(VALUE(TRIM(SUBSTITUTE(AY21,CHAR(160),""))),0))&gt;(IFERROR(VALUE(TRIM(SUBSTITUTE(W21,CHAR(160),""))),0)),"Attention : Le montant TVA retenu est supérieur au montant TVA présenté. Merci de revoir la ligne de dépense,plafonner son montant,ou justifier la reventillation HT/TVA.",(IFERROR(VALUE(TRIM(SUBSTITUTE(X21,CHAR(160),""))),0))=0,"",(IFERROR(VALUE(TRIM(SUBSTITUTE(AZ21,CHAR(160),""))),0))=(IFERROR(VALUE(TRIM(SUBSTITUTE(X21,CHAR(160),""))),0)),"OK",
OR((IFERROR(VALUE(TRIM(SUBSTITUTE(AZ21,CHAR(160),""))),0))=0,(IFERROR(VALUE(TRIM(SUBSTITUTE(AX21,CHAR(160),""))),0))=0),"Attention : montant présenté entièrement écarté",(IFERROR(VALUE(TRIM(SUBSTITUTE(AZ21,CHAR(160),""))),0))&lt;(IFERROR(VALUE(TRIM(SUBSTITUTE(X21,CHAR(160),""))),0)),"Attention : montant présenté partiellement écarté",TRUE,""))</f>
        <v/>
      </c>
      <c r="BD21" s="49" t="str">
        <f t="shared" si="16"/>
        <v/>
      </c>
      <c r="BE21" s="49" t="str">
        <f t="shared" si="17"/>
        <v/>
      </c>
      <c r="BF21" s="665" t="str">
        <f t="shared" si="18"/>
        <v/>
      </c>
      <c r="BG21" s="51"/>
    </row>
    <row r="22" spans="1:59" ht="15" customHeight="1">
      <c r="A22" s="65">
        <v>11</v>
      </c>
      <c r="B22" s="264"/>
      <c r="C22" s="276"/>
      <c r="D22" s="264"/>
      <c r="E22" s="264"/>
      <c r="F22" s="143"/>
      <c r="G22" s="143"/>
      <c r="H22" s="143"/>
      <c r="I22" s="264"/>
      <c r="J22" s="264"/>
      <c r="K22" s="264"/>
      <c r="L22" s="124"/>
      <c r="M22" s="7"/>
      <c r="N22" s="42" t="str">
        <f t="shared" si="0"/>
        <v/>
      </c>
      <c r="O22" s="9"/>
      <c r="P22" s="7"/>
      <c r="Q22" s="42" t="str">
        <f t="shared" si="1"/>
        <v/>
      </c>
      <c r="R22" s="10"/>
      <c r="S22" s="7"/>
      <c r="T22" s="125" t="str">
        <f t="shared" si="2"/>
        <v/>
      </c>
      <c r="U22" s="134"/>
      <c r="V22" s="133"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7"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136" t="str">
        <f t="shared" si="3"/>
        <v/>
      </c>
      <c r="Y22" s="642"/>
      <c r="Z22" s="664" t="str">
        <f t="shared" si="22"/>
        <v/>
      </c>
      <c r="AA22" s="606" t="str">
        <f t="shared" si="23"/>
        <v/>
      </c>
      <c r="AB22" s="155" t="str">
        <f t="shared" si="24"/>
        <v/>
      </c>
      <c r="AC22" s="155" t="str">
        <f t="shared" si="25"/>
        <v/>
      </c>
      <c r="AD22" s="15" t="str">
        <f t="shared" si="26"/>
        <v/>
      </c>
      <c r="AE22" s="155" t="str">
        <f t="shared" si="27"/>
        <v/>
      </c>
      <c r="AF22" s="155" t="str">
        <f t="shared" si="28"/>
        <v/>
      </c>
      <c r="AG22" s="155" t="str">
        <f t="shared" si="29"/>
        <v/>
      </c>
      <c r="AH22" s="155" t="str">
        <f t="shared" si="30"/>
        <v/>
      </c>
      <c r="AI22" s="155" t="str">
        <f t="shared" si="31"/>
        <v/>
      </c>
      <c r="AJ22" s="45" t="str">
        <f t="shared" si="20"/>
        <v/>
      </c>
      <c r="AK22" s="20" t="str">
        <f t="shared" si="21"/>
        <v/>
      </c>
      <c r="AL22" s="42" t="str">
        <f t="shared" si="5"/>
        <v/>
      </c>
      <c r="AM22" s="46" t="str">
        <f t="shared" si="6"/>
        <v/>
      </c>
      <c r="AN22" s="20" t="str">
        <f t="shared" si="7"/>
        <v/>
      </c>
      <c r="AO22" s="42" t="str">
        <f t="shared" si="8"/>
        <v/>
      </c>
      <c r="AP22" s="47" t="str">
        <f t="shared" si="9"/>
        <v/>
      </c>
      <c r="AQ22" s="20" t="str">
        <f t="shared" si="10"/>
        <v/>
      </c>
      <c r="AR22" s="48" t="str">
        <f t="shared" si="11"/>
        <v/>
      </c>
      <c r="AS22" s="44" t="str">
        <f t="shared" si="12"/>
        <v/>
      </c>
      <c r="AT22" s="156"/>
      <c r="AU22" s="49" t="str">
        <f t="shared" si="32"/>
        <v/>
      </c>
      <c r="AV22" s="49" t="str">
        <f t="shared" si="14"/>
        <v/>
      </c>
      <c r="AW22" s="49" t="str">
        <f t="shared" si="15"/>
        <v/>
      </c>
      <c r="AX22" s="68"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8" t="str" cm="1">
        <f t="array" ref="AY22">IF($AA22="","",IF((IFERROR(_xlfn.IFS(TRIM(SUBSTITUTE($AS22,CHAR(160),""))="Devis 1", IFERROR(VALUE(TRIM(SUBSTITUTE(AK22,CHAR(160),""))),0),TRIM(SUBSTITUTE($AS22,CHAR(160),""))="Devis 2", IFERROR(VALUE(TRIM(SUBSTITUTE(AN22,CHAR(160),""))),0),TRIM(SUBSTITUTE($AS22,CHAR(160),""))="Devis 3", IFERROR(VALUE(TRIM(SUBSTITUTE(AQ22,CHAR(160),""))),0)),0) * IFERROR(VALUE(TRIM(SUBSTITUTE($AA22,CHAR(160),""))),0)) = 0,IF(AX22&lt;&gt;"",0,""),(IFERROR(_xlfn.IFS(TRIM(SUBSTITUTE($AS22,CHAR(160),""))="Devis 1", IFERROR(VALUE(TRIM(SUBSTITUTE(AK22,CHAR(160),""))),0),TRIM(SUBSTITUTE($AS22,CHAR(160),""))="Devis 2", IFERROR(VALUE(TRIM(SUBSTITUTE(AN22,CHAR(160),""))),0),TRIM(SUBSTITUTE($AS22,CHAR(160),""))="Devis 3", IFERROR(VALUE(TRIM(SUBSTITUTE(AQ22,CHAR(160),""))),0)),0) * IFERROR(VALUE(TRIM(SUBSTITUTE($AA22,CHAR(160),""))),0))))</f>
        <v/>
      </c>
      <c r="AZ22" s="68"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0"/>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57" t="str" cm="1">
        <f t="array" ref="BC22">IF(OR(AZ22="",X22="",AX22="",V22="",AY22="",W22=""),"",_xlfn.IFS((IFERROR(VALUE(TRIM(SUBSTITUTE(AZ22,CHAR(160),""))),0))&gt;(IFERROR(VALUE(TRIM(SUBSTITUTE(X22,CHAR(160),""))),0)),"KO : Le montant retenu TTC est supérieur au montant présenté TTC. Merci de revoir la ligne de dépense ou plafonner son montant.",(IFERROR(VALUE(TRIM(SUBSTITUTE(AX22,CHAR(160),""))),0))&gt;(IFERROR(VALUE(TRIM(SUBSTITUTE(V22,CHAR(160),""))),0)),"Attention : Le montant retenu HT est supérieur au montant HT présenté. Merci de revoir la ligne de dépense,plafonner son montant,ou justifier la reventillation HT/TVA.",(IFERROR(VALUE(TRIM(SUBSTITUTE(AY22,CHAR(160),""))),0))&gt;(IFERROR(VALUE(TRIM(SUBSTITUTE(W22,CHAR(160),""))),0)),"Attention : Le montant TVA retenu est supérieur au montant TVA présenté. Merci de revoir la ligne de dépense,plafonner son montant,ou justifier la reventillation HT/TVA.",(IFERROR(VALUE(TRIM(SUBSTITUTE(X22,CHAR(160),""))),0))=0,"",(IFERROR(VALUE(TRIM(SUBSTITUTE(AZ22,CHAR(160),""))),0))=(IFERROR(VALUE(TRIM(SUBSTITUTE(X22,CHAR(160),""))),0)),"OK",
OR((IFERROR(VALUE(TRIM(SUBSTITUTE(AZ22,CHAR(160),""))),0))=0,(IFERROR(VALUE(TRIM(SUBSTITUTE(AX22,CHAR(160),""))),0))=0),"Attention : montant présenté entièrement écarté",(IFERROR(VALUE(TRIM(SUBSTITUTE(AZ22,CHAR(160),""))),0))&lt;(IFERROR(VALUE(TRIM(SUBSTITUTE(X22,CHAR(160),""))),0)),"Attention : montant présenté partiellement écarté",TRUE,""))</f>
        <v/>
      </c>
      <c r="BD22" s="49" t="str">
        <f t="shared" si="16"/>
        <v/>
      </c>
      <c r="BE22" s="49" t="str">
        <f t="shared" si="17"/>
        <v/>
      </c>
      <c r="BF22" s="665" t="str">
        <f t="shared" si="18"/>
        <v/>
      </c>
      <c r="BG22" s="51"/>
    </row>
    <row r="23" spans="1:59" ht="15" customHeight="1">
      <c r="A23" s="65">
        <v>12</v>
      </c>
      <c r="B23" s="264"/>
      <c r="C23" s="276"/>
      <c r="D23" s="264"/>
      <c r="E23" s="264"/>
      <c r="F23" s="143"/>
      <c r="G23" s="143"/>
      <c r="H23" s="143"/>
      <c r="I23" s="264"/>
      <c r="J23" s="264"/>
      <c r="K23" s="264"/>
      <c r="L23" s="124"/>
      <c r="M23" s="7"/>
      <c r="N23" s="42" t="str">
        <f t="shared" si="0"/>
        <v/>
      </c>
      <c r="O23" s="9"/>
      <c r="P23" s="7"/>
      <c r="Q23" s="42" t="str">
        <f t="shared" si="1"/>
        <v/>
      </c>
      <c r="R23" s="10"/>
      <c r="S23" s="7"/>
      <c r="T23" s="125" t="str">
        <f t="shared" si="2"/>
        <v/>
      </c>
      <c r="U23" s="134"/>
      <c r="V23" s="133"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7"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136" t="str">
        <f t="shared" si="3"/>
        <v/>
      </c>
      <c r="Y23" s="642"/>
      <c r="Z23" s="664" t="str">
        <f t="shared" si="22"/>
        <v/>
      </c>
      <c r="AA23" s="606" t="str">
        <f t="shared" si="23"/>
        <v/>
      </c>
      <c r="AB23" s="155" t="str">
        <f t="shared" si="24"/>
        <v/>
      </c>
      <c r="AC23" s="155" t="str">
        <f t="shared" si="25"/>
        <v/>
      </c>
      <c r="AD23" s="15" t="str">
        <f t="shared" si="26"/>
        <v/>
      </c>
      <c r="AE23" s="155" t="str">
        <f t="shared" si="27"/>
        <v/>
      </c>
      <c r="AF23" s="155" t="str">
        <f t="shared" si="28"/>
        <v/>
      </c>
      <c r="AG23" s="155" t="str">
        <f t="shared" si="29"/>
        <v/>
      </c>
      <c r="AH23" s="155" t="str">
        <f t="shared" si="30"/>
        <v/>
      </c>
      <c r="AI23" s="155" t="str">
        <f t="shared" si="31"/>
        <v/>
      </c>
      <c r="AJ23" s="45" t="str">
        <f t="shared" si="20"/>
        <v/>
      </c>
      <c r="AK23" s="20" t="str">
        <f t="shared" si="21"/>
        <v/>
      </c>
      <c r="AL23" s="42" t="str">
        <f t="shared" si="5"/>
        <v/>
      </c>
      <c r="AM23" s="46" t="str">
        <f t="shared" si="6"/>
        <v/>
      </c>
      <c r="AN23" s="20" t="str">
        <f t="shared" si="7"/>
        <v/>
      </c>
      <c r="AO23" s="42" t="str">
        <f t="shared" si="8"/>
        <v/>
      </c>
      <c r="AP23" s="47" t="str">
        <f t="shared" si="9"/>
        <v/>
      </c>
      <c r="AQ23" s="20" t="str">
        <f t="shared" si="10"/>
        <v/>
      </c>
      <c r="AR23" s="48" t="str">
        <f t="shared" si="11"/>
        <v/>
      </c>
      <c r="AS23" s="44" t="str">
        <f t="shared" si="12"/>
        <v/>
      </c>
      <c r="AT23" s="156"/>
      <c r="AU23" s="49" t="str">
        <f t="shared" si="32"/>
        <v/>
      </c>
      <c r="AV23" s="49" t="str">
        <f t="shared" si="14"/>
        <v/>
      </c>
      <c r="AW23" s="49" t="str">
        <f t="shared" si="15"/>
        <v/>
      </c>
      <c r="AX23" s="68"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8" t="str" cm="1">
        <f t="array" ref="AY23">IF($AA23="","",IF((IFERROR(_xlfn.IFS(TRIM(SUBSTITUTE($AS23,CHAR(160),""))="Devis 1", IFERROR(VALUE(TRIM(SUBSTITUTE(AK23,CHAR(160),""))),0),TRIM(SUBSTITUTE($AS23,CHAR(160),""))="Devis 2", IFERROR(VALUE(TRIM(SUBSTITUTE(AN23,CHAR(160),""))),0),TRIM(SUBSTITUTE($AS23,CHAR(160),""))="Devis 3", IFERROR(VALUE(TRIM(SUBSTITUTE(AQ23,CHAR(160),""))),0)),0) * IFERROR(VALUE(TRIM(SUBSTITUTE($AA23,CHAR(160),""))),0)) = 0,IF(AX23&lt;&gt;"",0,""),(IFERROR(_xlfn.IFS(TRIM(SUBSTITUTE($AS23,CHAR(160),""))="Devis 1", IFERROR(VALUE(TRIM(SUBSTITUTE(AK23,CHAR(160),""))),0),TRIM(SUBSTITUTE($AS23,CHAR(160),""))="Devis 2", IFERROR(VALUE(TRIM(SUBSTITUTE(AN23,CHAR(160),""))),0),TRIM(SUBSTITUTE($AS23,CHAR(160),""))="Devis 3", IFERROR(VALUE(TRIM(SUBSTITUTE(AQ23,CHAR(160),""))),0)),0) * IFERROR(VALUE(TRIM(SUBSTITUTE($AA23,CHAR(160),""))),0))))</f>
        <v/>
      </c>
      <c r="AZ23" s="68"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0"/>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57" t="str" cm="1">
        <f t="array" ref="BC23">IF(OR(AZ23="",X23="",AX23="",V23="",AY23="",W23=""),"",_xlfn.IFS((IFERROR(VALUE(TRIM(SUBSTITUTE(AZ23,CHAR(160),""))),0))&gt;(IFERROR(VALUE(TRIM(SUBSTITUTE(X23,CHAR(160),""))),0)),"KO : Le montant retenu TTC est supérieur au montant présenté TTC. Merci de revoir la ligne de dépense ou plafonner son montant.",(IFERROR(VALUE(TRIM(SUBSTITUTE(AX23,CHAR(160),""))),0))&gt;(IFERROR(VALUE(TRIM(SUBSTITUTE(V23,CHAR(160),""))),0)),"Attention : Le montant retenu HT est supérieur au montant HT présenté. Merci de revoir la ligne de dépense,plafonner son montant,ou justifier la reventillation HT/TVA.",(IFERROR(VALUE(TRIM(SUBSTITUTE(AY23,CHAR(160),""))),0))&gt;(IFERROR(VALUE(TRIM(SUBSTITUTE(W23,CHAR(160),""))),0)),"Attention : Le montant TVA retenu est supérieur au montant TVA présenté. Merci de revoir la ligne de dépense,plafonner son montant,ou justifier la reventillation HT/TVA.",(IFERROR(VALUE(TRIM(SUBSTITUTE(X23,CHAR(160),""))),0))=0,"",(IFERROR(VALUE(TRIM(SUBSTITUTE(AZ23,CHAR(160),""))),0))=(IFERROR(VALUE(TRIM(SUBSTITUTE(X23,CHAR(160),""))),0)),"OK",
OR((IFERROR(VALUE(TRIM(SUBSTITUTE(AZ23,CHAR(160),""))),0))=0,(IFERROR(VALUE(TRIM(SUBSTITUTE(AX23,CHAR(160),""))),0))=0),"Attention : montant présenté entièrement écarté",(IFERROR(VALUE(TRIM(SUBSTITUTE(AZ23,CHAR(160),""))),0))&lt;(IFERROR(VALUE(TRIM(SUBSTITUTE(X23,CHAR(160),""))),0)),"Attention : montant présenté partiellement écarté",TRUE,""))</f>
        <v/>
      </c>
      <c r="BD23" s="49" t="str">
        <f t="shared" si="16"/>
        <v/>
      </c>
      <c r="BE23" s="49" t="str">
        <f t="shared" si="17"/>
        <v/>
      </c>
      <c r="BF23" s="665" t="str">
        <f t="shared" si="18"/>
        <v/>
      </c>
      <c r="BG23" s="51"/>
    </row>
    <row r="24" spans="1:59" ht="15" customHeight="1">
      <c r="A24" s="65">
        <v>13</v>
      </c>
      <c r="B24" s="264"/>
      <c r="C24" s="276"/>
      <c r="D24" s="264"/>
      <c r="E24" s="264"/>
      <c r="F24" s="143"/>
      <c r="G24" s="143"/>
      <c r="H24" s="143"/>
      <c r="I24" s="264"/>
      <c r="J24" s="264"/>
      <c r="K24" s="264"/>
      <c r="L24" s="124"/>
      <c r="M24" s="7"/>
      <c r="N24" s="42" t="str">
        <f t="shared" si="0"/>
        <v/>
      </c>
      <c r="O24" s="9"/>
      <c r="P24" s="7"/>
      <c r="Q24" s="42" t="str">
        <f t="shared" si="1"/>
        <v/>
      </c>
      <c r="R24" s="10"/>
      <c r="S24" s="7"/>
      <c r="T24" s="125" t="str">
        <f t="shared" si="2"/>
        <v/>
      </c>
      <c r="U24" s="134"/>
      <c r="V24" s="133"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7"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136" t="str">
        <f t="shared" si="3"/>
        <v/>
      </c>
      <c r="Y24" s="642"/>
      <c r="Z24" s="664" t="str">
        <f t="shared" si="22"/>
        <v/>
      </c>
      <c r="AA24" s="606" t="str">
        <f t="shared" si="23"/>
        <v/>
      </c>
      <c r="AB24" s="155" t="str">
        <f t="shared" si="24"/>
        <v/>
      </c>
      <c r="AC24" s="155" t="str">
        <f t="shared" si="25"/>
        <v/>
      </c>
      <c r="AD24" s="15" t="str">
        <f t="shared" si="26"/>
        <v/>
      </c>
      <c r="AE24" s="155" t="str">
        <f t="shared" si="27"/>
        <v/>
      </c>
      <c r="AF24" s="155" t="str">
        <f t="shared" si="28"/>
        <v/>
      </c>
      <c r="AG24" s="155" t="str">
        <f t="shared" si="29"/>
        <v/>
      </c>
      <c r="AH24" s="155" t="str">
        <f t="shared" si="30"/>
        <v/>
      </c>
      <c r="AI24" s="155" t="str">
        <f t="shared" si="31"/>
        <v/>
      </c>
      <c r="AJ24" s="45" t="str">
        <f t="shared" si="20"/>
        <v/>
      </c>
      <c r="AK24" s="20" t="str">
        <f t="shared" si="21"/>
        <v/>
      </c>
      <c r="AL24" s="42" t="str">
        <f t="shared" si="5"/>
        <v/>
      </c>
      <c r="AM24" s="46" t="str">
        <f t="shared" si="6"/>
        <v/>
      </c>
      <c r="AN24" s="20" t="str">
        <f t="shared" si="7"/>
        <v/>
      </c>
      <c r="AO24" s="42" t="str">
        <f t="shared" si="8"/>
        <v/>
      </c>
      <c r="AP24" s="47" t="str">
        <f t="shared" si="9"/>
        <v/>
      </c>
      <c r="AQ24" s="20" t="str">
        <f t="shared" si="10"/>
        <v/>
      </c>
      <c r="AR24" s="48" t="str">
        <f t="shared" si="11"/>
        <v/>
      </c>
      <c r="AS24" s="44" t="str">
        <f t="shared" si="12"/>
        <v/>
      </c>
      <c r="AT24" s="156"/>
      <c r="AU24" s="49" t="str">
        <f t="shared" si="32"/>
        <v/>
      </c>
      <c r="AV24" s="49" t="str">
        <f t="shared" si="14"/>
        <v/>
      </c>
      <c r="AW24" s="49" t="str">
        <f t="shared" si="15"/>
        <v/>
      </c>
      <c r="AX24" s="68"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8" t="str" cm="1">
        <f t="array" ref="AY24">IF($AA24="","",IF((IFERROR(_xlfn.IFS(TRIM(SUBSTITUTE($AS24,CHAR(160),""))="Devis 1", IFERROR(VALUE(TRIM(SUBSTITUTE(AK24,CHAR(160),""))),0),TRIM(SUBSTITUTE($AS24,CHAR(160),""))="Devis 2", IFERROR(VALUE(TRIM(SUBSTITUTE(AN24,CHAR(160),""))),0),TRIM(SUBSTITUTE($AS24,CHAR(160),""))="Devis 3", IFERROR(VALUE(TRIM(SUBSTITUTE(AQ24,CHAR(160),""))),0)),0) * IFERROR(VALUE(TRIM(SUBSTITUTE($AA24,CHAR(160),""))),0)) = 0,IF(AX24&lt;&gt;"",0,""),(IFERROR(_xlfn.IFS(TRIM(SUBSTITUTE($AS24,CHAR(160),""))="Devis 1", IFERROR(VALUE(TRIM(SUBSTITUTE(AK24,CHAR(160),""))),0),TRIM(SUBSTITUTE($AS24,CHAR(160),""))="Devis 2", IFERROR(VALUE(TRIM(SUBSTITUTE(AN24,CHAR(160),""))),0),TRIM(SUBSTITUTE($AS24,CHAR(160),""))="Devis 3", IFERROR(VALUE(TRIM(SUBSTITUTE(AQ24,CHAR(160),""))),0)),0) * IFERROR(VALUE(TRIM(SUBSTITUTE($AA24,CHAR(160),""))),0))))</f>
        <v/>
      </c>
      <c r="AZ24" s="68"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0"/>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57" t="str" cm="1">
        <f t="array" ref="BC24">IF(OR(AZ24="",X24="",AX24="",V24="",AY24="",W24=""),"",_xlfn.IFS((IFERROR(VALUE(TRIM(SUBSTITUTE(AZ24,CHAR(160),""))),0))&gt;(IFERROR(VALUE(TRIM(SUBSTITUTE(X24,CHAR(160),""))),0)),"KO : Le montant retenu TTC est supérieur au montant présenté TTC. Merci de revoir la ligne de dépense ou plafonner son montant.",(IFERROR(VALUE(TRIM(SUBSTITUTE(AX24,CHAR(160),""))),0))&gt;(IFERROR(VALUE(TRIM(SUBSTITUTE(V24,CHAR(160),""))),0)),"Attention : Le montant retenu HT est supérieur au montant HT présenté. Merci de revoir la ligne de dépense,plafonner son montant,ou justifier la reventillation HT/TVA.",(IFERROR(VALUE(TRIM(SUBSTITUTE(AY24,CHAR(160),""))),0))&gt;(IFERROR(VALUE(TRIM(SUBSTITUTE(W24,CHAR(160),""))),0)),"Attention : Le montant TVA retenu est supérieur au montant TVA présenté. Merci de revoir la ligne de dépense,plafonner son montant,ou justifier la reventillation HT/TVA.",(IFERROR(VALUE(TRIM(SUBSTITUTE(X24,CHAR(160),""))),0))=0,"",(IFERROR(VALUE(TRIM(SUBSTITUTE(AZ24,CHAR(160),""))),0))=(IFERROR(VALUE(TRIM(SUBSTITUTE(X24,CHAR(160),""))),0)),"OK",
OR((IFERROR(VALUE(TRIM(SUBSTITUTE(AZ24,CHAR(160),""))),0))=0,(IFERROR(VALUE(TRIM(SUBSTITUTE(AX24,CHAR(160),""))),0))=0),"Attention : montant présenté entièrement écarté",(IFERROR(VALUE(TRIM(SUBSTITUTE(AZ24,CHAR(160),""))),0))&lt;(IFERROR(VALUE(TRIM(SUBSTITUTE(X24,CHAR(160),""))),0)),"Attention : montant présenté partiellement écarté",TRUE,""))</f>
        <v/>
      </c>
      <c r="BD24" s="49" t="str">
        <f t="shared" si="16"/>
        <v/>
      </c>
      <c r="BE24" s="49" t="str">
        <f t="shared" si="17"/>
        <v/>
      </c>
      <c r="BF24" s="665" t="str">
        <f t="shared" si="18"/>
        <v/>
      </c>
      <c r="BG24" s="51"/>
    </row>
    <row r="25" spans="1:59" ht="15" customHeight="1">
      <c r="A25" s="65">
        <v>14</v>
      </c>
      <c r="B25" s="264"/>
      <c r="C25" s="276"/>
      <c r="D25" s="264"/>
      <c r="E25" s="264"/>
      <c r="F25" s="143"/>
      <c r="G25" s="143"/>
      <c r="H25" s="143"/>
      <c r="I25" s="264"/>
      <c r="J25" s="264"/>
      <c r="K25" s="264"/>
      <c r="L25" s="124"/>
      <c r="M25" s="7"/>
      <c r="N25" s="42" t="str">
        <f t="shared" si="0"/>
        <v/>
      </c>
      <c r="O25" s="9"/>
      <c r="P25" s="7"/>
      <c r="Q25" s="42" t="str">
        <f t="shared" si="1"/>
        <v/>
      </c>
      <c r="R25" s="10"/>
      <c r="S25" s="7"/>
      <c r="T25" s="125" t="str">
        <f t="shared" si="2"/>
        <v/>
      </c>
      <c r="U25" s="134"/>
      <c r="V25" s="133"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7"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136" t="str">
        <f t="shared" si="3"/>
        <v/>
      </c>
      <c r="Y25" s="642"/>
      <c r="Z25" s="664" t="str">
        <f t="shared" si="22"/>
        <v/>
      </c>
      <c r="AA25" s="606" t="str">
        <f t="shared" si="23"/>
        <v/>
      </c>
      <c r="AB25" s="155" t="str">
        <f t="shared" si="24"/>
        <v/>
      </c>
      <c r="AC25" s="155" t="str">
        <f t="shared" si="25"/>
        <v/>
      </c>
      <c r="AD25" s="15" t="str">
        <f t="shared" si="26"/>
        <v/>
      </c>
      <c r="AE25" s="155" t="str">
        <f t="shared" si="27"/>
        <v/>
      </c>
      <c r="AF25" s="155" t="str">
        <f t="shared" si="28"/>
        <v/>
      </c>
      <c r="AG25" s="155" t="str">
        <f t="shared" si="29"/>
        <v/>
      </c>
      <c r="AH25" s="155" t="str">
        <f t="shared" si="30"/>
        <v/>
      </c>
      <c r="AI25" s="155" t="str">
        <f t="shared" si="31"/>
        <v/>
      </c>
      <c r="AJ25" s="45" t="str">
        <f t="shared" si="20"/>
        <v/>
      </c>
      <c r="AK25" s="20" t="str">
        <f t="shared" si="21"/>
        <v/>
      </c>
      <c r="AL25" s="42" t="str">
        <f t="shared" si="5"/>
        <v/>
      </c>
      <c r="AM25" s="46" t="str">
        <f t="shared" si="6"/>
        <v/>
      </c>
      <c r="AN25" s="20" t="str">
        <f t="shared" si="7"/>
        <v/>
      </c>
      <c r="AO25" s="42" t="str">
        <f t="shared" si="8"/>
        <v/>
      </c>
      <c r="AP25" s="47" t="str">
        <f t="shared" si="9"/>
        <v/>
      </c>
      <c r="AQ25" s="20" t="str">
        <f t="shared" si="10"/>
        <v/>
      </c>
      <c r="AR25" s="48" t="str">
        <f t="shared" si="11"/>
        <v/>
      </c>
      <c r="AS25" s="44" t="str">
        <f t="shared" si="12"/>
        <v/>
      </c>
      <c r="AT25" s="156"/>
      <c r="AU25" s="49" t="str">
        <f t="shared" si="32"/>
        <v/>
      </c>
      <c r="AV25" s="49" t="str">
        <f t="shared" si="14"/>
        <v/>
      </c>
      <c r="AW25" s="49" t="str">
        <f t="shared" si="15"/>
        <v/>
      </c>
      <c r="AX25" s="68"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8" t="str" cm="1">
        <f t="array" ref="AY25">IF($AA25="","",IF((IFERROR(_xlfn.IFS(TRIM(SUBSTITUTE($AS25,CHAR(160),""))="Devis 1", IFERROR(VALUE(TRIM(SUBSTITUTE(AK25,CHAR(160),""))),0),TRIM(SUBSTITUTE($AS25,CHAR(160),""))="Devis 2", IFERROR(VALUE(TRIM(SUBSTITUTE(AN25,CHAR(160),""))),0),TRIM(SUBSTITUTE($AS25,CHAR(160),""))="Devis 3", IFERROR(VALUE(TRIM(SUBSTITUTE(AQ25,CHAR(160),""))),0)),0) * IFERROR(VALUE(TRIM(SUBSTITUTE($AA25,CHAR(160),""))),0)) = 0,IF(AX25&lt;&gt;"",0,""),(IFERROR(_xlfn.IFS(TRIM(SUBSTITUTE($AS25,CHAR(160),""))="Devis 1", IFERROR(VALUE(TRIM(SUBSTITUTE(AK25,CHAR(160),""))),0),TRIM(SUBSTITUTE($AS25,CHAR(160),""))="Devis 2", IFERROR(VALUE(TRIM(SUBSTITUTE(AN25,CHAR(160),""))),0),TRIM(SUBSTITUTE($AS25,CHAR(160),""))="Devis 3", IFERROR(VALUE(TRIM(SUBSTITUTE(AQ25,CHAR(160),""))),0)),0) * IFERROR(VALUE(TRIM(SUBSTITUTE($AA25,CHAR(160),""))),0))))</f>
        <v/>
      </c>
      <c r="AZ25" s="68"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0"/>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57" t="str" cm="1">
        <f t="array" ref="BC25">IF(OR(AZ25="",X25="",AX25="",V25="",AY25="",W25=""),"",_xlfn.IFS((IFERROR(VALUE(TRIM(SUBSTITUTE(AZ25,CHAR(160),""))),0))&gt;(IFERROR(VALUE(TRIM(SUBSTITUTE(X25,CHAR(160),""))),0)),"KO : Le montant retenu TTC est supérieur au montant présenté TTC. Merci de revoir la ligne de dépense ou plafonner son montant.",(IFERROR(VALUE(TRIM(SUBSTITUTE(AX25,CHAR(160),""))),0))&gt;(IFERROR(VALUE(TRIM(SUBSTITUTE(V25,CHAR(160),""))),0)),"Attention : Le montant retenu HT est supérieur au montant HT présenté. Merci de revoir la ligne de dépense,plafonner son montant,ou justifier la reventillation HT/TVA.",(IFERROR(VALUE(TRIM(SUBSTITUTE(AY25,CHAR(160),""))),0))&gt;(IFERROR(VALUE(TRIM(SUBSTITUTE(W25,CHAR(160),""))),0)),"Attention : Le montant TVA retenu est supérieur au montant TVA présenté. Merci de revoir la ligne de dépense,plafonner son montant,ou justifier la reventillation HT/TVA.",(IFERROR(VALUE(TRIM(SUBSTITUTE(X25,CHAR(160),""))),0))=0,"",(IFERROR(VALUE(TRIM(SUBSTITUTE(AZ25,CHAR(160),""))),0))=(IFERROR(VALUE(TRIM(SUBSTITUTE(X25,CHAR(160),""))),0)),"OK",
OR((IFERROR(VALUE(TRIM(SUBSTITUTE(AZ25,CHAR(160),""))),0))=0,(IFERROR(VALUE(TRIM(SUBSTITUTE(AX25,CHAR(160),""))),0))=0),"Attention : montant présenté entièrement écarté",(IFERROR(VALUE(TRIM(SUBSTITUTE(AZ25,CHAR(160),""))),0))&lt;(IFERROR(VALUE(TRIM(SUBSTITUTE(X25,CHAR(160),""))),0)),"Attention : montant présenté partiellement écarté",TRUE,""))</f>
        <v/>
      </c>
      <c r="BD25" s="49" t="str">
        <f t="shared" si="16"/>
        <v/>
      </c>
      <c r="BE25" s="49" t="str">
        <f t="shared" si="17"/>
        <v/>
      </c>
      <c r="BF25" s="665" t="str">
        <f t="shared" si="18"/>
        <v/>
      </c>
      <c r="BG25" s="51"/>
    </row>
    <row r="26" spans="1:59" ht="15" customHeight="1">
      <c r="A26" s="65">
        <v>15</v>
      </c>
      <c r="B26" s="264"/>
      <c r="C26" s="276"/>
      <c r="D26" s="264"/>
      <c r="E26" s="264"/>
      <c r="F26" s="143"/>
      <c r="G26" s="143"/>
      <c r="H26" s="143"/>
      <c r="I26" s="264"/>
      <c r="J26" s="264"/>
      <c r="K26" s="264"/>
      <c r="L26" s="124"/>
      <c r="M26" s="7"/>
      <c r="N26" s="42" t="str">
        <f t="shared" si="0"/>
        <v/>
      </c>
      <c r="O26" s="9"/>
      <c r="P26" s="7"/>
      <c r="Q26" s="42" t="str">
        <f t="shared" si="1"/>
        <v/>
      </c>
      <c r="R26" s="10"/>
      <c r="S26" s="7"/>
      <c r="T26" s="125" t="str">
        <f t="shared" si="2"/>
        <v/>
      </c>
      <c r="U26" s="134"/>
      <c r="V26" s="133"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7"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136" t="str">
        <f t="shared" si="3"/>
        <v/>
      </c>
      <c r="Y26" s="642"/>
      <c r="Z26" s="664" t="str">
        <f t="shared" si="22"/>
        <v/>
      </c>
      <c r="AA26" s="606" t="str">
        <f t="shared" si="23"/>
        <v/>
      </c>
      <c r="AB26" s="155" t="str">
        <f t="shared" si="24"/>
        <v/>
      </c>
      <c r="AC26" s="155" t="str">
        <f t="shared" si="25"/>
        <v/>
      </c>
      <c r="AD26" s="15" t="str">
        <f t="shared" si="26"/>
        <v/>
      </c>
      <c r="AE26" s="155" t="str">
        <f t="shared" si="27"/>
        <v/>
      </c>
      <c r="AF26" s="155" t="str">
        <f t="shared" si="28"/>
        <v/>
      </c>
      <c r="AG26" s="155" t="str">
        <f t="shared" si="29"/>
        <v/>
      </c>
      <c r="AH26" s="155" t="str">
        <f t="shared" si="30"/>
        <v/>
      </c>
      <c r="AI26" s="155" t="str">
        <f t="shared" si="31"/>
        <v/>
      </c>
      <c r="AJ26" s="45" t="str">
        <f t="shared" si="20"/>
        <v/>
      </c>
      <c r="AK26" s="20" t="str">
        <f t="shared" si="21"/>
        <v/>
      </c>
      <c r="AL26" s="42" t="str">
        <f t="shared" si="5"/>
        <v/>
      </c>
      <c r="AM26" s="46" t="str">
        <f t="shared" si="6"/>
        <v/>
      </c>
      <c r="AN26" s="20" t="str">
        <f t="shared" si="7"/>
        <v/>
      </c>
      <c r="AO26" s="42" t="str">
        <f t="shared" si="8"/>
        <v/>
      </c>
      <c r="AP26" s="47" t="str">
        <f t="shared" si="9"/>
        <v/>
      </c>
      <c r="AQ26" s="20" t="str">
        <f t="shared" si="10"/>
        <v/>
      </c>
      <c r="AR26" s="48" t="str">
        <f t="shared" si="11"/>
        <v/>
      </c>
      <c r="AS26" s="44" t="str">
        <f t="shared" si="12"/>
        <v/>
      </c>
      <c r="AT26" s="156"/>
      <c r="AU26" s="49" t="str">
        <f t="shared" si="32"/>
        <v/>
      </c>
      <c r="AV26" s="49" t="str">
        <f t="shared" si="14"/>
        <v/>
      </c>
      <c r="AW26" s="49" t="str">
        <f t="shared" si="15"/>
        <v/>
      </c>
      <c r="AX26" s="68"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8" t="str" cm="1">
        <f t="array" ref="AY26">IF($AA26="","",IF((IFERROR(_xlfn.IFS(TRIM(SUBSTITUTE($AS26,CHAR(160),""))="Devis 1", IFERROR(VALUE(TRIM(SUBSTITUTE(AK26,CHAR(160),""))),0),TRIM(SUBSTITUTE($AS26,CHAR(160),""))="Devis 2", IFERROR(VALUE(TRIM(SUBSTITUTE(AN26,CHAR(160),""))),0),TRIM(SUBSTITUTE($AS26,CHAR(160),""))="Devis 3", IFERROR(VALUE(TRIM(SUBSTITUTE(AQ26,CHAR(160),""))),0)),0) * IFERROR(VALUE(TRIM(SUBSTITUTE($AA26,CHAR(160),""))),0)) = 0,IF(AX26&lt;&gt;"",0,""),(IFERROR(_xlfn.IFS(TRIM(SUBSTITUTE($AS26,CHAR(160),""))="Devis 1", IFERROR(VALUE(TRIM(SUBSTITUTE(AK26,CHAR(160),""))),0),TRIM(SUBSTITUTE($AS26,CHAR(160),""))="Devis 2", IFERROR(VALUE(TRIM(SUBSTITUTE(AN26,CHAR(160),""))),0),TRIM(SUBSTITUTE($AS26,CHAR(160),""))="Devis 3", IFERROR(VALUE(TRIM(SUBSTITUTE(AQ26,CHAR(160),""))),0)),0) * IFERROR(VALUE(TRIM(SUBSTITUTE($AA26,CHAR(160),""))),0))))</f>
        <v/>
      </c>
      <c r="AZ26" s="68"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0"/>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57" t="str" cm="1">
        <f t="array" ref="BC26">IF(OR(AZ26="",X26="",AX26="",V26="",AY26="",W26=""),"",_xlfn.IFS((IFERROR(VALUE(TRIM(SUBSTITUTE(AZ26,CHAR(160),""))),0))&gt;(IFERROR(VALUE(TRIM(SUBSTITUTE(X26,CHAR(160),""))),0)),"KO : Le montant retenu TTC est supérieur au montant présenté TTC. Merci de revoir la ligne de dépense ou plafonner son montant.",(IFERROR(VALUE(TRIM(SUBSTITUTE(AX26,CHAR(160),""))),0))&gt;(IFERROR(VALUE(TRIM(SUBSTITUTE(V26,CHAR(160),""))),0)),"Attention : Le montant retenu HT est supérieur au montant HT présenté. Merci de revoir la ligne de dépense,plafonner son montant,ou justifier la reventillation HT/TVA.",(IFERROR(VALUE(TRIM(SUBSTITUTE(AY26,CHAR(160),""))),0))&gt;(IFERROR(VALUE(TRIM(SUBSTITUTE(W26,CHAR(160),""))),0)),"Attention : Le montant TVA retenu est supérieur au montant TVA présenté. Merci de revoir la ligne de dépense,plafonner son montant,ou justifier la reventillation HT/TVA.",(IFERROR(VALUE(TRIM(SUBSTITUTE(X26,CHAR(160),""))),0))=0,"",(IFERROR(VALUE(TRIM(SUBSTITUTE(AZ26,CHAR(160),""))),0))=(IFERROR(VALUE(TRIM(SUBSTITUTE(X26,CHAR(160),""))),0)),"OK",
OR((IFERROR(VALUE(TRIM(SUBSTITUTE(AZ26,CHAR(160),""))),0))=0,(IFERROR(VALUE(TRIM(SUBSTITUTE(AX26,CHAR(160),""))),0))=0),"Attention : montant présenté entièrement écarté",(IFERROR(VALUE(TRIM(SUBSTITUTE(AZ26,CHAR(160),""))),0))&lt;(IFERROR(VALUE(TRIM(SUBSTITUTE(X26,CHAR(160),""))),0)),"Attention : montant présenté partiellement écarté",TRUE,""))</f>
        <v/>
      </c>
      <c r="BD26" s="49" t="str">
        <f t="shared" si="16"/>
        <v/>
      </c>
      <c r="BE26" s="49" t="str">
        <f t="shared" si="17"/>
        <v/>
      </c>
      <c r="BF26" s="665" t="str">
        <f t="shared" si="18"/>
        <v/>
      </c>
      <c r="BG26" s="52"/>
    </row>
    <row r="27" spans="1:59" ht="15" customHeight="1">
      <c r="A27" s="65">
        <v>16</v>
      </c>
      <c r="B27" s="264"/>
      <c r="C27" s="276"/>
      <c r="D27" s="264"/>
      <c r="E27" s="264"/>
      <c r="F27" s="143"/>
      <c r="G27" s="143"/>
      <c r="H27" s="143"/>
      <c r="I27" s="264"/>
      <c r="J27" s="264"/>
      <c r="K27" s="264"/>
      <c r="L27" s="124"/>
      <c r="M27" s="7"/>
      <c r="N27" s="42" t="str">
        <f t="shared" si="0"/>
        <v/>
      </c>
      <c r="O27" s="9"/>
      <c r="P27" s="7"/>
      <c r="Q27" s="42" t="str">
        <f t="shared" si="1"/>
        <v/>
      </c>
      <c r="R27" s="10"/>
      <c r="S27" s="7"/>
      <c r="T27" s="125" t="str">
        <f t="shared" si="2"/>
        <v/>
      </c>
      <c r="U27" s="134"/>
      <c r="V27" s="133"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7"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136" t="str">
        <f t="shared" si="3"/>
        <v/>
      </c>
      <c r="Y27" s="642"/>
      <c r="Z27" s="664" t="str">
        <f t="shared" si="22"/>
        <v/>
      </c>
      <c r="AA27" s="606" t="str">
        <f t="shared" si="23"/>
        <v/>
      </c>
      <c r="AB27" s="155" t="str">
        <f t="shared" si="24"/>
        <v/>
      </c>
      <c r="AC27" s="155" t="str">
        <f t="shared" si="25"/>
        <v/>
      </c>
      <c r="AD27" s="15" t="str">
        <f t="shared" si="26"/>
        <v/>
      </c>
      <c r="AE27" s="155" t="str">
        <f t="shared" si="27"/>
        <v/>
      </c>
      <c r="AF27" s="155" t="str">
        <f t="shared" si="28"/>
        <v/>
      </c>
      <c r="AG27" s="155" t="str">
        <f t="shared" si="29"/>
        <v/>
      </c>
      <c r="AH27" s="155" t="str">
        <f t="shared" si="30"/>
        <v/>
      </c>
      <c r="AI27" s="155" t="str">
        <f t="shared" si="31"/>
        <v/>
      </c>
      <c r="AJ27" s="45" t="str">
        <f t="shared" si="20"/>
        <v/>
      </c>
      <c r="AK27" s="20" t="str">
        <f t="shared" si="21"/>
        <v/>
      </c>
      <c r="AL27" s="42" t="str">
        <f t="shared" si="5"/>
        <v/>
      </c>
      <c r="AM27" s="46" t="str">
        <f t="shared" si="6"/>
        <v/>
      </c>
      <c r="AN27" s="20" t="str">
        <f t="shared" si="7"/>
        <v/>
      </c>
      <c r="AO27" s="42" t="str">
        <f t="shared" si="8"/>
        <v/>
      </c>
      <c r="AP27" s="47" t="str">
        <f t="shared" si="9"/>
        <v/>
      </c>
      <c r="AQ27" s="20" t="str">
        <f t="shared" si="10"/>
        <v/>
      </c>
      <c r="AR27" s="48" t="str">
        <f t="shared" si="11"/>
        <v/>
      </c>
      <c r="AS27" s="44" t="str">
        <f t="shared" si="12"/>
        <v/>
      </c>
      <c r="AT27" s="156"/>
      <c r="AU27" s="49" t="str">
        <f t="shared" si="32"/>
        <v/>
      </c>
      <c r="AV27" s="49" t="str">
        <f t="shared" si="14"/>
        <v/>
      </c>
      <c r="AW27" s="49" t="str">
        <f t="shared" si="15"/>
        <v/>
      </c>
      <c r="AX27" s="68"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8" t="str" cm="1">
        <f t="array" ref="AY27">IF($AA27="","",IF((IFERROR(_xlfn.IFS(TRIM(SUBSTITUTE($AS27,CHAR(160),""))="Devis 1", IFERROR(VALUE(TRIM(SUBSTITUTE(AK27,CHAR(160),""))),0),TRIM(SUBSTITUTE($AS27,CHAR(160),""))="Devis 2", IFERROR(VALUE(TRIM(SUBSTITUTE(AN27,CHAR(160),""))),0),TRIM(SUBSTITUTE($AS27,CHAR(160),""))="Devis 3", IFERROR(VALUE(TRIM(SUBSTITUTE(AQ27,CHAR(160),""))),0)),0) * IFERROR(VALUE(TRIM(SUBSTITUTE($AA27,CHAR(160),""))),0)) = 0,IF(AX27&lt;&gt;"",0,""),(IFERROR(_xlfn.IFS(TRIM(SUBSTITUTE($AS27,CHAR(160),""))="Devis 1", IFERROR(VALUE(TRIM(SUBSTITUTE(AK27,CHAR(160),""))),0),TRIM(SUBSTITUTE($AS27,CHAR(160),""))="Devis 2", IFERROR(VALUE(TRIM(SUBSTITUTE(AN27,CHAR(160),""))),0),TRIM(SUBSTITUTE($AS27,CHAR(160),""))="Devis 3", IFERROR(VALUE(TRIM(SUBSTITUTE(AQ27,CHAR(160),""))),0)),0) * IFERROR(VALUE(TRIM(SUBSTITUTE($AA27,CHAR(160),""))),0))))</f>
        <v/>
      </c>
      <c r="AZ27" s="68"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0"/>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57" t="str" cm="1">
        <f t="array" ref="BC27">IF(OR(AZ27="",X27="",AX27="",V27="",AY27="",W27=""),"",_xlfn.IFS((IFERROR(VALUE(TRIM(SUBSTITUTE(AZ27,CHAR(160),""))),0))&gt;(IFERROR(VALUE(TRIM(SUBSTITUTE(X27,CHAR(160),""))),0)),"KO : Le montant retenu TTC est supérieur au montant présenté TTC. Merci de revoir la ligne de dépense ou plafonner son montant.",(IFERROR(VALUE(TRIM(SUBSTITUTE(AX27,CHAR(160),""))),0))&gt;(IFERROR(VALUE(TRIM(SUBSTITUTE(V27,CHAR(160),""))),0)),"Attention : Le montant retenu HT est supérieur au montant HT présenté. Merci de revoir la ligne de dépense,plafonner son montant,ou justifier la reventillation HT/TVA.",(IFERROR(VALUE(TRIM(SUBSTITUTE(AY27,CHAR(160),""))),0))&gt;(IFERROR(VALUE(TRIM(SUBSTITUTE(W27,CHAR(160),""))),0)),"Attention : Le montant TVA retenu est supérieur au montant TVA présenté. Merci de revoir la ligne de dépense,plafonner son montant,ou justifier la reventillation HT/TVA.",(IFERROR(VALUE(TRIM(SUBSTITUTE(X27,CHAR(160),""))),0))=0,"",(IFERROR(VALUE(TRIM(SUBSTITUTE(AZ27,CHAR(160),""))),0))=(IFERROR(VALUE(TRIM(SUBSTITUTE(X27,CHAR(160),""))),0)),"OK",
OR((IFERROR(VALUE(TRIM(SUBSTITUTE(AZ27,CHAR(160),""))),0))=0,(IFERROR(VALUE(TRIM(SUBSTITUTE(AX27,CHAR(160),""))),0))=0),"Attention : montant présenté entièrement écarté",(IFERROR(VALUE(TRIM(SUBSTITUTE(AZ27,CHAR(160),""))),0))&lt;(IFERROR(VALUE(TRIM(SUBSTITUTE(X27,CHAR(160),""))),0)),"Attention : montant présenté partiellement écarté",TRUE,""))</f>
        <v/>
      </c>
      <c r="BD27" s="49" t="str">
        <f t="shared" si="16"/>
        <v/>
      </c>
      <c r="BE27" s="49" t="str">
        <f t="shared" si="17"/>
        <v/>
      </c>
      <c r="BF27" s="665" t="str">
        <f t="shared" si="18"/>
        <v/>
      </c>
      <c r="BG27" s="52"/>
    </row>
    <row r="28" spans="1:59" ht="15" customHeight="1">
      <c r="A28" s="65">
        <v>17</v>
      </c>
      <c r="B28" s="264"/>
      <c r="C28" s="276"/>
      <c r="D28" s="264"/>
      <c r="E28" s="264"/>
      <c r="F28" s="143"/>
      <c r="G28" s="143"/>
      <c r="H28" s="143"/>
      <c r="I28" s="264"/>
      <c r="J28" s="264"/>
      <c r="K28" s="264"/>
      <c r="L28" s="124"/>
      <c r="M28" s="7"/>
      <c r="N28" s="42" t="str">
        <f t="shared" si="0"/>
        <v/>
      </c>
      <c r="O28" s="9"/>
      <c r="P28" s="7"/>
      <c r="Q28" s="42" t="str">
        <f t="shared" si="1"/>
        <v/>
      </c>
      <c r="R28" s="10"/>
      <c r="S28" s="7"/>
      <c r="T28" s="125" t="str">
        <f t="shared" si="2"/>
        <v/>
      </c>
      <c r="U28" s="134"/>
      <c r="V28" s="133"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7"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136" t="str">
        <f t="shared" si="3"/>
        <v/>
      </c>
      <c r="Y28" s="642"/>
      <c r="Z28" s="664" t="str">
        <f t="shared" si="22"/>
        <v/>
      </c>
      <c r="AA28" s="606" t="str">
        <f t="shared" si="23"/>
        <v/>
      </c>
      <c r="AB28" s="155" t="str">
        <f t="shared" si="24"/>
        <v/>
      </c>
      <c r="AC28" s="155" t="str">
        <f t="shared" si="25"/>
        <v/>
      </c>
      <c r="AD28" s="15" t="str">
        <f t="shared" si="26"/>
        <v/>
      </c>
      <c r="AE28" s="155" t="str">
        <f t="shared" si="27"/>
        <v/>
      </c>
      <c r="AF28" s="155" t="str">
        <f t="shared" si="28"/>
        <v/>
      </c>
      <c r="AG28" s="155" t="str">
        <f t="shared" si="29"/>
        <v/>
      </c>
      <c r="AH28" s="155" t="str">
        <f t="shared" si="30"/>
        <v/>
      </c>
      <c r="AI28" s="155" t="str">
        <f t="shared" si="31"/>
        <v/>
      </c>
      <c r="AJ28" s="45" t="str">
        <f t="shared" si="20"/>
        <v/>
      </c>
      <c r="AK28" s="20" t="str">
        <f t="shared" si="21"/>
        <v/>
      </c>
      <c r="AL28" s="42" t="str">
        <f t="shared" si="5"/>
        <v/>
      </c>
      <c r="AM28" s="46" t="str">
        <f t="shared" si="6"/>
        <v/>
      </c>
      <c r="AN28" s="20" t="str">
        <f t="shared" si="7"/>
        <v/>
      </c>
      <c r="AO28" s="42" t="str">
        <f t="shared" si="8"/>
        <v/>
      </c>
      <c r="AP28" s="47" t="str">
        <f t="shared" si="9"/>
        <v/>
      </c>
      <c r="AQ28" s="20" t="str">
        <f t="shared" si="10"/>
        <v/>
      </c>
      <c r="AR28" s="48" t="str">
        <f t="shared" si="11"/>
        <v/>
      </c>
      <c r="AS28" s="44" t="str">
        <f t="shared" si="12"/>
        <v/>
      </c>
      <c r="AT28" s="156"/>
      <c r="AU28" s="49" t="str">
        <f t="shared" si="32"/>
        <v/>
      </c>
      <c r="AV28" s="49" t="str">
        <f t="shared" si="14"/>
        <v/>
      </c>
      <c r="AW28" s="49" t="str">
        <f t="shared" si="15"/>
        <v/>
      </c>
      <c r="AX28" s="68"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8" t="str" cm="1">
        <f t="array" ref="AY28">IF($AA28="","",IF((IFERROR(_xlfn.IFS(TRIM(SUBSTITUTE($AS28,CHAR(160),""))="Devis 1", IFERROR(VALUE(TRIM(SUBSTITUTE(AK28,CHAR(160),""))),0),TRIM(SUBSTITUTE($AS28,CHAR(160),""))="Devis 2", IFERROR(VALUE(TRIM(SUBSTITUTE(AN28,CHAR(160),""))),0),TRIM(SUBSTITUTE($AS28,CHAR(160),""))="Devis 3", IFERROR(VALUE(TRIM(SUBSTITUTE(AQ28,CHAR(160),""))),0)),0) * IFERROR(VALUE(TRIM(SUBSTITUTE($AA28,CHAR(160),""))),0)) = 0,IF(AX28&lt;&gt;"",0,""),(IFERROR(_xlfn.IFS(TRIM(SUBSTITUTE($AS28,CHAR(160),""))="Devis 1", IFERROR(VALUE(TRIM(SUBSTITUTE(AK28,CHAR(160),""))),0),TRIM(SUBSTITUTE($AS28,CHAR(160),""))="Devis 2", IFERROR(VALUE(TRIM(SUBSTITUTE(AN28,CHAR(160),""))),0),TRIM(SUBSTITUTE($AS28,CHAR(160),""))="Devis 3", IFERROR(VALUE(TRIM(SUBSTITUTE(AQ28,CHAR(160),""))),0)),0) * IFERROR(VALUE(TRIM(SUBSTITUTE($AA28,CHAR(160),""))),0))))</f>
        <v/>
      </c>
      <c r="AZ28" s="68"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0"/>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57" t="str" cm="1">
        <f t="array" ref="BC28">IF(OR(AZ28="",X28="",AX28="",V28="",AY28="",W28=""),"",_xlfn.IFS((IFERROR(VALUE(TRIM(SUBSTITUTE(AZ28,CHAR(160),""))),0))&gt;(IFERROR(VALUE(TRIM(SUBSTITUTE(X28,CHAR(160),""))),0)),"KO : Le montant retenu TTC est supérieur au montant présenté TTC. Merci de revoir la ligne de dépense ou plafonner son montant.",(IFERROR(VALUE(TRIM(SUBSTITUTE(AX28,CHAR(160),""))),0))&gt;(IFERROR(VALUE(TRIM(SUBSTITUTE(V28,CHAR(160),""))),0)),"Attention : Le montant retenu HT est supérieur au montant HT présenté. Merci de revoir la ligne de dépense,plafonner son montant,ou justifier la reventillation HT/TVA.",(IFERROR(VALUE(TRIM(SUBSTITUTE(AY28,CHAR(160),""))),0))&gt;(IFERROR(VALUE(TRIM(SUBSTITUTE(W28,CHAR(160),""))),0)),"Attention : Le montant TVA retenu est supérieur au montant TVA présenté. Merci de revoir la ligne de dépense,plafonner son montant,ou justifier la reventillation HT/TVA.",(IFERROR(VALUE(TRIM(SUBSTITUTE(X28,CHAR(160),""))),0))=0,"",(IFERROR(VALUE(TRIM(SUBSTITUTE(AZ28,CHAR(160),""))),0))=(IFERROR(VALUE(TRIM(SUBSTITUTE(X28,CHAR(160),""))),0)),"OK",
OR((IFERROR(VALUE(TRIM(SUBSTITUTE(AZ28,CHAR(160),""))),0))=0,(IFERROR(VALUE(TRIM(SUBSTITUTE(AX28,CHAR(160),""))),0))=0),"Attention : montant présenté entièrement écarté",(IFERROR(VALUE(TRIM(SUBSTITUTE(AZ28,CHAR(160),""))),0))&lt;(IFERROR(VALUE(TRIM(SUBSTITUTE(X28,CHAR(160),""))),0)),"Attention : montant présenté partiellement écarté",TRUE,""))</f>
        <v/>
      </c>
      <c r="BD28" s="49" t="str">
        <f t="shared" si="16"/>
        <v/>
      </c>
      <c r="BE28" s="49" t="str">
        <f t="shared" si="17"/>
        <v/>
      </c>
      <c r="BF28" s="665" t="str">
        <f t="shared" si="18"/>
        <v/>
      </c>
    </row>
    <row r="29" spans="1:59" ht="15" customHeight="1">
      <c r="A29" s="65">
        <v>18</v>
      </c>
      <c r="B29" s="264"/>
      <c r="C29" s="276"/>
      <c r="D29" s="264"/>
      <c r="E29" s="264"/>
      <c r="F29" s="143"/>
      <c r="G29" s="143"/>
      <c r="H29" s="143"/>
      <c r="I29" s="264"/>
      <c r="J29" s="264"/>
      <c r="K29" s="264"/>
      <c r="L29" s="124"/>
      <c r="M29" s="7"/>
      <c r="N29" s="42" t="str">
        <f t="shared" si="0"/>
        <v/>
      </c>
      <c r="O29" s="9"/>
      <c r="P29" s="7"/>
      <c r="Q29" s="42" t="str">
        <f t="shared" si="1"/>
        <v/>
      </c>
      <c r="R29" s="10"/>
      <c r="S29" s="7"/>
      <c r="T29" s="125" t="str">
        <f t="shared" si="2"/>
        <v/>
      </c>
      <c r="U29" s="134"/>
      <c r="V29" s="133"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7"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136" t="str">
        <f t="shared" si="3"/>
        <v/>
      </c>
      <c r="Y29" s="642"/>
      <c r="Z29" s="664" t="str">
        <f t="shared" si="22"/>
        <v/>
      </c>
      <c r="AA29" s="606" t="str">
        <f t="shared" si="23"/>
        <v/>
      </c>
      <c r="AB29" s="155" t="str">
        <f t="shared" si="24"/>
        <v/>
      </c>
      <c r="AC29" s="155" t="str">
        <f t="shared" si="25"/>
        <v/>
      </c>
      <c r="AD29" s="15" t="str">
        <f t="shared" si="26"/>
        <v/>
      </c>
      <c r="AE29" s="155" t="str">
        <f t="shared" si="27"/>
        <v/>
      </c>
      <c r="AF29" s="155" t="str">
        <f t="shared" si="28"/>
        <v/>
      </c>
      <c r="AG29" s="155" t="str">
        <f t="shared" si="29"/>
        <v/>
      </c>
      <c r="AH29" s="155" t="str">
        <f t="shared" si="30"/>
        <v/>
      </c>
      <c r="AI29" s="155" t="str">
        <f t="shared" si="31"/>
        <v/>
      </c>
      <c r="AJ29" s="45" t="str">
        <f t="shared" si="20"/>
        <v/>
      </c>
      <c r="AK29" s="20" t="str">
        <f t="shared" si="21"/>
        <v/>
      </c>
      <c r="AL29" s="42" t="str">
        <f t="shared" si="5"/>
        <v/>
      </c>
      <c r="AM29" s="46" t="str">
        <f t="shared" si="6"/>
        <v/>
      </c>
      <c r="AN29" s="20" t="str">
        <f t="shared" si="7"/>
        <v/>
      </c>
      <c r="AO29" s="42" t="str">
        <f t="shared" si="8"/>
        <v/>
      </c>
      <c r="AP29" s="47" t="str">
        <f t="shared" si="9"/>
        <v/>
      </c>
      <c r="AQ29" s="20" t="str">
        <f t="shared" si="10"/>
        <v/>
      </c>
      <c r="AR29" s="48" t="str">
        <f t="shared" si="11"/>
        <v/>
      </c>
      <c r="AS29" s="44" t="str">
        <f t="shared" si="12"/>
        <v/>
      </c>
      <c r="AT29" s="156"/>
      <c r="AU29" s="49" t="str">
        <f t="shared" si="32"/>
        <v/>
      </c>
      <c r="AV29" s="49" t="str">
        <f t="shared" si="14"/>
        <v/>
      </c>
      <c r="AW29" s="49" t="str">
        <f t="shared" si="15"/>
        <v/>
      </c>
      <c r="AX29" s="68"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8" t="str" cm="1">
        <f t="array" ref="AY29">IF($AA29="","",IF((IFERROR(_xlfn.IFS(TRIM(SUBSTITUTE($AS29,CHAR(160),""))="Devis 1", IFERROR(VALUE(TRIM(SUBSTITUTE(AK29,CHAR(160),""))),0),TRIM(SUBSTITUTE($AS29,CHAR(160),""))="Devis 2", IFERROR(VALUE(TRIM(SUBSTITUTE(AN29,CHAR(160),""))),0),TRIM(SUBSTITUTE($AS29,CHAR(160),""))="Devis 3", IFERROR(VALUE(TRIM(SUBSTITUTE(AQ29,CHAR(160),""))),0)),0) * IFERROR(VALUE(TRIM(SUBSTITUTE($AA29,CHAR(160),""))),0)) = 0,IF(AX29&lt;&gt;"",0,""),(IFERROR(_xlfn.IFS(TRIM(SUBSTITUTE($AS29,CHAR(160),""))="Devis 1", IFERROR(VALUE(TRIM(SUBSTITUTE(AK29,CHAR(160),""))),0),TRIM(SUBSTITUTE($AS29,CHAR(160),""))="Devis 2", IFERROR(VALUE(TRIM(SUBSTITUTE(AN29,CHAR(160),""))),0),TRIM(SUBSTITUTE($AS29,CHAR(160),""))="Devis 3", IFERROR(VALUE(TRIM(SUBSTITUTE(AQ29,CHAR(160),""))),0)),0) * IFERROR(VALUE(TRIM(SUBSTITUTE($AA29,CHAR(160),""))),0))))</f>
        <v/>
      </c>
      <c r="AZ29" s="68"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0"/>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57" t="str" cm="1">
        <f t="array" ref="BC29">IF(OR(AZ29="",X29="",AX29="",V29="",AY29="",W29=""),"",_xlfn.IFS((IFERROR(VALUE(TRIM(SUBSTITUTE(AZ29,CHAR(160),""))),0))&gt;(IFERROR(VALUE(TRIM(SUBSTITUTE(X29,CHAR(160),""))),0)),"KO : Le montant retenu TTC est supérieur au montant présenté TTC. Merci de revoir la ligne de dépense ou plafonner son montant.",(IFERROR(VALUE(TRIM(SUBSTITUTE(AX29,CHAR(160),""))),0))&gt;(IFERROR(VALUE(TRIM(SUBSTITUTE(V29,CHAR(160),""))),0)),"Attention : Le montant retenu HT est supérieur au montant HT présenté. Merci de revoir la ligne de dépense,plafonner son montant,ou justifier la reventillation HT/TVA.",(IFERROR(VALUE(TRIM(SUBSTITUTE(AY29,CHAR(160),""))),0))&gt;(IFERROR(VALUE(TRIM(SUBSTITUTE(W29,CHAR(160),""))),0)),"Attention : Le montant TVA retenu est supérieur au montant TVA présenté. Merci de revoir la ligne de dépense,plafonner son montant,ou justifier la reventillation HT/TVA.",(IFERROR(VALUE(TRIM(SUBSTITUTE(X29,CHAR(160),""))),0))=0,"",(IFERROR(VALUE(TRIM(SUBSTITUTE(AZ29,CHAR(160),""))),0))=(IFERROR(VALUE(TRIM(SUBSTITUTE(X29,CHAR(160),""))),0)),"OK",
OR((IFERROR(VALUE(TRIM(SUBSTITUTE(AZ29,CHAR(160),""))),0))=0,(IFERROR(VALUE(TRIM(SUBSTITUTE(AX29,CHAR(160),""))),0))=0),"Attention : montant présenté entièrement écarté",(IFERROR(VALUE(TRIM(SUBSTITUTE(AZ29,CHAR(160),""))),0))&lt;(IFERROR(VALUE(TRIM(SUBSTITUTE(X29,CHAR(160),""))),0)),"Attention : montant présenté partiellement écarté",TRUE,""))</f>
        <v/>
      </c>
      <c r="BD29" s="49" t="str">
        <f t="shared" si="16"/>
        <v/>
      </c>
      <c r="BE29" s="49" t="str">
        <f t="shared" si="17"/>
        <v/>
      </c>
      <c r="BF29" s="665" t="str">
        <f t="shared" si="18"/>
        <v/>
      </c>
    </row>
    <row r="30" spans="1:59" ht="15" customHeight="1">
      <c r="A30" s="65">
        <v>19</v>
      </c>
      <c r="B30" s="264"/>
      <c r="C30" s="276"/>
      <c r="D30" s="264"/>
      <c r="E30" s="264"/>
      <c r="F30" s="143"/>
      <c r="G30" s="143"/>
      <c r="H30" s="143"/>
      <c r="I30" s="264"/>
      <c r="J30" s="264"/>
      <c r="K30" s="264"/>
      <c r="L30" s="124"/>
      <c r="M30" s="7"/>
      <c r="N30" s="42" t="str">
        <f t="shared" si="0"/>
        <v/>
      </c>
      <c r="O30" s="9"/>
      <c r="P30" s="7"/>
      <c r="Q30" s="42" t="str">
        <f t="shared" si="1"/>
        <v/>
      </c>
      <c r="R30" s="10"/>
      <c r="S30" s="7"/>
      <c r="T30" s="125" t="str">
        <f t="shared" si="2"/>
        <v/>
      </c>
      <c r="U30" s="134"/>
      <c r="V30" s="133"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7"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136" t="str">
        <f t="shared" si="3"/>
        <v/>
      </c>
      <c r="Y30" s="642"/>
      <c r="Z30" s="664" t="str">
        <f t="shared" si="22"/>
        <v/>
      </c>
      <c r="AA30" s="606" t="str">
        <f t="shared" si="23"/>
        <v/>
      </c>
      <c r="AB30" s="155" t="str">
        <f t="shared" si="24"/>
        <v/>
      </c>
      <c r="AC30" s="155" t="str">
        <f t="shared" si="25"/>
        <v/>
      </c>
      <c r="AD30" s="15" t="str">
        <f t="shared" si="26"/>
        <v/>
      </c>
      <c r="AE30" s="155" t="str">
        <f t="shared" si="27"/>
        <v/>
      </c>
      <c r="AF30" s="155" t="str">
        <f t="shared" si="28"/>
        <v/>
      </c>
      <c r="AG30" s="155" t="str">
        <f t="shared" si="29"/>
        <v/>
      </c>
      <c r="AH30" s="155" t="str">
        <f t="shared" si="30"/>
        <v/>
      </c>
      <c r="AI30" s="155" t="str">
        <f t="shared" si="31"/>
        <v/>
      </c>
      <c r="AJ30" s="45" t="str">
        <f t="shared" si="20"/>
        <v/>
      </c>
      <c r="AK30" s="20" t="str">
        <f t="shared" si="21"/>
        <v/>
      </c>
      <c r="AL30" s="42" t="str">
        <f t="shared" si="5"/>
        <v/>
      </c>
      <c r="AM30" s="46" t="str">
        <f t="shared" si="6"/>
        <v/>
      </c>
      <c r="AN30" s="20" t="str">
        <f t="shared" si="7"/>
        <v/>
      </c>
      <c r="AO30" s="42" t="str">
        <f t="shared" si="8"/>
        <v/>
      </c>
      <c r="AP30" s="47" t="str">
        <f t="shared" si="9"/>
        <v/>
      </c>
      <c r="AQ30" s="20" t="str">
        <f t="shared" si="10"/>
        <v/>
      </c>
      <c r="AR30" s="48" t="str">
        <f t="shared" si="11"/>
        <v/>
      </c>
      <c r="AS30" s="44" t="str">
        <f t="shared" si="12"/>
        <v/>
      </c>
      <c r="AT30" s="156"/>
      <c r="AU30" s="49" t="str">
        <f t="shared" si="32"/>
        <v/>
      </c>
      <c r="AV30" s="49" t="str">
        <f t="shared" si="14"/>
        <v/>
      </c>
      <c r="AW30" s="49" t="str">
        <f t="shared" si="15"/>
        <v/>
      </c>
      <c r="AX30" s="68"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8" t="str" cm="1">
        <f t="array" ref="AY30">IF($AA30="","",IF((IFERROR(_xlfn.IFS(TRIM(SUBSTITUTE($AS30,CHAR(160),""))="Devis 1", IFERROR(VALUE(TRIM(SUBSTITUTE(AK30,CHAR(160),""))),0),TRIM(SUBSTITUTE($AS30,CHAR(160),""))="Devis 2", IFERROR(VALUE(TRIM(SUBSTITUTE(AN30,CHAR(160),""))),0),TRIM(SUBSTITUTE($AS30,CHAR(160),""))="Devis 3", IFERROR(VALUE(TRIM(SUBSTITUTE(AQ30,CHAR(160),""))),0)),0) * IFERROR(VALUE(TRIM(SUBSTITUTE($AA30,CHAR(160),""))),0)) = 0,IF(AX30&lt;&gt;"",0,""),(IFERROR(_xlfn.IFS(TRIM(SUBSTITUTE($AS30,CHAR(160),""))="Devis 1", IFERROR(VALUE(TRIM(SUBSTITUTE(AK30,CHAR(160),""))),0),TRIM(SUBSTITUTE($AS30,CHAR(160),""))="Devis 2", IFERROR(VALUE(TRIM(SUBSTITUTE(AN30,CHAR(160),""))),0),TRIM(SUBSTITUTE($AS30,CHAR(160),""))="Devis 3", IFERROR(VALUE(TRIM(SUBSTITUTE(AQ30,CHAR(160),""))),0)),0) * IFERROR(VALUE(TRIM(SUBSTITUTE($AA30,CHAR(160),""))),0))))</f>
        <v/>
      </c>
      <c r="AZ30" s="68"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0"/>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57" t="str" cm="1">
        <f t="array" ref="BC30">IF(OR(AZ30="",X30="",AX30="",V30="",AY30="",W30=""),"",_xlfn.IFS((IFERROR(VALUE(TRIM(SUBSTITUTE(AZ30,CHAR(160),""))),0))&gt;(IFERROR(VALUE(TRIM(SUBSTITUTE(X30,CHAR(160),""))),0)),"KO : Le montant retenu TTC est supérieur au montant présenté TTC. Merci de revoir la ligne de dépense ou plafonner son montant.",(IFERROR(VALUE(TRIM(SUBSTITUTE(AX30,CHAR(160),""))),0))&gt;(IFERROR(VALUE(TRIM(SUBSTITUTE(V30,CHAR(160),""))),0)),"Attention : Le montant retenu HT est supérieur au montant HT présenté. Merci de revoir la ligne de dépense,plafonner son montant,ou justifier la reventillation HT/TVA.",(IFERROR(VALUE(TRIM(SUBSTITUTE(AY30,CHAR(160),""))),0))&gt;(IFERROR(VALUE(TRIM(SUBSTITUTE(W30,CHAR(160),""))),0)),"Attention : Le montant TVA retenu est supérieur au montant TVA présenté. Merci de revoir la ligne de dépense,plafonner son montant,ou justifier la reventillation HT/TVA.",(IFERROR(VALUE(TRIM(SUBSTITUTE(X30,CHAR(160),""))),0))=0,"",(IFERROR(VALUE(TRIM(SUBSTITUTE(AZ30,CHAR(160),""))),0))=(IFERROR(VALUE(TRIM(SUBSTITUTE(X30,CHAR(160),""))),0)),"OK",
OR((IFERROR(VALUE(TRIM(SUBSTITUTE(AZ30,CHAR(160),""))),0))=0,(IFERROR(VALUE(TRIM(SUBSTITUTE(AX30,CHAR(160),""))),0))=0),"Attention : montant présenté entièrement écarté",(IFERROR(VALUE(TRIM(SUBSTITUTE(AZ30,CHAR(160),""))),0))&lt;(IFERROR(VALUE(TRIM(SUBSTITUTE(X30,CHAR(160),""))),0)),"Attention : montant présenté partiellement écarté",TRUE,""))</f>
        <v/>
      </c>
      <c r="BD30" s="49" t="str">
        <f t="shared" si="16"/>
        <v/>
      </c>
      <c r="BE30" s="49" t="str">
        <f t="shared" si="17"/>
        <v/>
      </c>
      <c r="BF30" s="665" t="str">
        <f t="shared" si="18"/>
        <v/>
      </c>
    </row>
    <row r="31" spans="1:59" ht="15" customHeight="1">
      <c r="A31" s="65">
        <v>20</v>
      </c>
      <c r="B31" s="264"/>
      <c r="C31" s="276"/>
      <c r="D31" s="264"/>
      <c r="E31" s="264"/>
      <c r="F31" s="143"/>
      <c r="G31" s="143"/>
      <c r="H31" s="143"/>
      <c r="I31" s="264"/>
      <c r="J31" s="264"/>
      <c r="K31" s="264"/>
      <c r="L31" s="124"/>
      <c r="M31" s="7"/>
      <c r="N31" s="42" t="str">
        <f t="shared" si="0"/>
        <v/>
      </c>
      <c r="O31" s="9"/>
      <c r="P31" s="7"/>
      <c r="Q31" s="42" t="str">
        <f t="shared" si="1"/>
        <v/>
      </c>
      <c r="R31" s="10"/>
      <c r="S31" s="7"/>
      <c r="T31" s="125" t="str">
        <f t="shared" si="2"/>
        <v/>
      </c>
      <c r="U31" s="134"/>
      <c r="V31" s="133"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7"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136" t="str">
        <f t="shared" si="3"/>
        <v/>
      </c>
      <c r="Y31" s="642"/>
      <c r="Z31" s="664" t="str">
        <f t="shared" si="22"/>
        <v/>
      </c>
      <c r="AA31" s="606" t="str">
        <f t="shared" si="23"/>
        <v/>
      </c>
      <c r="AB31" s="155" t="str">
        <f t="shared" si="24"/>
        <v/>
      </c>
      <c r="AC31" s="155" t="str">
        <f t="shared" si="25"/>
        <v/>
      </c>
      <c r="AD31" s="15" t="str">
        <f t="shared" si="26"/>
        <v/>
      </c>
      <c r="AE31" s="155" t="str">
        <f t="shared" si="27"/>
        <v/>
      </c>
      <c r="AF31" s="155" t="str">
        <f t="shared" si="28"/>
        <v/>
      </c>
      <c r="AG31" s="155" t="str">
        <f t="shared" si="29"/>
        <v/>
      </c>
      <c r="AH31" s="155" t="str">
        <f t="shared" si="30"/>
        <v/>
      </c>
      <c r="AI31" s="155" t="str">
        <f t="shared" si="31"/>
        <v/>
      </c>
      <c r="AJ31" s="45" t="str">
        <f t="shared" si="20"/>
        <v/>
      </c>
      <c r="AK31" s="20" t="str">
        <f t="shared" si="21"/>
        <v/>
      </c>
      <c r="AL31" s="42" t="str">
        <f t="shared" si="5"/>
        <v/>
      </c>
      <c r="AM31" s="46" t="str">
        <f t="shared" si="6"/>
        <v/>
      </c>
      <c r="AN31" s="20" t="str">
        <f t="shared" si="7"/>
        <v/>
      </c>
      <c r="AO31" s="42" t="str">
        <f t="shared" si="8"/>
        <v/>
      </c>
      <c r="AP31" s="47" t="str">
        <f t="shared" si="9"/>
        <v/>
      </c>
      <c r="AQ31" s="20" t="str">
        <f t="shared" si="10"/>
        <v/>
      </c>
      <c r="AR31" s="48" t="str">
        <f t="shared" si="11"/>
        <v/>
      </c>
      <c r="AS31" s="44" t="str">
        <f t="shared" si="12"/>
        <v/>
      </c>
      <c r="AT31" s="156"/>
      <c r="AU31" s="49" t="str">
        <f t="shared" si="32"/>
        <v/>
      </c>
      <c r="AV31" s="49" t="str">
        <f t="shared" si="14"/>
        <v/>
      </c>
      <c r="AW31" s="49" t="str">
        <f t="shared" si="15"/>
        <v/>
      </c>
      <c r="AX31" s="68"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8" t="str" cm="1">
        <f t="array" ref="AY31">IF($AA31="","",IF((IFERROR(_xlfn.IFS(TRIM(SUBSTITUTE($AS31,CHAR(160),""))="Devis 1", IFERROR(VALUE(TRIM(SUBSTITUTE(AK31,CHAR(160),""))),0),TRIM(SUBSTITUTE($AS31,CHAR(160),""))="Devis 2", IFERROR(VALUE(TRIM(SUBSTITUTE(AN31,CHAR(160),""))),0),TRIM(SUBSTITUTE($AS31,CHAR(160),""))="Devis 3", IFERROR(VALUE(TRIM(SUBSTITUTE(AQ31,CHAR(160),""))),0)),0) * IFERROR(VALUE(TRIM(SUBSTITUTE($AA31,CHAR(160),""))),0)) = 0,IF(AX31&lt;&gt;"",0,""),(IFERROR(_xlfn.IFS(TRIM(SUBSTITUTE($AS31,CHAR(160),""))="Devis 1", IFERROR(VALUE(TRIM(SUBSTITUTE(AK31,CHAR(160),""))),0),TRIM(SUBSTITUTE($AS31,CHAR(160),""))="Devis 2", IFERROR(VALUE(TRIM(SUBSTITUTE(AN31,CHAR(160),""))),0),TRIM(SUBSTITUTE($AS31,CHAR(160),""))="Devis 3", IFERROR(VALUE(TRIM(SUBSTITUTE(AQ31,CHAR(160),""))),0)),0) * IFERROR(VALUE(TRIM(SUBSTITUTE($AA31,CHAR(160),""))),0))))</f>
        <v/>
      </c>
      <c r="AZ31" s="68"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0"/>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57" t="str" cm="1">
        <f t="array" ref="BC31">IF(OR(AZ31="",X31="",AX31="",V31="",AY31="",W31=""),"",_xlfn.IFS((IFERROR(VALUE(TRIM(SUBSTITUTE(AZ31,CHAR(160),""))),0))&gt;(IFERROR(VALUE(TRIM(SUBSTITUTE(X31,CHAR(160),""))),0)),"KO : Le montant retenu TTC est supérieur au montant présenté TTC. Merci de revoir la ligne de dépense ou plafonner son montant.",(IFERROR(VALUE(TRIM(SUBSTITUTE(AX31,CHAR(160),""))),0))&gt;(IFERROR(VALUE(TRIM(SUBSTITUTE(V31,CHAR(160),""))),0)),"Attention : Le montant retenu HT est supérieur au montant HT présenté. Merci de revoir la ligne de dépense,plafonner son montant,ou justifier la reventillation HT/TVA.",(IFERROR(VALUE(TRIM(SUBSTITUTE(AY31,CHAR(160),""))),0))&gt;(IFERROR(VALUE(TRIM(SUBSTITUTE(W31,CHAR(160),""))),0)),"Attention : Le montant TVA retenu est supérieur au montant TVA présenté. Merci de revoir la ligne de dépense,plafonner son montant,ou justifier la reventillation HT/TVA.",(IFERROR(VALUE(TRIM(SUBSTITUTE(X31,CHAR(160),""))),0))=0,"",(IFERROR(VALUE(TRIM(SUBSTITUTE(AZ31,CHAR(160),""))),0))=(IFERROR(VALUE(TRIM(SUBSTITUTE(X31,CHAR(160),""))),0)),"OK",
OR((IFERROR(VALUE(TRIM(SUBSTITUTE(AZ31,CHAR(160),""))),0))=0,(IFERROR(VALUE(TRIM(SUBSTITUTE(AX31,CHAR(160),""))),0))=0),"Attention : montant présenté entièrement écarté",(IFERROR(VALUE(TRIM(SUBSTITUTE(AZ31,CHAR(160),""))),0))&lt;(IFERROR(VALUE(TRIM(SUBSTITUTE(X31,CHAR(160),""))),0)),"Attention : montant présenté partiellement écarté",TRUE,""))</f>
        <v/>
      </c>
      <c r="BD31" s="49" t="str">
        <f t="shared" si="16"/>
        <v/>
      </c>
      <c r="BE31" s="49" t="str">
        <f t="shared" si="17"/>
        <v/>
      </c>
      <c r="BF31" s="665" t="str">
        <f t="shared" si="18"/>
        <v/>
      </c>
    </row>
    <row r="32" spans="1:59" ht="15" customHeight="1">
      <c r="A32" s="65">
        <v>21</v>
      </c>
      <c r="B32" s="264"/>
      <c r="C32" s="276"/>
      <c r="D32" s="264"/>
      <c r="E32" s="264"/>
      <c r="F32" s="143"/>
      <c r="G32" s="143"/>
      <c r="H32" s="143"/>
      <c r="I32" s="264"/>
      <c r="J32" s="264"/>
      <c r="K32" s="264"/>
      <c r="L32" s="124"/>
      <c r="M32" s="7"/>
      <c r="N32" s="42" t="str">
        <f t="shared" si="0"/>
        <v/>
      </c>
      <c r="O32" s="9"/>
      <c r="P32" s="7"/>
      <c r="Q32" s="42" t="str">
        <f t="shared" si="1"/>
        <v/>
      </c>
      <c r="R32" s="10"/>
      <c r="S32" s="7"/>
      <c r="T32" s="125" t="str">
        <f t="shared" si="2"/>
        <v/>
      </c>
      <c r="U32" s="134"/>
      <c r="V32" s="133"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7"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136" t="str">
        <f t="shared" si="3"/>
        <v/>
      </c>
      <c r="Y32" s="642"/>
      <c r="Z32" s="664" t="str">
        <f t="shared" si="22"/>
        <v/>
      </c>
      <c r="AA32" s="606" t="str">
        <f t="shared" si="23"/>
        <v/>
      </c>
      <c r="AB32" s="155" t="str">
        <f t="shared" si="24"/>
        <v/>
      </c>
      <c r="AC32" s="155" t="str">
        <f t="shared" si="25"/>
        <v/>
      </c>
      <c r="AD32" s="15" t="str">
        <f t="shared" si="26"/>
        <v/>
      </c>
      <c r="AE32" s="155" t="str">
        <f t="shared" si="27"/>
        <v/>
      </c>
      <c r="AF32" s="155" t="str">
        <f t="shared" si="28"/>
        <v/>
      </c>
      <c r="AG32" s="155" t="str">
        <f t="shared" si="29"/>
        <v/>
      </c>
      <c r="AH32" s="155" t="str">
        <f t="shared" si="30"/>
        <v/>
      </c>
      <c r="AI32" s="155" t="str">
        <f t="shared" si="31"/>
        <v/>
      </c>
      <c r="AJ32" s="45" t="str">
        <f t="shared" si="20"/>
        <v/>
      </c>
      <c r="AK32" s="20" t="str">
        <f t="shared" si="21"/>
        <v/>
      </c>
      <c r="AL32" s="42" t="str">
        <f t="shared" si="5"/>
        <v/>
      </c>
      <c r="AM32" s="46" t="str">
        <f t="shared" si="6"/>
        <v/>
      </c>
      <c r="AN32" s="20" t="str">
        <f t="shared" si="7"/>
        <v/>
      </c>
      <c r="AO32" s="42" t="str">
        <f t="shared" si="8"/>
        <v/>
      </c>
      <c r="AP32" s="47" t="str">
        <f t="shared" si="9"/>
        <v/>
      </c>
      <c r="AQ32" s="20" t="str">
        <f t="shared" si="10"/>
        <v/>
      </c>
      <c r="AR32" s="48" t="str">
        <f t="shared" si="11"/>
        <v/>
      </c>
      <c r="AS32" s="44" t="str">
        <f t="shared" si="12"/>
        <v/>
      </c>
      <c r="AT32" s="156"/>
      <c r="AU32" s="49" t="str">
        <f t="shared" si="32"/>
        <v/>
      </c>
      <c r="AV32" s="49" t="str">
        <f t="shared" si="14"/>
        <v/>
      </c>
      <c r="AW32" s="49" t="str">
        <f t="shared" si="15"/>
        <v/>
      </c>
      <c r="AX32" s="68"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8" t="str" cm="1">
        <f t="array" ref="AY32">IF($AA32="","",IF((IFERROR(_xlfn.IFS(TRIM(SUBSTITUTE($AS32,CHAR(160),""))="Devis 1", IFERROR(VALUE(TRIM(SUBSTITUTE(AK32,CHAR(160),""))),0),TRIM(SUBSTITUTE($AS32,CHAR(160),""))="Devis 2", IFERROR(VALUE(TRIM(SUBSTITUTE(AN32,CHAR(160),""))),0),TRIM(SUBSTITUTE($AS32,CHAR(160),""))="Devis 3", IFERROR(VALUE(TRIM(SUBSTITUTE(AQ32,CHAR(160),""))),0)),0) * IFERROR(VALUE(TRIM(SUBSTITUTE($AA32,CHAR(160),""))),0)) = 0,IF(AX32&lt;&gt;"",0,""),(IFERROR(_xlfn.IFS(TRIM(SUBSTITUTE($AS32,CHAR(160),""))="Devis 1", IFERROR(VALUE(TRIM(SUBSTITUTE(AK32,CHAR(160),""))),0),TRIM(SUBSTITUTE($AS32,CHAR(160),""))="Devis 2", IFERROR(VALUE(TRIM(SUBSTITUTE(AN32,CHAR(160),""))),0),TRIM(SUBSTITUTE($AS32,CHAR(160),""))="Devis 3", IFERROR(VALUE(TRIM(SUBSTITUTE(AQ32,CHAR(160),""))),0)),0) * IFERROR(VALUE(TRIM(SUBSTITUTE($AA32,CHAR(160),""))),0))))</f>
        <v/>
      </c>
      <c r="AZ32" s="68"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0"/>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57" t="str" cm="1">
        <f t="array" ref="BC32">IF(OR(AZ32="",X32="",AX32="",V32="",AY32="",W32=""),"",_xlfn.IFS((IFERROR(VALUE(TRIM(SUBSTITUTE(AZ32,CHAR(160),""))),0))&gt;(IFERROR(VALUE(TRIM(SUBSTITUTE(X32,CHAR(160),""))),0)),"KO : Le montant retenu TTC est supérieur au montant présenté TTC. Merci de revoir la ligne de dépense ou plafonner son montant.",(IFERROR(VALUE(TRIM(SUBSTITUTE(AX32,CHAR(160),""))),0))&gt;(IFERROR(VALUE(TRIM(SUBSTITUTE(V32,CHAR(160),""))),0)),"Attention : Le montant retenu HT est supérieur au montant HT présenté. Merci de revoir la ligne de dépense,plafonner son montant,ou justifier la reventillation HT/TVA.",(IFERROR(VALUE(TRIM(SUBSTITUTE(AY32,CHAR(160),""))),0))&gt;(IFERROR(VALUE(TRIM(SUBSTITUTE(W32,CHAR(160),""))),0)),"Attention : Le montant TVA retenu est supérieur au montant TVA présenté. Merci de revoir la ligne de dépense,plafonner son montant,ou justifier la reventillation HT/TVA.",(IFERROR(VALUE(TRIM(SUBSTITUTE(X32,CHAR(160),""))),0))=0,"",(IFERROR(VALUE(TRIM(SUBSTITUTE(AZ32,CHAR(160),""))),0))=(IFERROR(VALUE(TRIM(SUBSTITUTE(X32,CHAR(160),""))),0)),"OK",
OR((IFERROR(VALUE(TRIM(SUBSTITUTE(AZ32,CHAR(160),""))),0))=0,(IFERROR(VALUE(TRIM(SUBSTITUTE(AX32,CHAR(160),""))),0))=0),"Attention : montant présenté entièrement écarté",(IFERROR(VALUE(TRIM(SUBSTITUTE(AZ32,CHAR(160),""))),0))&lt;(IFERROR(VALUE(TRIM(SUBSTITUTE(X32,CHAR(160),""))),0)),"Attention : montant présenté partiellement écarté",TRUE,""))</f>
        <v/>
      </c>
      <c r="BD32" s="49" t="str">
        <f t="shared" si="16"/>
        <v/>
      </c>
      <c r="BE32" s="49" t="str">
        <f t="shared" si="17"/>
        <v/>
      </c>
      <c r="BF32" s="665" t="str">
        <f t="shared" si="18"/>
        <v/>
      </c>
    </row>
    <row r="33" spans="1:58" ht="15" customHeight="1">
      <c r="A33" s="65">
        <v>22</v>
      </c>
      <c r="B33" s="264"/>
      <c r="C33" s="276"/>
      <c r="D33" s="264"/>
      <c r="E33" s="264"/>
      <c r="F33" s="143"/>
      <c r="G33" s="143"/>
      <c r="H33" s="143"/>
      <c r="I33" s="264"/>
      <c r="J33" s="264"/>
      <c r="K33" s="264"/>
      <c r="L33" s="124"/>
      <c r="M33" s="7"/>
      <c r="N33" s="42" t="str">
        <f t="shared" si="0"/>
        <v/>
      </c>
      <c r="O33" s="9"/>
      <c r="P33" s="7"/>
      <c r="Q33" s="42" t="str">
        <f t="shared" si="1"/>
        <v/>
      </c>
      <c r="R33" s="10"/>
      <c r="S33" s="7"/>
      <c r="T33" s="125" t="str">
        <f t="shared" si="2"/>
        <v/>
      </c>
      <c r="U33" s="134"/>
      <c r="V33" s="133"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7"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136" t="str">
        <f t="shared" si="3"/>
        <v/>
      </c>
      <c r="Y33" s="642"/>
      <c r="Z33" s="664" t="str">
        <f t="shared" si="22"/>
        <v/>
      </c>
      <c r="AA33" s="606" t="str">
        <f t="shared" si="23"/>
        <v/>
      </c>
      <c r="AB33" s="155" t="str">
        <f t="shared" si="24"/>
        <v/>
      </c>
      <c r="AC33" s="155" t="str">
        <f t="shared" si="25"/>
        <v/>
      </c>
      <c r="AD33" s="15" t="str">
        <f t="shared" si="26"/>
        <v/>
      </c>
      <c r="AE33" s="155" t="str">
        <f t="shared" si="27"/>
        <v/>
      </c>
      <c r="AF33" s="155" t="str">
        <f t="shared" si="28"/>
        <v/>
      </c>
      <c r="AG33" s="155" t="str">
        <f t="shared" si="29"/>
        <v/>
      </c>
      <c r="AH33" s="155" t="str">
        <f t="shared" si="30"/>
        <v/>
      </c>
      <c r="AI33" s="155" t="str">
        <f t="shared" si="31"/>
        <v/>
      </c>
      <c r="AJ33" s="45" t="str">
        <f t="shared" si="20"/>
        <v/>
      </c>
      <c r="AK33" s="20" t="str">
        <f t="shared" si="21"/>
        <v/>
      </c>
      <c r="AL33" s="42" t="str">
        <f t="shared" si="5"/>
        <v/>
      </c>
      <c r="AM33" s="46" t="str">
        <f t="shared" si="6"/>
        <v/>
      </c>
      <c r="AN33" s="20" t="str">
        <f t="shared" si="7"/>
        <v/>
      </c>
      <c r="AO33" s="42" t="str">
        <f t="shared" si="8"/>
        <v/>
      </c>
      <c r="AP33" s="47" t="str">
        <f t="shared" si="9"/>
        <v/>
      </c>
      <c r="AQ33" s="20" t="str">
        <f t="shared" si="10"/>
        <v/>
      </c>
      <c r="AR33" s="48" t="str">
        <f t="shared" si="11"/>
        <v/>
      </c>
      <c r="AS33" s="44" t="str">
        <f t="shared" si="12"/>
        <v/>
      </c>
      <c r="AT33" s="156"/>
      <c r="AU33" s="49" t="str">
        <f t="shared" si="32"/>
        <v/>
      </c>
      <c r="AV33" s="49" t="str">
        <f t="shared" si="14"/>
        <v/>
      </c>
      <c r="AW33" s="49" t="str">
        <f t="shared" si="15"/>
        <v/>
      </c>
      <c r="AX33" s="68"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8" t="str" cm="1">
        <f t="array" ref="AY33">IF($AA33="","",IF((IFERROR(_xlfn.IFS(TRIM(SUBSTITUTE($AS33,CHAR(160),""))="Devis 1", IFERROR(VALUE(TRIM(SUBSTITUTE(AK33,CHAR(160),""))),0),TRIM(SUBSTITUTE($AS33,CHAR(160),""))="Devis 2", IFERROR(VALUE(TRIM(SUBSTITUTE(AN33,CHAR(160),""))),0),TRIM(SUBSTITUTE($AS33,CHAR(160),""))="Devis 3", IFERROR(VALUE(TRIM(SUBSTITUTE(AQ33,CHAR(160),""))),0)),0) * IFERROR(VALUE(TRIM(SUBSTITUTE($AA33,CHAR(160),""))),0)) = 0,IF(AX33&lt;&gt;"",0,""),(IFERROR(_xlfn.IFS(TRIM(SUBSTITUTE($AS33,CHAR(160),""))="Devis 1", IFERROR(VALUE(TRIM(SUBSTITUTE(AK33,CHAR(160),""))),0),TRIM(SUBSTITUTE($AS33,CHAR(160),""))="Devis 2", IFERROR(VALUE(TRIM(SUBSTITUTE(AN33,CHAR(160),""))),0),TRIM(SUBSTITUTE($AS33,CHAR(160),""))="Devis 3", IFERROR(VALUE(TRIM(SUBSTITUTE(AQ33,CHAR(160),""))),0)),0) * IFERROR(VALUE(TRIM(SUBSTITUTE($AA33,CHAR(160),""))),0))))</f>
        <v/>
      </c>
      <c r="AZ33" s="68"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0"/>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57" t="str" cm="1">
        <f t="array" ref="BC33">IF(OR(AZ33="",X33="",AX33="",V33="",AY33="",W33=""),"",_xlfn.IFS((IFERROR(VALUE(TRIM(SUBSTITUTE(AZ33,CHAR(160),""))),0))&gt;(IFERROR(VALUE(TRIM(SUBSTITUTE(X33,CHAR(160),""))),0)),"KO : Le montant retenu TTC est supérieur au montant présenté TTC. Merci de revoir la ligne de dépense ou plafonner son montant.",(IFERROR(VALUE(TRIM(SUBSTITUTE(AX33,CHAR(160),""))),0))&gt;(IFERROR(VALUE(TRIM(SUBSTITUTE(V33,CHAR(160),""))),0)),"Attention : Le montant retenu HT est supérieur au montant HT présenté. Merci de revoir la ligne de dépense,plafonner son montant,ou justifier la reventillation HT/TVA.",(IFERROR(VALUE(TRIM(SUBSTITUTE(AY33,CHAR(160),""))),0))&gt;(IFERROR(VALUE(TRIM(SUBSTITUTE(W33,CHAR(160),""))),0)),"Attention : Le montant TVA retenu est supérieur au montant TVA présenté. Merci de revoir la ligne de dépense,plafonner son montant,ou justifier la reventillation HT/TVA.",(IFERROR(VALUE(TRIM(SUBSTITUTE(X33,CHAR(160),""))),0))=0,"",(IFERROR(VALUE(TRIM(SUBSTITUTE(AZ33,CHAR(160),""))),0))=(IFERROR(VALUE(TRIM(SUBSTITUTE(X33,CHAR(160),""))),0)),"OK",
OR((IFERROR(VALUE(TRIM(SUBSTITUTE(AZ33,CHAR(160),""))),0))=0,(IFERROR(VALUE(TRIM(SUBSTITUTE(AX33,CHAR(160),""))),0))=0),"Attention : montant présenté entièrement écarté",(IFERROR(VALUE(TRIM(SUBSTITUTE(AZ33,CHAR(160),""))),0))&lt;(IFERROR(VALUE(TRIM(SUBSTITUTE(X33,CHAR(160),""))),0)),"Attention : montant présenté partiellement écarté",TRUE,""))</f>
        <v/>
      </c>
      <c r="BD33" s="49" t="str">
        <f t="shared" si="16"/>
        <v/>
      </c>
      <c r="BE33" s="49" t="str">
        <f t="shared" si="17"/>
        <v/>
      </c>
      <c r="BF33" s="665" t="str">
        <f t="shared" si="18"/>
        <v/>
      </c>
    </row>
    <row r="34" spans="1:58" ht="15" customHeight="1">
      <c r="A34" s="65">
        <v>23</v>
      </c>
      <c r="B34" s="264"/>
      <c r="C34" s="276"/>
      <c r="D34" s="264"/>
      <c r="E34" s="264"/>
      <c r="F34" s="143"/>
      <c r="G34" s="143"/>
      <c r="H34" s="143"/>
      <c r="I34" s="264"/>
      <c r="J34" s="264"/>
      <c r="K34" s="264"/>
      <c r="L34" s="124"/>
      <c r="M34" s="7"/>
      <c r="N34" s="42" t="str">
        <f t="shared" si="0"/>
        <v/>
      </c>
      <c r="O34" s="9"/>
      <c r="P34" s="7"/>
      <c r="Q34" s="42" t="str">
        <f t="shared" si="1"/>
        <v/>
      </c>
      <c r="R34" s="10"/>
      <c r="S34" s="7"/>
      <c r="T34" s="125" t="str">
        <f t="shared" si="2"/>
        <v/>
      </c>
      <c r="U34" s="134"/>
      <c r="V34" s="133"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7"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136" t="str">
        <f t="shared" si="3"/>
        <v/>
      </c>
      <c r="Y34" s="642"/>
      <c r="Z34" s="664" t="str">
        <f t="shared" si="22"/>
        <v/>
      </c>
      <c r="AA34" s="606" t="str">
        <f t="shared" si="23"/>
        <v/>
      </c>
      <c r="AB34" s="155" t="str">
        <f t="shared" si="24"/>
        <v/>
      </c>
      <c r="AC34" s="155" t="str">
        <f t="shared" si="25"/>
        <v/>
      </c>
      <c r="AD34" s="15" t="str">
        <f t="shared" si="26"/>
        <v/>
      </c>
      <c r="AE34" s="155" t="str">
        <f t="shared" si="27"/>
        <v/>
      </c>
      <c r="AF34" s="155" t="str">
        <f t="shared" si="28"/>
        <v/>
      </c>
      <c r="AG34" s="155" t="str">
        <f t="shared" si="29"/>
        <v/>
      </c>
      <c r="AH34" s="155" t="str">
        <f t="shared" si="30"/>
        <v/>
      </c>
      <c r="AI34" s="155" t="str">
        <f t="shared" si="31"/>
        <v/>
      </c>
      <c r="AJ34" s="45" t="str">
        <f t="shared" si="20"/>
        <v/>
      </c>
      <c r="AK34" s="20" t="str">
        <f t="shared" si="21"/>
        <v/>
      </c>
      <c r="AL34" s="42" t="str">
        <f t="shared" si="5"/>
        <v/>
      </c>
      <c r="AM34" s="46" t="str">
        <f t="shared" si="6"/>
        <v/>
      </c>
      <c r="AN34" s="20" t="str">
        <f t="shared" si="7"/>
        <v/>
      </c>
      <c r="AO34" s="42" t="str">
        <f t="shared" si="8"/>
        <v/>
      </c>
      <c r="AP34" s="47" t="str">
        <f t="shared" si="9"/>
        <v/>
      </c>
      <c r="AQ34" s="20" t="str">
        <f t="shared" si="10"/>
        <v/>
      </c>
      <c r="AR34" s="48" t="str">
        <f t="shared" si="11"/>
        <v/>
      </c>
      <c r="AS34" s="44" t="str">
        <f t="shared" si="12"/>
        <v/>
      </c>
      <c r="AT34" s="156"/>
      <c r="AU34" s="49" t="str">
        <f t="shared" si="32"/>
        <v/>
      </c>
      <c r="AV34" s="49" t="str">
        <f t="shared" si="14"/>
        <v/>
      </c>
      <c r="AW34" s="49" t="str">
        <f t="shared" si="15"/>
        <v/>
      </c>
      <c r="AX34" s="68"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8" t="str" cm="1">
        <f t="array" ref="AY34">IF($AA34="","",IF((IFERROR(_xlfn.IFS(TRIM(SUBSTITUTE($AS34,CHAR(160),""))="Devis 1", IFERROR(VALUE(TRIM(SUBSTITUTE(AK34,CHAR(160),""))),0),TRIM(SUBSTITUTE($AS34,CHAR(160),""))="Devis 2", IFERROR(VALUE(TRIM(SUBSTITUTE(AN34,CHAR(160),""))),0),TRIM(SUBSTITUTE($AS34,CHAR(160),""))="Devis 3", IFERROR(VALUE(TRIM(SUBSTITUTE(AQ34,CHAR(160),""))),0)),0) * IFERROR(VALUE(TRIM(SUBSTITUTE($AA34,CHAR(160),""))),0)) = 0,IF(AX34&lt;&gt;"",0,""),(IFERROR(_xlfn.IFS(TRIM(SUBSTITUTE($AS34,CHAR(160),""))="Devis 1", IFERROR(VALUE(TRIM(SUBSTITUTE(AK34,CHAR(160),""))),0),TRIM(SUBSTITUTE($AS34,CHAR(160),""))="Devis 2", IFERROR(VALUE(TRIM(SUBSTITUTE(AN34,CHAR(160),""))),0),TRIM(SUBSTITUTE($AS34,CHAR(160),""))="Devis 3", IFERROR(VALUE(TRIM(SUBSTITUTE(AQ34,CHAR(160),""))),0)),0) * IFERROR(VALUE(TRIM(SUBSTITUTE($AA34,CHAR(160),""))),0))))</f>
        <v/>
      </c>
      <c r="AZ34" s="68"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0"/>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57" t="str" cm="1">
        <f t="array" ref="BC34">IF(OR(AZ34="",X34="",AX34="",V34="",AY34="",W34=""),"",_xlfn.IFS((IFERROR(VALUE(TRIM(SUBSTITUTE(AZ34,CHAR(160),""))),0))&gt;(IFERROR(VALUE(TRIM(SUBSTITUTE(X34,CHAR(160),""))),0)),"KO : Le montant retenu TTC est supérieur au montant présenté TTC. Merci de revoir la ligne de dépense ou plafonner son montant.",(IFERROR(VALUE(TRIM(SUBSTITUTE(AX34,CHAR(160),""))),0))&gt;(IFERROR(VALUE(TRIM(SUBSTITUTE(V34,CHAR(160),""))),0)),"Attention : Le montant retenu HT est supérieur au montant HT présenté. Merci de revoir la ligne de dépense,plafonner son montant,ou justifier la reventillation HT/TVA.",(IFERROR(VALUE(TRIM(SUBSTITUTE(AY34,CHAR(160),""))),0))&gt;(IFERROR(VALUE(TRIM(SUBSTITUTE(W34,CHAR(160),""))),0)),"Attention : Le montant TVA retenu est supérieur au montant TVA présenté. Merci de revoir la ligne de dépense,plafonner son montant,ou justifier la reventillation HT/TVA.",(IFERROR(VALUE(TRIM(SUBSTITUTE(X34,CHAR(160),""))),0))=0,"",(IFERROR(VALUE(TRIM(SUBSTITUTE(AZ34,CHAR(160),""))),0))=(IFERROR(VALUE(TRIM(SUBSTITUTE(X34,CHAR(160),""))),0)),"OK",
OR((IFERROR(VALUE(TRIM(SUBSTITUTE(AZ34,CHAR(160),""))),0))=0,(IFERROR(VALUE(TRIM(SUBSTITUTE(AX34,CHAR(160),""))),0))=0),"Attention : montant présenté entièrement écarté",(IFERROR(VALUE(TRIM(SUBSTITUTE(AZ34,CHAR(160),""))),0))&lt;(IFERROR(VALUE(TRIM(SUBSTITUTE(X34,CHAR(160),""))),0)),"Attention : montant présenté partiellement écarté",TRUE,""))</f>
        <v/>
      </c>
      <c r="BD34" s="49" t="str">
        <f t="shared" si="16"/>
        <v/>
      </c>
      <c r="BE34" s="49" t="str">
        <f t="shared" si="17"/>
        <v/>
      </c>
      <c r="BF34" s="665" t="str">
        <f t="shared" si="18"/>
        <v/>
      </c>
    </row>
    <row r="35" spans="1:58" ht="15" customHeight="1">
      <c r="A35" s="65">
        <v>24</v>
      </c>
      <c r="B35" s="264"/>
      <c r="C35" s="276"/>
      <c r="D35" s="264"/>
      <c r="E35" s="264"/>
      <c r="F35" s="143"/>
      <c r="G35" s="143"/>
      <c r="H35" s="143"/>
      <c r="I35" s="264"/>
      <c r="J35" s="264"/>
      <c r="K35" s="264"/>
      <c r="L35" s="124"/>
      <c r="M35" s="7"/>
      <c r="N35" s="42" t="str">
        <f t="shared" si="0"/>
        <v/>
      </c>
      <c r="O35" s="9"/>
      <c r="P35" s="7"/>
      <c r="Q35" s="42" t="str">
        <f t="shared" si="1"/>
        <v/>
      </c>
      <c r="R35" s="10"/>
      <c r="S35" s="7"/>
      <c r="T35" s="125" t="str">
        <f t="shared" si="2"/>
        <v/>
      </c>
      <c r="U35" s="134"/>
      <c r="V35" s="133"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7"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136" t="str">
        <f t="shared" si="3"/>
        <v/>
      </c>
      <c r="Y35" s="642"/>
      <c r="Z35" s="664" t="str">
        <f t="shared" si="22"/>
        <v/>
      </c>
      <c r="AA35" s="606" t="str">
        <f t="shared" si="23"/>
        <v/>
      </c>
      <c r="AB35" s="155" t="str">
        <f t="shared" si="24"/>
        <v/>
      </c>
      <c r="AC35" s="155" t="str">
        <f t="shared" si="25"/>
        <v/>
      </c>
      <c r="AD35" s="15" t="str">
        <f t="shared" si="26"/>
        <v/>
      </c>
      <c r="AE35" s="155" t="str">
        <f t="shared" si="27"/>
        <v/>
      </c>
      <c r="AF35" s="155" t="str">
        <f t="shared" si="28"/>
        <v/>
      </c>
      <c r="AG35" s="155" t="str">
        <f t="shared" si="29"/>
        <v/>
      </c>
      <c r="AH35" s="155" t="str">
        <f t="shared" si="30"/>
        <v/>
      </c>
      <c r="AI35" s="155" t="str">
        <f t="shared" si="31"/>
        <v/>
      </c>
      <c r="AJ35" s="45" t="str">
        <f t="shared" si="20"/>
        <v/>
      </c>
      <c r="AK35" s="20" t="str">
        <f t="shared" si="21"/>
        <v/>
      </c>
      <c r="AL35" s="42" t="str">
        <f t="shared" si="5"/>
        <v/>
      </c>
      <c r="AM35" s="46" t="str">
        <f t="shared" si="6"/>
        <v/>
      </c>
      <c r="AN35" s="20" t="str">
        <f t="shared" si="7"/>
        <v/>
      </c>
      <c r="AO35" s="42" t="str">
        <f t="shared" si="8"/>
        <v/>
      </c>
      <c r="AP35" s="47" t="str">
        <f t="shared" si="9"/>
        <v/>
      </c>
      <c r="AQ35" s="20" t="str">
        <f t="shared" si="10"/>
        <v/>
      </c>
      <c r="AR35" s="48" t="str">
        <f t="shared" si="11"/>
        <v/>
      </c>
      <c r="AS35" s="44" t="str">
        <f t="shared" si="12"/>
        <v/>
      </c>
      <c r="AT35" s="156"/>
      <c r="AU35" s="49" t="str">
        <f t="shared" si="32"/>
        <v/>
      </c>
      <c r="AV35" s="49" t="str">
        <f t="shared" si="14"/>
        <v/>
      </c>
      <c r="AW35" s="49" t="str">
        <f t="shared" si="15"/>
        <v/>
      </c>
      <c r="AX35" s="68"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8" t="str" cm="1">
        <f t="array" ref="AY35">IF($AA35="","",IF((IFERROR(_xlfn.IFS(TRIM(SUBSTITUTE($AS35,CHAR(160),""))="Devis 1", IFERROR(VALUE(TRIM(SUBSTITUTE(AK35,CHAR(160),""))),0),TRIM(SUBSTITUTE($AS35,CHAR(160),""))="Devis 2", IFERROR(VALUE(TRIM(SUBSTITUTE(AN35,CHAR(160),""))),0),TRIM(SUBSTITUTE($AS35,CHAR(160),""))="Devis 3", IFERROR(VALUE(TRIM(SUBSTITUTE(AQ35,CHAR(160),""))),0)),0) * IFERROR(VALUE(TRIM(SUBSTITUTE($AA35,CHAR(160),""))),0)) = 0,IF(AX35&lt;&gt;"",0,""),(IFERROR(_xlfn.IFS(TRIM(SUBSTITUTE($AS35,CHAR(160),""))="Devis 1", IFERROR(VALUE(TRIM(SUBSTITUTE(AK35,CHAR(160),""))),0),TRIM(SUBSTITUTE($AS35,CHAR(160),""))="Devis 2", IFERROR(VALUE(TRIM(SUBSTITUTE(AN35,CHAR(160),""))),0),TRIM(SUBSTITUTE($AS35,CHAR(160),""))="Devis 3", IFERROR(VALUE(TRIM(SUBSTITUTE(AQ35,CHAR(160),""))),0)),0) * IFERROR(VALUE(TRIM(SUBSTITUTE($AA35,CHAR(160),""))),0))))</f>
        <v/>
      </c>
      <c r="AZ35" s="68"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0"/>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57" t="str" cm="1">
        <f t="array" ref="BC35">IF(OR(AZ35="",X35="",AX35="",V35="",AY35="",W35=""),"",_xlfn.IFS((IFERROR(VALUE(TRIM(SUBSTITUTE(AZ35,CHAR(160),""))),0))&gt;(IFERROR(VALUE(TRIM(SUBSTITUTE(X35,CHAR(160),""))),0)),"KO : Le montant retenu TTC est supérieur au montant présenté TTC. Merci de revoir la ligne de dépense ou plafonner son montant.",(IFERROR(VALUE(TRIM(SUBSTITUTE(AX35,CHAR(160),""))),0))&gt;(IFERROR(VALUE(TRIM(SUBSTITUTE(V35,CHAR(160),""))),0)),"Attention : Le montant retenu HT est supérieur au montant HT présenté. Merci de revoir la ligne de dépense,plafonner son montant,ou justifier la reventillation HT/TVA.",(IFERROR(VALUE(TRIM(SUBSTITUTE(AY35,CHAR(160),""))),0))&gt;(IFERROR(VALUE(TRIM(SUBSTITUTE(W35,CHAR(160),""))),0)),"Attention : Le montant TVA retenu est supérieur au montant TVA présenté. Merci de revoir la ligne de dépense,plafonner son montant,ou justifier la reventillation HT/TVA.",(IFERROR(VALUE(TRIM(SUBSTITUTE(X35,CHAR(160),""))),0))=0,"",(IFERROR(VALUE(TRIM(SUBSTITUTE(AZ35,CHAR(160),""))),0))=(IFERROR(VALUE(TRIM(SUBSTITUTE(X35,CHAR(160),""))),0)),"OK",
OR((IFERROR(VALUE(TRIM(SUBSTITUTE(AZ35,CHAR(160),""))),0))=0,(IFERROR(VALUE(TRIM(SUBSTITUTE(AX35,CHAR(160),""))),0))=0),"Attention : montant présenté entièrement écarté",(IFERROR(VALUE(TRIM(SUBSTITUTE(AZ35,CHAR(160),""))),0))&lt;(IFERROR(VALUE(TRIM(SUBSTITUTE(X35,CHAR(160),""))),0)),"Attention : montant présenté partiellement écarté",TRUE,""))</f>
        <v/>
      </c>
      <c r="BD35" s="49" t="str">
        <f t="shared" si="16"/>
        <v/>
      </c>
      <c r="BE35" s="49" t="str">
        <f t="shared" si="17"/>
        <v/>
      </c>
      <c r="BF35" s="665" t="str">
        <f t="shared" si="18"/>
        <v/>
      </c>
    </row>
    <row r="36" spans="1:58" ht="15" customHeight="1">
      <c r="A36" s="65">
        <v>25</v>
      </c>
      <c r="B36" s="264"/>
      <c r="C36" s="276"/>
      <c r="D36" s="264"/>
      <c r="E36" s="264"/>
      <c r="F36" s="143"/>
      <c r="G36" s="143"/>
      <c r="H36" s="143"/>
      <c r="I36" s="264"/>
      <c r="J36" s="264"/>
      <c r="K36" s="264"/>
      <c r="L36" s="124"/>
      <c r="M36" s="7"/>
      <c r="N36" s="42" t="str">
        <f t="shared" si="0"/>
        <v/>
      </c>
      <c r="O36" s="9"/>
      <c r="P36" s="7"/>
      <c r="Q36" s="42" t="str">
        <f t="shared" si="1"/>
        <v/>
      </c>
      <c r="R36" s="10"/>
      <c r="S36" s="7"/>
      <c r="T36" s="125" t="str">
        <f t="shared" si="2"/>
        <v/>
      </c>
      <c r="U36" s="134"/>
      <c r="V36" s="133"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7"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136" t="str">
        <f t="shared" si="3"/>
        <v/>
      </c>
      <c r="Y36" s="642"/>
      <c r="Z36" s="664" t="str">
        <f t="shared" si="22"/>
        <v/>
      </c>
      <c r="AA36" s="606" t="str">
        <f t="shared" si="23"/>
        <v/>
      </c>
      <c r="AB36" s="155" t="str">
        <f t="shared" si="24"/>
        <v/>
      </c>
      <c r="AC36" s="155" t="str">
        <f t="shared" si="25"/>
        <v/>
      </c>
      <c r="AD36" s="15" t="str">
        <f t="shared" si="26"/>
        <v/>
      </c>
      <c r="AE36" s="155" t="str">
        <f t="shared" si="27"/>
        <v/>
      </c>
      <c r="AF36" s="155" t="str">
        <f t="shared" si="28"/>
        <v/>
      </c>
      <c r="AG36" s="155" t="str">
        <f t="shared" si="29"/>
        <v/>
      </c>
      <c r="AH36" s="155" t="str">
        <f t="shared" si="30"/>
        <v/>
      </c>
      <c r="AI36" s="155" t="str">
        <f t="shared" si="31"/>
        <v/>
      </c>
      <c r="AJ36" s="45" t="str">
        <f t="shared" si="20"/>
        <v/>
      </c>
      <c r="AK36" s="20" t="str">
        <f t="shared" si="21"/>
        <v/>
      </c>
      <c r="AL36" s="42" t="str">
        <f t="shared" si="5"/>
        <v/>
      </c>
      <c r="AM36" s="46" t="str">
        <f t="shared" si="6"/>
        <v/>
      </c>
      <c r="AN36" s="20" t="str">
        <f t="shared" si="7"/>
        <v/>
      </c>
      <c r="AO36" s="42" t="str">
        <f t="shared" si="8"/>
        <v/>
      </c>
      <c r="AP36" s="47" t="str">
        <f t="shared" si="9"/>
        <v/>
      </c>
      <c r="AQ36" s="20" t="str">
        <f t="shared" si="10"/>
        <v/>
      </c>
      <c r="AR36" s="48" t="str">
        <f t="shared" si="11"/>
        <v/>
      </c>
      <c r="AS36" s="44" t="str">
        <f t="shared" si="12"/>
        <v/>
      </c>
      <c r="AT36" s="156"/>
      <c r="AU36" s="49" t="str">
        <f t="shared" si="32"/>
        <v/>
      </c>
      <c r="AV36" s="49" t="str">
        <f t="shared" si="14"/>
        <v/>
      </c>
      <c r="AW36" s="49" t="str">
        <f t="shared" si="15"/>
        <v/>
      </c>
      <c r="AX36" s="68"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8" t="str" cm="1">
        <f t="array" ref="AY36">IF($AA36="","",IF((IFERROR(_xlfn.IFS(TRIM(SUBSTITUTE($AS36,CHAR(160),""))="Devis 1", IFERROR(VALUE(TRIM(SUBSTITUTE(AK36,CHAR(160),""))),0),TRIM(SUBSTITUTE($AS36,CHAR(160),""))="Devis 2", IFERROR(VALUE(TRIM(SUBSTITUTE(AN36,CHAR(160),""))),0),TRIM(SUBSTITUTE($AS36,CHAR(160),""))="Devis 3", IFERROR(VALUE(TRIM(SUBSTITUTE(AQ36,CHAR(160),""))),0)),0) * IFERROR(VALUE(TRIM(SUBSTITUTE($AA36,CHAR(160),""))),0)) = 0,IF(AX36&lt;&gt;"",0,""),(IFERROR(_xlfn.IFS(TRIM(SUBSTITUTE($AS36,CHAR(160),""))="Devis 1", IFERROR(VALUE(TRIM(SUBSTITUTE(AK36,CHAR(160),""))),0),TRIM(SUBSTITUTE($AS36,CHAR(160),""))="Devis 2", IFERROR(VALUE(TRIM(SUBSTITUTE(AN36,CHAR(160),""))),0),TRIM(SUBSTITUTE($AS36,CHAR(160),""))="Devis 3", IFERROR(VALUE(TRIM(SUBSTITUTE(AQ36,CHAR(160),""))),0)),0) * IFERROR(VALUE(TRIM(SUBSTITUTE($AA36,CHAR(160),""))),0))))</f>
        <v/>
      </c>
      <c r="AZ36" s="68"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0"/>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57" t="str" cm="1">
        <f t="array" ref="BC36">IF(OR(AZ36="",X36="",AX36="",V36="",AY36="",W36=""),"",_xlfn.IFS((IFERROR(VALUE(TRIM(SUBSTITUTE(AZ36,CHAR(160),""))),0))&gt;(IFERROR(VALUE(TRIM(SUBSTITUTE(X36,CHAR(160),""))),0)),"KO : Le montant retenu TTC est supérieur au montant présenté TTC. Merci de revoir la ligne de dépense ou plafonner son montant.",(IFERROR(VALUE(TRIM(SUBSTITUTE(AX36,CHAR(160),""))),0))&gt;(IFERROR(VALUE(TRIM(SUBSTITUTE(V36,CHAR(160),""))),0)),"Attention : Le montant retenu HT est supérieur au montant HT présenté. Merci de revoir la ligne de dépense,plafonner son montant,ou justifier la reventillation HT/TVA.",(IFERROR(VALUE(TRIM(SUBSTITUTE(AY36,CHAR(160),""))),0))&gt;(IFERROR(VALUE(TRIM(SUBSTITUTE(W36,CHAR(160),""))),0)),"Attention : Le montant TVA retenu est supérieur au montant TVA présenté. Merci de revoir la ligne de dépense,plafonner son montant,ou justifier la reventillation HT/TVA.",(IFERROR(VALUE(TRIM(SUBSTITUTE(X36,CHAR(160),""))),0))=0,"",(IFERROR(VALUE(TRIM(SUBSTITUTE(AZ36,CHAR(160),""))),0))=(IFERROR(VALUE(TRIM(SUBSTITUTE(X36,CHAR(160),""))),0)),"OK",
OR((IFERROR(VALUE(TRIM(SUBSTITUTE(AZ36,CHAR(160),""))),0))=0,(IFERROR(VALUE(TRIM(SUBSTITUTE(AX36,CHAR(160),""))),0))=0),"Attention : montant présenté entièrement écarté",(IFERROR(VALUE(TRIM(SUBSTITUTE(AZ36,CHAR(160),""))),0))&lt;(IFERROR(VALUE(TRIM(SUBSTITUTE(X36,CHAR(160),""))),0)),"Attention : montant présenté partiellement écarté",TRUE,""))</f>
        <v/>
      </c>
      <c r="BD36" s="49" t="str">
        <f t="shared" si="16"/>
        <v/>
      </c>
      <c r="BE36" s="49" t="str">
        <f t="shared" si="17"/>
        <v/>
      </c>
      <c r="BF36" s="665" t="str">
        <f t="shared" si="18"/>
        <v/>
      </c>
    </row>
    <row r="37" spans="1:58" ht="15" customHeight="1">
      <c r="A37" s="65">
        <v>26</v>
      </c>
      <c r="B37" s="264"/>
      <c r="C37" s="276"/>
      <c r="D37" s="264"/>
      <c r="E37" s="264"/>
      <c r="F37" s="143"/>
      <c r="G37" s="143"/>
      <c r="H37" s="143"/>
      <c r="I37" s="264"/>
      <c r="J37" s="264"/>
      <c r="K37" s="264"/>
      <c r="L37" s="124"/>
      <c r="M37" s="7"/>
      <c r="N37" s="42" t="str">
        <f t="shared" si="0"/>
        <v/>
      </c>
      <c r="O37" s="9"/>
      <c r="P37" s="7"/>
      <c r="Q37" s="42" t="str">
        <f t="shared" si="1"/>
        <v/>
      </c>
      <c r="R37" s="10"/>
      <c r="S37" s="7"/>
      <c r="T37" s="125" t="str">
        <f t="shared" si="2"/>
        <v/>
      </c>
      <c r="U37" s="134"/>
      <c r="V37" s="133"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7"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136" t="str">
        <f t="shared" si="3"/>
        <v/>
      </c>
      <c r="Y37" s="642"/>
      <c r="Z37" s="664" t="str">
        <f t="shared" si="22"/>
        <v/>
      </c>
      <c r="AA37" s="606" t="str">
        <f t="shared" si="23"/>
        <v/>
      </c>
      <c r="AB37" s="155" t="str">
        <f t="shared" si="24"/>
        <v/>
      </c>
      <c r="AC37" s="155" t="str">
        <f t="shared" si="25"/>
        <v/>
      </c>
      <c r="AD37" s="15" t="str">
        <f t="shared" si="26"/>
        <v/>
      </c>
      <c r="AE37" s="155" t="str">
        <f t="shared" si="27"/>
        <v/>
      </c>
      <c r="AF37" s="155" t="str">
        <f t="shared" si="28"/>
        <v/>
      </c>
      <c r="AG37" s="155" t="str">
        <f t="shared" si="29"/>
        <v/>
      </c>
      <c r="AH37" s="155" t="str">
        <f t="shared" si="30"/>
        <v/>
      </c>
      <c r="AI37" s="155" t="str">
        <f t="shared" si="31"/>
        <v/>
      </c>
      <c r="AJ37" s="45" t="str">
        <f t="shared" si="20"/>
        <v/>
      </c>
      <c r="AK37" s="20" t="str">
        <f t="shared" si="21"/>
        <v/>
      </c>
      <c r="AL37" s="42" t="str">
        <f t="shared" si="5"/>
        <v/>
      </c>
      <c r="AM37" s="46" t="str">
        <f t="shared" si="6"/>
        <v/>
      </c>
      <c r="AN37" s="20" t="str">
        <f t="shared" si="7"/>
        <v/>
      </c>
      <c r="AO37" s="42" t="str">
        <f t="shared" si="8"/>
        <v/>
      </c>
      <c r="AP37" s="47" t="str">
        <f t="shared" si="9"/>
        <v/>
      </c>
      <c r="AQ37" s="20" t="str">
        <f t="shared" si="10"/>
        <v/>
      </c>
      <c r="AR37" s="48" t="str">
        <f t="shared" si="11"/>
        <v/>
      </c>
      <c r="AS37" s="44" t="str">
        <f t="shared" si="12"/>
        <v/>
      </c>
      <c r="AT37" s="156"/>
      <c r="AU37" s="49" t="str">
        <f t="shared" si="32"/>
        <v/>
      </c>
      <c r="AV37" s="49" t="str">
        <f t="shared" si="14"/>
        <v/>
      </c>
      <c r="AW37" s="49" t="str">
        <f t="shared" si="15"/>
        <v/>
      </c>
      <c r="AX37" s="68"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8" t="str" cm="1">
        <f t="array" ref="AY37">IF($AA37="","",IF((IFERROR(_xlfn.IFS(TRIM(SUBSTITUTE($AS37,CHAR(160),""))="Devis 1", IFERROR(VALUE(TRIM(SUBSTITUTE(AK37,CHAR(160),""))),0),TRIM(SUBSTITUTE($AS37,CHAR(160),""))="Devis 2", IFERROR(VALUE(TRIM(SUBSTITUTE(AN37,CHAR(160),""))),0),TRIM(SUBSTITUTE($AS37,CHAR(160),""))="Devis 3", IFERROR(VALUE(TRIM(SUBSTITUTE(AQ37,CHAR(160),""))),0)),0) * IFERROR(VALUE(TRIM(SUBSTITUTE($AA37,CHAR(160),""))),0)) = 0,IF(AX37&lt;&gt;"",0,""),(IFERROR(_xlfn.IFS(TRIM(SUBSTITUTE($AS37,CHAR(160),""))="Devis 1", IFERROR(VALUE(TRIM(SUBSTITUTE(AK37,CHAR(160),""))),0),TRIM(SUBSTITUTE($AS37,CHAR(160),""))="Devis 2", IFERROR(VALUE(TRIM(SUBSTITUTE(AN37,CHAR(160),""))),0),TRIM(SUBSTITUTE($AS37,CHAR(160),""))="Devis 3", IFERROR(VALUE(TRIM(SUBSTITUTE(AQ37,CHAR(160),""))),0)),0) * IFERROR(VALUE(TRIM(SUBSTITUTE($AA37,CHAR(160),""))),0))))</f>
        <v/>
      </c>
      <c r="AZ37" s="68"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0"/>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57" t="str" cm="1">
        <f t="array" ref="BC37">IF(OR(AZ37="",X37="",AX37="",V37="",AY37="",W37=""),"",_xlfn.IFS((IFERROR(VALUE(TRIM(SUBSTITUTE(AZ37,CHAR(160),""))),0))&gt;(IFERROR(VALUE(TRIM(SUBSTITUTE(X37,CHAR(160),""))),0)),"KO : Le montant retenu TTC est supérieur au montant présenté TTC. Merci de revoir la ligne de dépense ou plafonner son montant.",(IFERROR(VALUE(TRIM(SUBSTITUTE(AX37,CHAR(160),""))),0))&gt;(IFERROR(VALUE(TRIM(SUBSTITUTE(V37,CHAR(160),""))),0)),"Attention : Le montant retenu HT est supérieur au montant HT présenté. Merci de revoir la ligne de dépense,plafonner son montant,ou justifier la reventillation HT/TVA.",(IFERROR(VALUE(TRIM(SUBSTITUTE(AY37,CHAR(160),""))),0))&gt;(IFERROR(VALUE(TRIM(SUBSTITUTE(W37,CHAR(160),""))),0)),"Attention : Le montant TVA retenu est supérieur au montant TVA présenté. Merci de revoir la ligne de dépense,plafonner son montant,ou justifier la reventillation HT/TVA.",(IFERROR(VALUE(TRIM(SUBSTITUTE(X37,CHAR(160),""))),0))=0,"",(IFERROR(VALUE(TRIM(SUBSTITUTE(AZ37,CHAR(160),""))),0))=(IFERROR(VALUE(TRIM(SUBSTITUTE(X37,CHAR(160),""))),0)),"OK",
OR((IFERROR(VALUE(TRIM(SUBSTITUTE(AZ37,CHAR(160),""))),0))=0,(IFERROR(VALUE(TRIM(SUBSTITUTE(AX37,CHAR(160),""))),0))=0),"Attention : montant présenté entièrement écarté",(IFERROR(VALUE(TRIM(SUBSTITUTE(AZ37,CHAR(160),""))),0))&lt;(IFERROR(VALUE(TRIM(SUBSTITUTE(X37,CHAR(160),""))),0)),"Attention : montant présenté partiellement écarté",TRUE,""))</f>
        <v/>
      </c>
      <c r="BD37" s="49" t="str">
        <f t="shared" si="16"/>
        <v/>
      </c>
      <c r="BE37" s="49" t="str">
        <f t="shared" si="17"/>
        <v/>
      </c>
      <c r="BF37" s="665" t="str">
        <f t="shared" si="18"/>
        <v/>
      </c>
    </row>
    <row r="38" spans="1:58" ht="15" customHeight="1">
      <c r="A38" s="65">
        <v>27</v>
      </c>
      <c r="B38" s="264"/>
      <c r="C38" s="276"/>
      <c r="D38" s="264"/>
      <c r="E38" s="264"/>
      <c r="F38" s="143"/>
      <c r="G38" s="143"/>
      <c r="H38" s="143"/>
      <c r="I38" s="264"/>
      <c r="J38" s="264"/>
      <c r="K38" s="264"/>
      <c r="L38" s="124"/>
      <c r="M38" s="7"/>
      <c r="N38" s="42" t="str">
        <f t="shared" si="0"/>
        <v/>
      </c>
      <c r="O38" s="9"/>
      <c r="P38" s="7"/>
      <c r="Q38" s="42" t="str">
        <f t="shared" si="1"/>
        <v/>
      </c>
      <c r="R38" s="10"/>
      <c r="S38" s="7"/>
      <c r="T38" s="125" t="str">
        <f t="shared" si="2"/>
        <v/>
      </c>
      <c r="U38" s="134"/>
      <c r="V38" s="133"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7"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136" t="str">
        <f t="shared" si="3"/>
        <v/>
      </c>
      <c r="Y38" s="642"/>
      <c r="Z38" s="664" t="str">
        <f t="shared" si="22"/>
        <v/>
      </c>
      <c r="AA38" s="606" t="str">
        <f t="shared" si="23"/>
        <v/>
      </c>
      <c r="AB38" s="155" t="str">
        <f t="shared" si="24"/>
        <v/>
      </c>
      <c r="AC38" s="155" t="str">
        <f t="shared" si="25"/>
        <v/>
      </c>
      <c r="AD38" s="15" t="str">
        <f t="shared" si="26"/>
        <v/>
      </c>
      <c r="AE38" s="155" t="str">
        <f t="shared" si="27"/>
        <v/>
      </c>
      <c r="AF38" s="155" t="str">
        <f t="shared" si="28"/>
        <v/>
      </c>
      <c r="AG38" s="155" t="str">
        <f t="shared" si="29"/>
        <v/>
      </c>
      <c r="AH38" s="155" t="str">
        <f t="shared" si="30"/>
        <v/>
      </c>
      <c r="AI38" s="155" t="str">
        <f t="shared" si="31"/>
        <v/>
      </c>
      <c r="AJ38" s="45" t="str">
        <f t="shared" si="20"/>
        <v/>
      </c>
      <c r="AK38" s="20" t="str">
        <f t="shared" si="21"/>
        <v/>
      </c>
      <c r="AL38" s="42" t="str">
        <f t="shared" si="5"/>
        <v/>
      </c>
      <c r="AM38" s="46" t="str">
        <f t="shared" si="6"/>
        <v/>
      </c>
      <c r="AN38" s="20" t="str">
        <f t="shared" si="7"/>
        <v/>
      </c>
      <c r="AO38" s="42" t="str">
        <f t="shared" si="8"/>
        <v/>
      </c>
      <c r="AP38" s="47" t="str">
        <f t="shared" si="9"/>
        <v/>
      </c>
      <c r="AQ38" s="20" t="str">
        <f t="shared" si="10"/>
        <v/>
      </c>
      <c r="AR38" s="48" t="str">
        <f t="shared" si="11"/>
        <v/>
      </c>
      <c r="AS38" s="44" t="str">
        <f t="shared" si="12"/>
        <v/>
      </c>
      <c r="AT38" s="156"/>
      <c r="AU38" s="49" t="str">
        <f t="shared" si="32"/>
        <v/>
      </c>
      <c r="AV38" s="49" t="str">
        <f t="shared" si="14"/>
        <v/>
      </c>
      <c r="AW38" s="49" t="str">
        <f t="shared" si="15"/>
        <v/>
      </c>
      <c r="AX38" s="68"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8" t="str" cm="1">
        <f t="array" ref="AY38">IF($AA38="","",IF((IFERROR(_xlfn.IFS(TRIM(SUBSTITUTE($AS38,CHAR(160),""))="Devis 1", IFERROR(VALUE(TRIM(SUBSTITUTE(AK38,CHAR(160),""))),0),TRIM(SUBSTITUTE($AS38,CHAR(160),""))="Devis 2", IFERROR(VALUE(TRIM(SUBSTITUTE(AN38,CHAR(160),""))),0),TRIM(SUBSTITUTE($AS38,CHAR(160),""))="Devis 3", IFERROR(VALUE(TRIM(SUBSTITUTE(AQ38,CHAR(160),""))),0)),0) * IFERROR(VALUE(TRIM(SUBSTITUTE($AA38,CHAR(160),""))),0)) = 0,IF(AX38&lt;&gt;"",0,""),(IFERROR(_xlfn.IFS(TRIM(SUBSTITUTE($AS38,CHAR(160),""))="Devis 1", IFERROR(VALUE(TRIM(SUBSTITUTE(AK38,CHAR(160),""))),0),TRIM(SUBSTITUTE($AS38,CHAR(160),""))="Devis 2", IFERROR(VALUE(TRIM(SUBSTITUTE(AN38,CHAR(160),""))),0),TRIM(SUBSTITUTE($AS38,CHAR(160),""))="Devis 3", IFERROR(VALUE(TRIM(SUBSTITUTE(AQ38,CHAR(160),""))),0)),0) * IFERROR(VALUE(TRIM(SUBSTITUTE($AA38,CHAR(160),""))),0))))</f>
        <v/>
      </c>
      <c r="AZ38" s="68"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0"/>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57" t="str" cm="1">
        <f t="array" ref="BC38">IF(OR(AZ38="",X38="",AX38="",V38="",AY38="",W38=""),"",_xlfn.IFS((IFERROR(VALUE(TRIM(SUBSTITUTE(AZ38,CHAR(160),""))),0))&gt;(IFERROR(VALUE(TRIM(SUBSTITUTE(X38,CHAR(160),""))),0)),"KO : Le montant retenu TTC est supérieur au montant présenté TTC. Merci de revoir la ligne de dépense ou plafonner son montant.",(IFERROR(VALUE(TRIM(SUBSTITUTE(AX38,CHAR(160),""))),0))&gt;(IFERROR(VALUE(TRIM(SUBSTITUTE(V38,CHAR(160),""))),0)),"Attention : Le montant retenu HT est supérieur au montant HT présenté. Merci de revoir la ligne de dépense,plafonner son montant,ou justifier la reventillation HT/TVA.",(IFERROR(VALUE(TRIM(SUBSTITUTE(AY38,CHAR(160),""))),0))&gt;(IFERROR(VALUE(TRIM(SUBSTITUTE(W38,CHAR(160),""))),0)),"Attention : Le montant TVA retenu est supérieur au montant TVA présenté. Merci de revoir la ligne de dépense,plafonner son montant,ou justifier la reventillation HT/TVA.",(IFERROR(VALUE(TRIM(SUBSTITUTE(X38,CHAR(160),""))),0))=0,"",(IFERROR(VALUE(TRIM(SUBSTITUTE(AZ38,CHAR(160),""))),0))=(IFERROR(VALUE(TRIM(SUBSTITUTE(X38,CHAR(160),""))),0)),"OK",
OR((IFERROR(VALUE(TRIM(SUBSTITUTE(AZ38,CHAR(160),""))),0))=0,(IFERROR(VALUE(TRIM(SUBSTITUTE(AX38,CHAR(160),""))),0))=0),"Attention : montant présenté entièrement écarté",(IFERROR(VALUE(TRIM(SUBSTITUTE(AZ38,CHAR(160),""))),0))&lt;(IFERROR(VALUE(TRIM(SUBSTITUTE(X38,CHAR(160),""))),0)),"Attention : montant présenté partiellement écarté",TRUE,""))</f>
        <v/>
      </c>
      <c r="BD38" s="49" t="str">
        <f t="shared" si="16"/>
        <v/>
      </c>
      <c r="BE38" s="49" t="str">
        <f t="shared" si="17"/>
        <v/>
      </c>
      <c r="BF38" s="665" t="str">
        <f t="shared" si="18"/>
        <v/>
      </c>
    </row>
    <row r="39" spans="1:58" ht="15" customHeight="1">
      <c r="A39" s="65">
        <v>28</v>
      </c>
      <c r="B39" s="264"/>
      <c r="C39" s="276"/>
      <c r="D39" s="264"/>
      <c r="E39" s="264"/>
      <c r="F39" s="143"/>
      <c r="G39" s="143"/>
      <c r="H39" s="143"/>
      <c r="I39" s="264"/>
      <c r="J39" s="264"/>
      <c r="K39" s="264"/>
      <c r="L39" s="124"/>
      <c r="M39" s="7"/>
      <c r="N39" s="42" t="str">
        <f t="shared" si="0"/>
        <v/>
      </c>
      <c r="O39" s="9"/>
      <c r="P39" s="7"/>
      <c r="Q39" s="42" t="str">
        <f t="shared" si="1"/>
        <v/>
      </c>
      <c r="R39" s="10"/>
      <c r="S39" s="7"/>
      <c r="T39" s="125" t="str">
        <f t="shared" si="2"/>
        <v/>
      </c>
      <c r="U39" s="134"/>
      <c r="V39" s="133"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7"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136" t="str">
        <f t="shared" si="3"/>
        <v/>
      </c>
      <c r="Y39" s="642"/>
      <c r="Z39" s="664" t="str">
        <f t="shared" si="22"/>
        <v/>
      </c>
      <c r="AA39" s="606" t="str">
        <f t="shared" si="23"/>
        <v/>
      </c>
      <c r="AB39" s="155" t="str">
        <f t="shared" si="24"/>
        <v/>
      </c>
      <c r="AC39" s="155" t="str">
        <f t="shared" si="25"/>
        <v/>
      </c>
      <c r="AD39" s="15" t="str">
        <f t="shared" si="26"/>
        <v/>
      </c>
      <c r="AE39" s="155" t="str">
        <f t="shared" si="27"/>
        <v/>
      </c>
      <c r="AF39" s="155" t="str">
        <f t="shared" si="28"/>
        <v/>
      </c>
      <c r="AG39" s="155" t="str">
        <f t="shared" si="29"/>
        <v/>
      </c>
      <c r="AH39" s="155" t="str">
        <f t="shared" si="30"/>
        <v/>
      </c>
      <c r="AI39" s="155" t="str">
        <f t="shared" si="31"/>
        <v/>
      </c>
      <c r="AJ39" s="45" t="str">
        <f t="shared" si="20"/>
        <v/>
      </c>
      <c r="AK39" s="20" t="str">
        <f t="shared" si="21"/>
        <v/>
      </c>
      <c r="AL39" s="42" t="str">
        <f t="shared" si="5"/>
        <v/>
      </c>
      <c r="AM39" s="46" t="str">
        <f t="shared" si="6"/>
        <v/>
      </c>
      <c r="AN39" s="20" t="str">
        <f t="shared" si="7"/>
        <v/>
      </c>
      <c r="AO39" s="42" t="str">
        <f t="shared" si="8"/>
        <v/>
      </c>
      <c r="AP39" s="47" t="str">
        <f t="shared" si="9"/>
        <v/>
      </c>
      <c r="AQ39" s="20" t="str">
        <f t="shared" si="10"/>
        <v/>
      </c>
      <c r="AR39" s="48" t="str">
        <f t="shared" si="11"/>
        <v/>
      </c>
      <c r="AS39" s="44" t="str">
        <f t="shared" si="12"/>
        <v/>
      </c>
      <c r="AT39" s="156"/>
      <c r="AU39" s="49" t="str">
        <f t="shared" si="32"/>
        <v/>
      </c>
      <c r="AV39" s="49" t="str">
        <f t="shared" si="14"/>
        <v/>
      </c>
      <c r="AW39" s="49" t="str">
        <f t="shared" si="15"/>
        <v/>
      </c>
      <c r="AX39" s="68"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8" t="str" cm="1">
        <f t="array" ref="AY39">IF($AA39="","",IF((IFERROR(_xlfn.IFS(TRIM(SUBSTITUTE($AS39,CHAR(160),""))="Devis 1", IFERROR(VALUE(TRIM(SUBSTITUTE(AK39,CHAR(160),""))),0),TRIM(SUBSTITUTE($AS39,CHAR(160),""))="Devis 2", IFERROR(VALUE(TRIM(SUBSTITUTE(AN39,CHAR(160),""))),0),TRIM(SUBSTITUTE($AS39,CHAR(160),""))="Devis 3", IFERROR(VALUE(TRIM(SUBSTITUTE(AQ39,CHAR(160),""))),0)),0) * IFERROR(VALUE(TRIM(SUBSTITUTE($AA39,CHAR(160),""))),0)) = 0,IF(AX39&lt;&gt;"",0,""),(IFERROR(_xlfn.IFS(TRIM(SUBSTITUTE($AS39,CHAR(160),""))="Devis 1", IFERROR(VALUE(TRIM(SUBSTITUTE(AK39,CHAR(160),""))),0),TRIM(SUBSTITUTE($AS39,CHAR(160),""))="Devis 2", IFERROR(VALUE(TRIM(SUBSTITUTE(AN39,CHAR(160),""))),0),TRIM(SUBSTITUTE($AS39,CHAR(160),""))="Devis 3", IFERROR(VALUE(TRIM(SUBSTITUTE(AQ39,CHAR(160),""))),0)),0) * IFERROR(VALUE(TRIM(SUBSTITUTE($AA39,CHAR(160),""))),0))))</f>
        <v/>
      </c>
      <c r="AZ39" s="68"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0"/>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57" t="str" cm="1">
        <f t="array" ref="BC39">IF(OR(AZ39="",X39="",AX39="",V39="",AY39="",W39=""),"",_xlfn.IFS((IFERROR(VALUE(TRIM(SUBSTITUTE(AZ39,CHAR(160),""))),0))&gt;(IFERROR(VALUE(TRIM(SUBSTITUTE(X39,CHAR(160),""))),0)),"KO : Le montant retenu TTC est supérieur au montant présenté TTC. Merci de revoir la ligne de dépense ou plafonner son montant.",(IFERROR(VALUE(TRIM(SUBSTITUTE(AX39,CHAR(160),""))),0))&gt;(IFERROR(VALUE(TRIM(SUBSTITUTE(V39,CHAR(160),""))),0)),"Attention : Le montant retenu HT est supérieur au montant HT présenté. Merci de revoir la ligne de dépense,plafonner son montant,ou justifier la reventillation HT/TVA.",(IFERROR(VALUE(TRIM(SUBSTITUTE(AY39,CHAR(160),""))),0))&gt;(IFERROR(VALUE(TRIM(SUBSTITUTE(W39,CHAR(160),""))),0)),"Attention : Le montant TVA retenu est supérieur au montant TVA présenté. Merci de revoir la ligne de dépense,plafonner son montant,ou justifier la reventillation HT/TVA.",(IFERROR(VALUE(TRIM(SUBSTITUTE(X39,CHAR(160),""))),0))=0,"",(IFERROR(VALUE(TRIM(SUBSTITUTE(AZ39,CHAR(160),""))),0))=(IFERROR(VALUE(TRIM(SUBSTITUTE(X39,CHAR(160),""))),0)),"OK",
OR((IFERROR(VALUE(TRIM(SUBSTITUTE(AZ39,CHAR(160),""))),0))=0,(IFERROR(VALUE(TRIM(SUBSTITUTE(AX39,CHAR(160),""))),0))=0),"Attention : montant présenté entièrement écarté",(IFERROR(VALUE(TRIM(SUBSTITUTE(AZ39,CHAR(160),""))),0))&lt;(IFERROR(VALUE(TRIM(SUBSTITUTE(X39,CHAR(160),""))),0)),"Attention : montant présenté partiellement écarté",TRUE,""))</f>
        <v/>
      </c>
      <c r="BD39" s="49" t="str">
        <f t="shared" si="16"/>
        <v/>
      </c>
      <c r="BE39" s="49" t="str">
        <f t="shared" si="17"/>
        <v/>
      </c>
      <c r="BF39" s="665" t="str">
        <f t="shared" si="18"/>
        <v/>
      </c>
    </row>
    <row r="40" spans="1:58" ht="15" customHeight="1">
      <c r="A40" s="65">
        <v>29</v>
      </c>
      <c r="B40" s="264"/>
      <c r="C40" s="276"/>
      <c r="D40" s="264"/>
      <c r="E40" s="264"/>
      <c r="F40" s="143"/>
      <c r="G40" s="143"/>
      <c r="H40" s="143"/>
      <c r="I40" s="264"/>
      <c r="J40" s="264"/>
      <c r="K40" s="264"/>
      <c r="L40" s="124"/>
      <c r="M40" s="7"/>
      <c r="N40" s="42" t="str">
        <f t="shared" si="0"/>
        <v/>
      </c>
      <c r="O40" s="9"/>
      <c r="P40" s="7"/>
      <c r="Q40" s="42" t="str">
        <f t="shared" si="1"/>
        <v/>
      </c>
      <c r="R40" s="10"/>
      <c r="S40" s="7"/>
      <c r="T40" s="125" t="str">
        <f t="shared" si="2"/>
        <v/>
      </c>
      <c r="U40" s="134"/>
      <c r="V40" s="133"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7"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136" t="str">
        <f t="shared" si="3"/>
        <v/>
      </c>
      <c r="Y40" s="642"/>
      <c r="Z40" s="664" t="str">
        <f t="shared" si="22"/>
        <v/>
      </c>
      <c r="AA40" s="606" t="str">
        <f t="shared" si="23"/>
        <v/>
      </c>
      <c r="AB40" s="155" t="str">
        <f t="shared" si="24"/>
        <v/>
      </c>
      <c r="AC40" s="155" t="str">
        <f t="shared" si="25"/>
        <v/>
      </c>
      <c r="AD40" s="15" t="str">
        <f t="shared" si="26"/>
        <v/>
      </c>
      <c r="AE40" s="155" t="str">
        <f t="shared" si="27"/>
        <v/>
      </c>
      <c r="AF40" s="155" t="str">
        <f t="shared" si="28"/>
        <v/>
      </c>
      <c r="AG40" s="155" t="str">
        <f t="shared" si="29"/>
        <v/>
      </c>
      <c r="AH40" s="155" t="str">
        <f t="shared" si="30"/>
        <v/>
      </c>
      <c r="AI40" s="155" t="str">
        <f t="shared" si="31"/>
        <v/>
      </c>
      <c r="AJ40" s="45" t="str">
        <f t="shared" si="20"/>
        <v/>
      </c>
      <c r="AK40" s="20" t="str">
        <f t="shared" si="21"/>
        <v/>
      </c>
      <c r="AL40" s="42" t="str">
        <f t="shared" si="5"/>
        <v/>
      </c>
      <c r="AM40" s="46" t="str">
        <f t="shared" si="6"/>
        <v/>
      </c>
      <c r="AN40" s="20" t="str">
        <f t="shared" si="7"/>
        <v/>
      </c>
      <c r="AO40" s="42" t="str">
        <f t="shared" si="8"/>
        <v/>
      </c>
      <c r="AP40" s="47" t="str">
        <f t="shared" si="9"/>
        <v/>
      </c>
      <c r="AQ40" s="20" t="str">
        <f t="shared" si="10"/>
        <v/>
      </c>
      <c r="AR40" s="48" t="str">
        <f t="shared" si="11"/>
        <v/>
      </c>
      <c r="AS40" s="44" t="str">
        <f t="shared" si="12"/>
        <v/>
      </c>
      <c r="AT40" s="156"/>
      <c r="AU40" s="49" t="str">
        <f t="shared" si="32"/>
        <v/>
      </c>
      <c r="AV40" s="49" t="str">
        <f t="shared" si="14"/>
        <v/>
      </c>
      <c r="AW40" s="49" t="str">
        <f t="shared" si="15"/>
        <v/>
      </c>
      <c r="AX40" s="68"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8" t="str" cm="1">
        <f t="array" ref="AY40">IF($AA40="","",IF((IFERROR(_xlfn.IFS(TRIM(SUBSTITUTE($AS40,CHAR(160),""))="Devis 1", IFERROR(VALUE(TRIM(SUBSTITUTE(AK40,CHAR(160),""))),0),TRIM(SUBSTITUTE($AS40,CHAR(160),""))="Devis 2", IFERROR(VALUE(TRIM(SUBSTITUTE(AN40,CHAR(160),""))),0),TRIM(SUBSTITUTE($AS40,CHAR(160),""))="Devis 3", IFERROR(VALUE(TRIM(SUBSTITUTE(AQ40,CHAR(160),""))),0)),0) * IFERROR(VALUE(TRIM(SUBSTITUTE($AA40,CHAR(160),""))),0)) = 0,IF(AX40&lt;&gt;"",0,""),(IFERROR(_xlfn.IFS(TRIM(SUBSTITUTE($AS40,CHAR(160),""))="Devis 1", IFERROR(VALUE(TRIM(SUBSTITUTE(AK40,CHAR(160),""))),0),TRIM(SUBSTITUTE($AS40,CHAR(160),""))="Devis 2", IFERROR(VALUE(TRIM(SUBSTITUTE(AN40,CHAR(160),""))),0),TRIM(SUBSTITUTE($AS40,CHAR(160),""))="Devis 3", IFERROR(VALUE(TRIM(SUBSTITUTE(AQ40,CHAR(160),""))),0)),0) * IFERROR(VALUE(TRIM(SUBSTITUTE($AA40,CHAR(160),""))),0))))</f>
        <v/>
      </c>
      <c r="AZ40" s="68"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0"/>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57" t="str" cm="1">
        <f t="array" ref="BC40">IF(OR(AZ40="",X40="",AX40="",V40="",AY40="",W40=""),"",_xlfn.IFS((IFERROR(VALUE(TRIM(SUBSTITUTE(AZ40,CHAR(160),""))),0))&gt;(IFERROR(VALUE(TRIM(SUBSTITUTE(X40,CHAR(160),""))),0)),"KO : Le montant retenu TTC est supérieur au montant présenté TTC. Merci de revoir la ligne de dépense ou plafonner son montant.",(IFERROR(VALUE(TRIM(SUBSTITUTE(AX40,CHAR(160),""))),0))&gt;(IFERROR(VALUE(TRIM(SUBSTITUTE(V40,CHAR(160),""))),0)),"Attention : Le montant retenu HT est supérieur au montant HT présenté. Merci de revoir la ligne de dépense,plafonner son montant,ou justifier la reventillation HT/TVA.",(IFERROR(VALUE(TRIM(SUBSTITUTE(AY40,CHAR(160),""))),0))&gt;(IFERROR(VALUE(TRIM(SUBSTITUTE(W40,CHAR(160),""))),0)),"Attention : Le montant TVA retenu est supérieur au montant TVA présenté. Merci de revoir la ligne de dépense,plafonner son montant,ou justifier la reventillation HT/TVA.",(IFERROR(VALUE(TRIM(SUBSTITUTE(X40,CHAR(160),""))),0))=0,"",(IFERROR(VALUE(TRIM(SUBSTITUTE(AZ40,CHAR(160),""))),0))=(IFERROR(VALUE(TRIM(SUBSTITUTE(X40,CHAR(160),""))),0)),"OK",
OR((IFERROR(VALUE(TRIM(SUBSTITUTE(AZ40,CHAR(160),""))),0))=0,(IFERROR(VALUE(TRIM(SUBSTITUTE(AX40,CHAR(160),""))),0))=0),"Attention : montant présenté entièrement écarté",(IFERROR(VALUE(TRIM(SUBSTITUTE(AZ40,CHAR(160),""))),0))&lt;(IFERROR(VALUE(TRIM(SUBSTITUTE(X40,CHAR(160),""))),0)),"Attention : montant présenté partiellement écarté",TRUE,""))</f>
        <v/>
      </c>
      <c r="BD40" s="49" t="str">
        <f t="shared" si="16"/>
        <v/>
      </c>
      <c r="BE40" s="49" t="str">
        <f t="shared" si="17"/>
        <v/>
      </c>
      <c r="BF40" s="665" t="str">
        <f t="shared" si="18"/>
        <v/>
      </c>
    </row>
    <row r="41" spans="1:58" ht="15" customHeight="1">
      <c r="A41" s="65">
        <v>30</v>
      </c>
      <c r="B41" s="143"/>
      <c r="C41" s="144"/>
      <c r="D41" s="143"/>
      <c r="E41" s="143"/>
      <c r="F41" s="143"/>
      <c r="G41" s="143"/>
      <c r="H41" s="143"/>
      <c r="I41" s="143"/>
      <c r="J41" s="143"/>
      <c r="K41" s="143"/>
      <c r="L41" s="124"/>
      <c r="M41" s="7"/>
      <c r="N41" s="42" t="str">
        <f t="shared" si="0"/>
        <v/>
      </c>
      <c r="O41" s="9"/>
      <c r="P41" s="7"/>
      <c r="Q41" s="42" t="str">
        <f t="shared" si="1"/>
        <v/>
      </c>
      <c r="R41" s="10"/>
      <c r="S41" s="7"/>
      <c r="T41" s="125" t="str">
        <f t="shared" si="2"/>
        <v/>
      </c>
      <c r="U41" s="134"/>
      <c r="V41" s="133"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7"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136" t="str">
        <f t="shared" si="3"/>
        <v/>
      </c>
      <c r="Y41" s="642"/>
      <c r="Z41" s="664" t="str">
        <f t="shared" si="22"/>
        <v/>
      </c>
      <c r="AA41" s="606" t="str">
        <f t="shared" si="23"/>
        <v/>
      </c>
      <c r="AB41" s="155" t="str">
        <f t="shared" si="24"/>
        <v/>
      </c>
      <c r="AC41" s="155" t="str">
        <f t="shared" si="25"/>
        <v/>
      </c>
      <c r="AD41" s="15" t="str">
        <f t="shared" si="26"/>
        <v/>
      </c>
      <c r="AE41" s="155" t="str">
        <f t="shared" si="27"/>
        <v/>
      </c>
      <c r="AF41" s="155" t="str">
        <f t="shared" si="28"/>
        <v/>
      </c>
      <c r="AG41" s="155" t="str">
        <f t="shared" si="29"/>
        <v/>
      </c>
      <c r="AH41" s="155" t="str">
        <f t="shared" si="30"/>
        <v/>
      </c>
      <c r="AI41" s="155" t="str">
        <f t="shared" si="31"/>
        <v/>
      </c>
      <c r="AJ41" s="45" t="str">
        <f t="shared" si="20"/>
        <v/>
      </c>
      <c r="AK41" s="20" t="str">
        <f t="shared" si="21"/>
        <v/>
      </c>
      <c r="AL41" s="42" t="str">
        <f t="shared" si="5"/>
        <v/>
      </c>
      <c r="AM41" s="46" t="str">
        <f t="shared" si="6"/>
        <v/>
      </c>
      <c r="AN41" s="20" t="str">
        <f t="shared" si="7"/>
        <v/>
      </c>
      <c r="AO41" s="42" t="str">
        <f t="shared" si="8"/>
        <v/>
      </c>
      <c r="AP41" s="47" t="str">
        <f t="shared" si="9"/>
        <v/>
      </c>
      <c r="AQ41" s="20" t="str">
        <f t="shared" si="10"/>
        <v/>
      </c>
      <c r="AR41" s="48" t="str">
        <f t="shared" si="11"/>
        <v/>
      </c>
      <c r="AS41" s="44" t="str">
        <f t="shared" si="12"/>
        <v/>
      </c>
      <c r="AT41" s="156"/>
      <c r="AU41" s="49" t="str">
        <f t="shared" si="32"/>
        <v/>
      </c>
      <c r="AV41" s="49" t="str">
        <f t="shared" si="14"/>
        <v/>
      </c>
      <c r="AW41" s="49" t="str">
        <f t="shared" si="15"/>
        <v/>
      </c>
      <c r="AX41" s="68"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8" t="str" cm="1">
        <f t="array" ref="AY41">IF($AA41="","",IF((IFERROR(_xlfn.IFS(TRIM(SUBSTITUTE($AS41,CHAR(160),""))="Devis 1", IFERROR(VALUE(TRIM(SUBSTITUTE(AK41,CHAR(160),""))),0),TRIM(SUBSTITUTE($AS41,CHAR(160),""))="Devis 2", IFERROR(VALUE(TRIM(SUBSTITUTE(AN41,CHAR(160),""))),0),TRIM(SUBSTITUTE($AS41,CHAR(160),""))="Devis 3", IFERROR(VALUE(TRIM(SUBSTITUTE(AQ41,CHAR(160),""))),0)),0) * IFERROR(VALUE(TRIM(SUBSTITUTE($AA41,CHAR(160),""))),0)) = 0,IF(AX41&lt;&gt;"",0,""),(IFERROR(_xlfn.IFS(TRIM(SUBSTITUTE($AS41,CHAR(160),""))="Devis 1", IFERROR(VALUE(TRIM(SUBSTITUTE(AK41,CHAR(160),""))),0),TRIM(SUBSTITUTE($AS41,CHAR(160),""))="Devis 2", IFERROR(VALUE(TRIM(SUBSTITUTE(AN41,CHAR(160),""))),0),TRIM(SUBSTITUTE($AS41,CHAR(160),""))="Devis 3", IFERROR(VALUE(TRIM(SUBSTITUTE(AQ41,CHAR(160),""))),0)),0) * IFERROR(VALUE(TRIM(SUBSTITUTE($AA41,CHAR(160),""))),0))))</f>
        <v/>
      </c>
      <c r="AZ41" s="68"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0"/>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57" t="str" cm="1">
        <f t="array" ref="BC41">IF(OR(AZ41="",X41="",AX41="",V41="",AY41="",W41=""),"",_xlfn.IFS((IFERROR(VALUE(TRIM(SUBSTITUTE(AZ41,CHAR(160),""))),0))&gt;(IFERROR(VALUE(TRIM(SUBSTITUTE(X41,CHAR(160),""))),0)),"KO : Le montant retenu TTC est supérieur au montant présenté TTC. Merci de revoir la ligne de dépense ou plafonner son montant.",(IFERROR(VALUE(TRIM(SUBSTITUTE(AX41,CHAR(160),""))),0))&gt;(IFERROR(VALUE(TRIM(SUBSTITUTE(V41,CHAR(160),""))),0)),"Attention : Le montant retenu HT est supérieur au montant HT présenté. Merci de revoir la ligne de dépense,plafonner son montant,ou justifier la reventillation HT/TVA.",(IFERROR(VALUE(TRIM(SUBSTITUTE(AY41,CHAR(160),""))),0))&gt;(IFERROR(VALUE(TRIM(SUBSTITUTE(W41,CHAR(160),""))),0)),"Attention : Le montant TVA retenu est supérieur au montant TVA présenté. Merci de revoir la ligne de dépense,plafonner son montant,ou justifier la reventillation HT/TVA.",(IFERROR(VALUE(TRIM(SUBSTITUTE(X41,CHAR(160),""))),0))=0,"",(IFERROR(VALUE(TRIM(SUBSTITUTE(AZ41,CHAR(160),""))),0))=(IFERROR(VALUE(TRIM(SUBSTITUTE(X41,CHAR(160),""))),0)),"OK",
OR((IFERROR(VALUE(TRIM(SUBSTITUTE(AZ41,CHAR(160),""))),0))=0,(IFERROR(VALUE(TRIM(SUBSTITUTE(AX41,CHAR(160),""))),0))=0),"Attention : montant présenté entièrement écarté",(IFERROR(VALUE(TRIM(SUBSTITUTE(AZ41,CHAR(160),""))),0))&lt;(IFERROR(VALUE(TRIM(SUBSTITUTE(X41,CHAR(160),""))),0)),"Attention : montant présenté partiellement écarté",TRUE,""))</f>
        <v/>
      </c>
      <c r="BD41" s="49" t="str">
        <f t="shared" si="16"/>
        <v/>
      </c>
      <c r="BE41" s="49" t="str">
        <f t="shared" si="17"/>
        <v/>
      </c>
      <c r="BF41" s="665" t="str">
        <f t="shared" si="18"/>
        <v/>
      </c>
    </row>
    <row r="42" spans="1:58" ht="15" customHeight="1">
      <c r="A42" s="65">
        <v>31</v>
      </c>
      <c r="B42" s="143"/>
      <c r="C42" s="144"/>
      <c r="D42" s="143"/>
      <c r="E42" s="143"/>
      <c r="F42" s="143"/>
      <c r="G42" s="143"/>
      <c r="H42" s="143"/>
      <c r="I42" s="143"/>
      <c r="J42" s="143"/>
      <c r="K42" s="143"/>
      <c r="L42" s="124"/>
      <c r="M42" s="7"/>
      <c r="N42" s="42" t="str">
        <f t="shared" si="0"/>
        <v/>
      </c>
      <c r="O42" s="9"/>
      <c r="P42" s="7"/>
      <c r="Q42" s="42" t="str">
        <f t="shared" si="1"/>
        <v/>
      </c>
      <c r="R42" s="10"/>
      <c r="S42" s="7"/>
      <c r="T42" s="125" t="str">
        <f t="shared" si="2"/>
        <v/>
      </c>
      <c r="U42" s="134"/>
      <c r="V42" s="133"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7"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136" t="str">
        <f t="shared" si="3"/>
        <v/>
      </c>
      <c r="Y42" s="642"/>
      <c r="Z42" s="664" t="str">
        <f t="shared" si="22"/>
        <v/>
      </c>
      <c r="AA42" s="606" t="str">
        <f t="shared" si="23"/>
        <v/>
      </c>
      <c r="AB42" s="155" t="str">
        <f t="shared" si="24"/>
        <v/>
      </c>
      <c r="AC42" s="155" t="str">
        <f t="shared" si="25"/>
        <v/>
      </c>
      <c r="AD42" s="15" t="str">
        <f t="shared" si="26"/>
        <v/>
      </c>
      <c r="AE42" s="155" t="str">
        <f t="shared" si="27"/>
        <v/>
      </c>
      <c r="AF42" s="155" t="str">
        <f t="shared" si="28"/>
        <v/>
      </c>
      <c r="AG42" s="155" t="str">
        <f t="shared" si="29"/>
        <v/>
      </c>
      <c r="AH42" s="155" t="str">
        <f t="shared" si="30"/>
        <v/>
      </c>
      <c r="AI42" s="155" t="str">
        <f t="shared" si="31"/>
        <v/>
      </c>
      <c r="AJ42" s="45" t="str">
        <f t="shared" si="20"/>
        <v/>
      </c>
      <c r="AK42" s="20" t="str">
        <f t="shared" si="21"/>
        <v/>
      </c>
      <c r="AL42" s="42" t="str">
        <f t="shared" si="5"/>
        <v/>
      </c>
      <c r="AM42" s="46" t="str">
        <f t="shared" si="6"/>
        <v/>
      </c>
      <c r="AN42" s="20" t="str">
        <f t="shared" si="7"/>
        <v/>
      </c>
      <c r="AO42" s="42" t="str">
        <f t="shared" si="8"/>
        <v/>
      </c>
      <c r="AP42" s="47" t="str">
        <f t="shared" si="9"/>
        <v/>
      </c>
      <c r="AQ42" s="20" t="str">
        <f t="shared" si="10"/>
        <v/>
      </c>
      <c r="AR42" s="48" t="str">
        <f t="shared" si="11"/>
        <v/>
      </c>
      <c r="AS42" s="44" t="str">
        <f t="shared" si="12"/>
        <v/>
      </c>
      <c r="AT42" s="156"/>
      <c r="AU42" s="49" t="str">
        <f t="shared" si="32"/>
        <v/>
      </c>
      <c r="AV42" s="49" t="str">
        <f t="shared" si="14"/>
        <v/>
      </c>
      <c r="AW42" s="49" t="str">
        <f t="shared" si="15"/>
        <v/>
      </c>
      <c r="AX42" s="68"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8" t="str" cm="1">
        <f t="array" ref="AY42">IF($AA42="","",IF((IFERROR(_xlfn.IFS(TRIM(SUBSTITUTE($AS42,CHAR(160),""))="Devis 1", IFERROR(VALUE(TRIM(SUBSTITUTE(AK42,CHAR(160),""))),0),TRIM(SUBSTITUTE($AS42,CHAR(160),""))="Devis 2", IFERROR(VALUE(TRIM(SUBSTITUTE(AN42,CHAR(160),""))),0),TRIM(SUBSTITUTE($AS42,CHAR(160),""))="Devis 3", IFERROR(VALUE(TRIM(SUBSTITUTE(AQ42,CHAR(160),""))),0)),0) * IFERROR(VALUE(TRIM(SUBSTITUTE($AA42,CHAR(160),""))),0)) = 0,IF(AX42&lt;&gt;"",0,""),(IFERROR(_xlfn.IFS(TRIM(SUBSTITUTE($AS42,CHAR(160),""))="Devis 1", IFERROR(VALUE(TRIM(SUBSTITUTE(AK42,CHAR(160),""))),0),TRIM(SUBSTITUTE($AS42,CHAR(160),""))="Devis 2", IFERROR(VALUE(TRIM(SUBSTITUTE(AN42,CHAR(160),""))),0),TRIM(SUBSTITUTE($AS42,CHAR(160),""))="Devis 3", IFERROR(VALUE(TRIM(SUBSTITUTE(AQ42,CHAR(160),""))),0)),0) * IFERROR(VALUE(TRIM(SUBSTITUTE($AA42,CHAR(160),""))),0))))</f>
        <v/>
      </c>
      <c r="AZ42" s="68"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0"/>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57" t="str" cm="1">
        <f t="array" ref="BC42">IF(OR(AZ42="",X42="",AX42="",V42="",AY42="",W42=""),"",_xlfn.IFS((IFERROR(VALUE(TRIM(SUBSTITUTE(AZ42,CHAR(160),""))),0))&gt;(IFERROR(VALUE(TRIM(SUBSTITUTE(X42,CHAR(160),""))),0)),"KO : Le montant retenu TTC est supérieur au montant présenté TTC. Merci de revoir la ligne de dépense ou plafonner son montant.",(IFERROR(VALUE(TRIM(SUBSTITUTE(AX42,CHAR(160),""))),0))&gt;(IFERROR(VALUE(TRIM(SUBSTITUTE(V42,CHAR(160),""))),0)),"Attention : Le montant retenu HT est supérieur au montant HT présenté. Merci de revoir la ligne de dépense,plafonner son montant,ou justifier la reventillation HT/TVA.",(IFERROR(VALUE(TRIM(SUBSTITUTE(AY42,CHAR(160),""))),0))&gt;(IFERROR(VALUE(TRIM(SUBSTITUTE(W42,CHAR(160),""))),0)),"Attention : Le montant TVA retenu est supérieur au montant TVA présenté. Merci de revoir la ligne de dépense,plafonner son montant,ou justifier la reventillation HT/TVA.",(IFERROR(VALUE(TRIM(SUBSTITUTE(X42,CHAR(160),""))),0))=0,"",(IFERROR(VALUE(TRIM(SUBSTITUTE(AZ42,CHAR(160),""))),0))=(IFERROR(VALUE(TRIM(SUBSTITUTE(X42,CHAR(160),""))),0)),"OK",
OR((IFERROR(VALUE(TRIM(SUBSTITUTE(AZ42,CHAR(160),""))),0))=0,(IFERROR(VALUE(TRIM(SUBSTITUTE(AX42,CHAR(160),""))),0))=0),"Attention : montant présenté entièrement écarté",(IFERROR(VALUE(TRIM(SUBSTITUTE(AZ42,CHAR(160),""))),0))&lt;(IFERROR(VALUE(TRIM(SUBSTITUTE(X42,CHAR(160),""))),0)),"Attention : montant présenté partiellement écarté",TRUE,""))</f>
        <v/>
      </c>
      <c r="BD42" s="49" t="str">
        <f t="shared" si="16"/>
        <v/>
      </c>
      <c r="BE42" s="49" t="str">
        <f t="shared" si="17"/>
        <v/>
      </c>
      <c r="BF42" s="665" t="str">
        <f t="shared" si="18"/>
        <v/>
      </c>
    </row>
    <row r="43" spans="1:58" ht="15" customHeight="1">
      <c r="A43" s="65">
        <v>32</v>
      </c>
      <c r="B43" s="143"/>
      <c r="C43" s="144"/>
      <c r="D43" s="143"/>
      <c r="E43" s="143"/>
      <c r="F43" s="143"/>
      <c r="G43" s="143"/>
      <c r="H43" s="143"/>
      <c r="I43" s="143"/>
      <c r="J43" s="143"/>
      <c r="K43" s="143"/>
      <c r="L43" s="124"/>
      <c r="M43" s="7"/>
      <c r="N43" s="42" t="str">
        <f t="shared" ref="N43:N74" si="33">IF(OR(L43="", M43=""), "", IFERROR(VALUE(TRIM(SUBSTITUTE(L43,CHAR(160),""))),0) + IFERROR(VALUE(TRIM(SUBSTITUTE(M43,CHAR(160),""))),0))</f>
        <v/>
      </c>
      <c r="O43" s="9"/>
      <c r="P43" s="7"/>
      <c r="Q43" s="42" t="str">
        <f t="shared" ref="Q43:Q74" si="34">IF(OR(O43="", P43=""), "", IFERROR(VALUE(TRIM(SUBSTITUTE(O43,CHAR(160),""))),0) + IFERROR(VALUE(TRIM(SUBSTITUTE(P43,CHAR(160),""))),0))</f>
        <v/>
      </c>
      <c r="R43" s="10"/>
      <c r="S43" s="7"/>
      <c r="T43" s="125" t="str">
        <f t="shared" ref="T43:T74" si="35">IF(OR(R43="", S43=""), "", IFERROR(VALUE(TRIM(SUBSTITUTE(R43,CHAR(160),""))),0) + IFERROR(VALUE(TRIM(SUBSTITUTE(S43,CHAR(160),""))),0))</f>
        <v/>
      </c>
      <c r="U43" s="134"/>
      <c r="V43" s="133"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7"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136" t="str">
        <f t="shared" ref="X43:X74" si="36">IF(OR(V43="", W43=""), "", IFERROR(VALUE(TRIM(SUBSTITUTE(V43,CHAR(160),""))),0) + IFERROR(VALUE(TRIM(SUBSTITUTE(W43,CHAR(160),""))),0))</f>
        <v/>
      </c>
      <c r="Y43" s="642"/>
      <c r="Z43" s="664" t="str">
        <f t="shared" si="22"/>
        <v/>
      </c>
      <c r="AA43" s="606" t="str">
        <f t="shared" si="23"/>
        <v/>
      </c>
      <c r="AB43" s="155" t="str">
        <f t="shared" si="24"/>
        <v/>
      </c>
      <c r="AC43" s="155" t="str">
        <f t="shared" si="25"/>
        <v/>
      </c>
      <c r="AD43" s="15" t="str">
        <f t="shared" si="26"/>
        <v/>
      </c>
      <c r="AE43" s="155" t="str">
        <f t="shared" si="27"/>
        <v/>
      </c>
      <c r="AF43" s="155" t="str">
        <f t="shared" si="28"/>
        <v/>
      </c>
      <c r="AG43" s="155" t="str">
        <f t="shared" si="29"/>
        <v/>
      </c>
      <c r="AH43" s="155" t="str">
        <f t="shared" si="30"/>
        <v/>
      </c>
      <c r="AI43" s="155" t="str">
        <f t="shared" si="31"/>
        <v/>
      </c>
      <c r="AJ43" s="45" t="str">
        <f t="shared" si="20"/>
        <v/>
      </c>
      <c r="AK43" s="20" t="str">
        <f t="shared" si="21"/>
        <v/>
      </c>
      <c r="AL43" s="42" t="str">
        <f t="shared" ref="AL43:AL74" si="37">IF(OR(AJ43="", AK43=""), "", IFERROR(VALUE(TRIM(SUBSTITUTE(AJ43,CHAR(160),""))),0) + IFERROR(VALUE(TRIM(SUBSTITUTE(AK43,CHAR(160),""))),0))</f>
        <v/>
      </c>
      <c r="AM43" s="46" t="str">
        <f t="shared" ref="AM43:AM74" si="38">IF(O43="","",O43)</f>
        <v/>
      </c>
      <c r="AN43" s="20" t="str">
        <f t="shared" ref="AN43:AN74" si="39">IF(P43="","",P43)</f>
        <v/>
      </c>
      <c r="AO43" s="42" t="str">
        <f t="shared" ref="AO43:AO74" si="40">IF(OR(AM43="",AN43=""),"",IFERROR(VALUE(TRIM(SUBSTITUTE(AM43,CHAR(160),""))),0)+IFERROR(VALUE(TRIM(SUBSTITUTE(AN43,CHAR(160),""))),0))</f>
        <v/>
      </c>
      <c r="AP43" s="47" t="str">
        <f t="shared" ref="AP43:AP74" si="41">IF(R43="","",R43)</f>
        <v/>
      </c>
      <c r="AQ43" s="20" t="str">
        <f t="shared" ref="AQ43:AQ74" si="42">IF(S43="","",S43)</f>
        <v/>
      </c>
      <c r="AR43" s="48" t="str">
        <f t="shared" ref="AR43:AR74" si="43">IF(OR(AP43="",AQ43=""),"",IFERROR(VALUE(TRIM(SUBSTITUTE(AP43,CHAR(160),""))),0)+IFERROR(VALUE(TRIM(SUBSTITUTE(AQ43,CHAR(160),""))),0))</f>
        <v/>
      </c>
      <c r="AS43" s="44" t="str">
        <f t="shared" ref="AS43:AS74" si="44">IF(U43="","",U43)</f>
        <v/>
      </c>
      <c r="AT43" s="156"/>
      <c r="AU43" s="49" t="str">
        <f t="shared" si="32"/>
        <v/>
      </c>
      <c r="AV43" s="49" t="str">
        <f t="shared" ref="AV43:AV74" si="45">IF(AU43="","",IF( AND(IFERROR(VALUE(TRIM(SUBSTITUTE(AK43,CHAR(160),""))),0)=0,IFERROR(VALUE(TRIM(SUBSTITUTE(AN43,CHAR(160),""))),0)=0,IFERROR(VALUE(TRIM(SUBSTITUTE(AQ43,CHAR(160),""))),0)=0),0,1.15*MIN(IF(IFERROR(VALUE(TRIM(SUBSTITUTE(AK43,CHAR(160),""))),0)=0, 1E+30, IFERROR(VALUE(TRIM(SUBSTITUTE(AK43,CHAR(160),""))),0)),IF(IFERROR(VALUE(TRIM(SUBSTITUTE(AN43,CHAR(160),""))),0)=0, 1E+30, IFERROR(VALUE(TRIM(SUBSTITUTE(AN43,CHAR(160),""))),0)),IF(IFERROR(VALUE(TRIM(SUBSTITUTE(AQ43,CHAR(160),""))),0)=0, 1E+30, IFERROR(VALUE(TRIM(SUBSTITUTE(AQ43,CHAR(160),""))),0))) *IFERROR(VALUE(TRIM(SUBSTITUTE(AA43,CHAR(160),""))),0)))</f>
        <v/>
      </c>
      <c r="AW43" s="49" t="str">
        <f t="shared" ref="AW43:AW74" si="46">IF(AU43="","",AU43+AV43)</f>
        <v/>
      </c>
      <c r="AX43" s="68"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8" t="str" cm="1">
        <f t="array" ref="AY43">IF($AA43="","",IF((IFERROR(_xlfn.IFS(TRIM(SUBSTITUTE($AS43,CHAR(160),""))="Devis 1", IFERROR(VALUE(TRIM(SUBSTITUTE(AK43,CHAR(160),""))),0),TRIM(SUBSTITUTE($AS43,CHAR(160),""))="Devis 2", IFERROR(VALUE(TRIM(SUBSTITUTE(AN43,CHAR(160),""))),0),TRIM(SUBSTITUTE($AS43,CHAR(160),""))="Devis 3", IFERROR(VALUE(TRIM(SUBSTITUTE(AQ43,CHAR(160),""))),0)),0) * IFERROR(VALUE(TRIM(SUBSTITUTE($AA43,CHAR(160),""))),0)) = 0,IF(AX43&lt;&gt;"",0,""),(IFERROR(_xlfn.IFS(TRIM(SUBSTITUTE($AS43,CHAR(160),""))="Devis 1", IFERROR(VALUE(TRIM(SUBSTITUTE(AK43,CHAR(160),""))),0),TRIM(SUBSTITUTE($AS43,CHAR(160),""))="Devis 2", IFERROR(VALUE(TRIM(SUBSTITUTE(AN43,CHAR(160),""))),0),TRIM(SUBSTITUTE($AS43,CHAR(160),""))="Devis 3", IFERROR(VALUE(TRIM(SUBSTITUTE(AQ43,CHAR(160),""))),0)),0) * IFERROR(VALUE(TRIM(SUBSTITUTE($AA43,CHAR(160),""))),0))))</f>
        <v/>
      </c>
      <c r="AZ43" s="68"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0"/>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57" t="str" cm="1">
        <f t="array" ref="BC43">IF(OR(AZ43="",X43="",AX43="",V43="",AY43="",W43=""),"",_xlfn.IFS((IFERROR(VALUE(TRIM(SUBSTITUTE(AZ43,CHAR(160),""))),0))&gt;(IFERROR(VALUE(TRIM(SUBSTITUTE(X43,CHAR(160),""))),0)),"KO : Le montant retenu TTC est supérieur au montant présenté TTC. Merci de revoir la ligne de dépense ou plafonner son montant.",(IFERROR(VALUE(TRIM(SUBSTITUTE(AX43,CHAR(160),""))),0))&gt;(IFERROR(VALUE(TRIM(SUBSTITUTE(V43,CHAR(160),""))),0)),"Attention : Le montant retenu HT est supérieur au montant HT présenté. Merci de revoir la ligne de dépense,plafonner son montant,ou justifier la reventillation HT/TVA.",(IFERROR(VALUE(TRIM(SUBSTITUTE(AY43,CHAR(160),""))),0))&gt;(IFERROR(VALUE(TRIM(SUBSTITUTE(W43,CHAR(160),""))),0)),"Attention : Le montant TVA retenu est supérieur au montant TVA présenté. Merci de revoir la ligne de dépense,plafonner son montant,ou justifier la reventillation HT/TVA.",(IFERROR(VALUE(TRIM(SUBSTITUTE(X43,CHAR(160),""))),0))=0,"",(IFERROR(VALUE(TRIM(SUBSTITUTE(AZ43,CHAR(160),""))),0))=(IFERROR(VALUE(TRIM(SUBSTITUTE(X43,CHAR(160),""))),0)),"OK",
OR((IFERROR(VALUE(TRIM(SUBSTITUTE(AZ43,CHAR(160),""))),0))=0,(IFERROR(VALUE(TRIM(SUBSTITUTE(AX43,CHAR(160),""))),0))=0),"Attention : montant présenté entièrement écarté",(IFERROR(VALUE(TRIM(SUBSTITUTE(AZ43,CHAR(160),""))),0))&lt;(IFERROR(VALUE(TRIM(SUBSTITUTE(X43,CHAR(160),""))),0)),"Attention : montant présenté partiellement écarté",TRUE,""))</f>
        <v/>
      </c>
      <c r="BD43" s="49" t="str">
        <f t="shared" ref="BD43:BD74" si="47">IF(OR(V43="",AX43=""),"",(IFERROR(VALUE(TRIM(SUBSTITUTE(V43,CHAR(160),""))),0))-(IFERROR(VALUE(TRIM(SUBSTITUTE(AX43,CHAR(160),""))),0)))</f>
        <v/>
      </c>
      <c r="BE43" s="49" t="str">
        <f t="shared" ref="BE43:BE74" si="48">IF(OR(W43="",AY43=""),"",(IFERROR(VALUE(TRIM(SUBSTITUTE(W43,CHAR(160),""))),0))-(IFERROR(VALUE(TRIM(SUBSTITUTE(AY43,CHAR(160),""))),0)))</f>
        <v/>
      </c>
      <c r="BF43" s="665" t="str">
        <f t="shared" ref="BF43:BF74" si="49">IF(OR(X43="",AZ43=""),"",(IFERROR(VALUE(TRIM(SUBSTITUTE(X43,CHAR(160),""))),0))-(IFERROR(VALUE(TRIM(SUBSTITUTE(AZ43,CHAR(160),""))),0)))</f>
        <v/>
      </c>
    </row>
    <row r="44" spans="1:58" ht="15" customHeight="1">
      <c r="A44" s="65">
        <v>33</v>
      </c>
      <c r="B44" s="143"/>
      <c r="C44" s="144"/>
      <c r="D44" s="143"/>
      <c r="E44" s="143"/>
      <c r="F44" s="143"/>
      <c r="G44" s="143"/>
      <c r="H44" s="143"/>
      <c r="I44" s="143"/>
      <c r="J44" s="143"/>
      <c r="K44" s="143"/>
      <c r="L44" s="124"/>
      <c r="M44" s="7"/>
      <c r="N44" s="42" t="str">
        <f t="shared" si="33"/>
        <v/>
      </c>
      <c r="O44" s="9"/>
      <c r="P44" s="7"/>
      <c r="Q44" s="42" t="str">
        <f t="shared" si="34"/>
        <v/>
      </c>
      <c r="R44" s="10"/>
      <c r="S44" s="7"/>
      <c r="T44" s="125" t="str">
        <f t="shared" si="35"/>
        <v/>
      </c>
      <c r="U44" s="134"/>
      <c r="V44" s="133"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7"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136" t="str">
        <f t="shared" si="36"/>
        <v/>
      </c>
      <c r="Y44" s="642"/>
      <c r="Z44" s="664" t="str">
        <f t="shared" si="22"/>
        <v/>
      </c>
      <c r="AA44" s="606" t="str">
        <f t="shared" si="23"/>
        <v/>
      </c>
      <c r="AB44" s="155" t="str">
        <f t="shared" si="24"/>
        <v/>
      </c>
      <c r="AC44" s="155" t="str">
        <f t="shared" si="25"/>
        <v/>
      </c>
      <c r="AD44" s="15" t="str">
        <f t="shared" si="26"/>
        <v/>
      </c>
      <c r="AE44" s="155" t="str">
        <f t="shared" si="27"/>
        <v/>
      </c>
      <c r="AF44" s="155" t="str">
        <f t="shared" si="28"/>
        <v/>
      </c>
      <c r="AG44" s="155" t="str">
        <f t="shared" si="29"/>
        <v/>
      </c>
      <c r="AH44" s="155" t="str">
        <f t="shared" si="30"/>
        <v/>
      </c>
      <c r="AI44" s="155" t="str">
        <f t="shared" si="31"/>
        <v/>
      </c>
      <c r="AJ44" s="45" t="str">
        <f t="shared" ref="AJ44:AJ75" si="50">IF(L44="","",L44)</f>
        <v/>
      </c>
      <c r="AK44" s="20" t="str">
        <f t="shared" ref="AK44:AK75" si="51">IF(M44="","",M44)</f>
        <v/>
      </c>
      <c r="AL44" s="42" t="str">
        <f t="shared" si="37"/>
        <v/>
      </c>
      <c r="AM44" s="46" t="str">
        <f t="shared" si="38"/>
        <v/>
      </c>
      <c r="AN44" s="20" t="str">
        <f t="shared" si="39"/>
        <v/>
      </c>
      <c r="AO44" s="42" t="str">
        <f t="shared" si="40"/>
        <v/>
      </c>
      <c r="AP44" s="47" t="str">
        <f t="shared" si="41"/>
        <v/>
      </c>
      <c r="AQ44" s="20" t="str">
        <f t="shared" si="42"/>
        <v/>
      </c>
      <c r="AR44" s="48" t="str">
        <f t="shared" si="43"/>
        <v/>
      </c>
      <c r="AS44" s="44" t="str">
        <f t="shared" si="44"/>
        <v/>
      </c>
      <c r="AT44" s="156"/>
      <c r="AU44" s="49" t="str">
        <f t="shared" si="32"/>
        <v/>
      </c>
      <c r="AV44" s="49" t="str">
        <f t="shared" si="45"/>
        <v/>
      </c>
      <c r="AW44" s="49" t="str">
        <f t="shared" si="46"/>
        <v/>
      </c>
      <c r="AX44" s="68"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8" t="str" cm="1">
        <f t="array" ref="AY44">IF($AA44="","",IF((IFERROR(_xlfn.IFS(TRIM(SUBSTITUTE($AS44,CHAR(160),""))="Devis 1", IFERROR(VALUE(TRIM(SUBSTITUTE(AK44,CHAR(160),""))),0),TRIM(SUBSTITUTE($AS44,CHAR(160),""))="Devis 2", IFERROR(VALUE(TRIM(SUBSTITUTE(AN44,CHAR(160),""))),0),TRIM(SUBSTITUTE($AS44,CHAR(160),""))="Devis 3", IFERROR(VALUE(TRIM(SUBSTITUTE(AQ44,CHAR(160),""))),0)),0) * IFERROR(VALUE(TRIM(SUBSTITUTE($AA44,CHAR(160),""))),0)) = 0,IF(AX44&lt;&gt;"",0,""),(IFERROR(_xlfn.IFS(TRIM(SUBSTITUTE($AS44,CHAR(160),""))="Devis 1", IFERROR(VALUE(TRIM(SUBSTITUTE(AK44,CHAR(160),""))),0),TRIM(SUBSTITUTE($AS44,CHAR(160),""))="Devis 2", IFERROR(VALUE(TRIM(SUBSTITUTE(AN44,CHAR(160),""))),0),TRIM(SUBSTITUTE($AS44,CHAR(160),""))="Devis 3", IFERROR(VALUE(TRIM(SUBSTITUTE(AQ44,CHAR(160),""))),0)),0) * IFERROR(VALUE(TRIM(SUBSTITUTE($AA44,CHAR(160),""))),0))))</f>
        <v/>
      </c>
      <c r="AZ44" s="68"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0"/>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57" t="str" cm="1">
        <f t="array" ref="BC44">IF(OR(AZ44="",X44="",AX44="",V44="",AY44="",W44=""),"",_xlfn.IFS((IFERROR(VALUE(TRIM(SUBSTITUTE(AZ44,CHAR(160),""))),0))&gt;(IFERROR(VALUE(TRIM(SUBSTITUTE(X44,CHAR(160),""))),0)),"KO : Le montant retenu TTC est supérieur au montant présenté TTC. Merci de revoir la ligne de dépense ou plafonner son montant.",(IFERROR(VALUE(TRIM(SUBSTITUTE(AX44,CHAR(160),""))),0))&gt;(IFERROR(VALUE(TRIM(SUBSTITUTE(V44,CHAR(160),""))),0)),"Attention : Le montant retenu HT est supérieur au montant HT présenté. Merci de revoir la ligne de dépense,plafonner son montant,ou justifier la reventillation HT/TVA.",(IFERROR(VALUE(TRIM(SUBSTITUTE(AY44,CHAR(160),""))),0))&gt;(IFERROR(VALUE(TRIM(SUBSTITUTE(W44,CHAR(160),""))),0)),"Attention : Le montant TVA retenu est supérieur au montant TVA présenté. Merci de revoir la ligne de dépense,plafonner son montant,ou justifier la reventillation HT/TVA.",(IFERROR(VALUE(TRIM(SUBSTITUTE(X44,CHAR(160),""))),0))=0,"",(IFERROR(VALUE(TRIM(SUBSTITUTE(AZ44,CHAR(160),""))),0))=(IFERROR(VALUE(TRIM(SUBSTITUTE(X44,CHAR(160),""))),0)),"OK",
OR((IFERROR(VALUE(TRIM(SUBSTITUTE(AZ44,CHAR(160),""))),0))=0,(IFERROR(VALUE(TRIM(SUBSTITUTE(AX44,CHAR(160),""))),0))=0),"Attention : montant présenté entièrement écarté",(IFERROR(VALUE(TRIM(SUBSTITUTE(AZ44,CHAR(160),""))),0))&lt;(IFERROR(VALUE(TRIM(SUBSTITUTE(X44,CHAR(160),""))),0)),"Attention : montant présenté partiellement écarté",TRUE,""))</f>
        <v/>
      </c>
      <c r="BD44" s="49" t="str">
        <f t="shared" si="47"/>
        <v/>
      </c>
      <c r="BE44" s="49" t="str">
        <f t="shared" si="48"/>
        <v/>
      </c>
      <c r="BF44" s="665" t="str">
        <f t="shared" si="49"/>
        <v/>
      </c>
    </row>
    <row r="45" spans="1:58" ht="15" customHeight="1">
      <c r="A45" s="65">
        <v>34</v>
      </c>
      <c r="B45" s="143"/>
      <c r="C45" s="144"/>
      <c r="D45" s="143"/>
      <c r="E45" s="143"/>
      <c r="F45" s="143"/>
      <c r="G45" s="143"/>
      <c r="H45" s="143"/>
      <c r="I45" s="143"/>
      <c r="J45" s="143"/>
      <c r="K45" s="143"/>
      <c r="L45" s="124"/>
      <c r="M45" s="7"/>
      <c r="N45" s="42" t="str">
        <f t="shared" si="33"/>
        <v/>
      </c>
      <c r="O45" s="9"/>
      <c r="P45" s="7"/>
      <c r="Q45" s="42" t="str">
        <f t="shared" si="34"/>
        <v/>
      </c>
      <c r="R45" s="10"/>
      <c r="S45" s="7"/>
      <c r="T45" s="125" t="str">
        <f t="shared" si="35"/>
        <v/>
      </c>
      <c r="U45" s="134"/>
      <c r="V45" s="133"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7"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136" t="str">
        <f t="shared" si="36"/>
        <v/>
      </c>
      <c r="Y45" s="642"/>
      <c r="Z45" s="664" t="str">
        <f t="shared" ref="Z45:Z76" si="52">IF(B45="","",B45)</f>
        <v/>
      </c>
      <c r="AA45" s="606" t="str">
        <f t="shared" ref="AA45:AA76" si="53">IF(C45="","",C45)</f>
        <v/>
      </c>
      <c r="AB45" s="155" t="str">
        <f t="shared" ref="AB45:AB76" si="54">IF(D45="","",D45)</f>
        <v/>
      </c>
      <c r="AC45" s="155" t="str">
        <f t="shared" ref="AC45:AC76" si="55">IF(E45="","",E45)</f>
        <v/>
      </c>
      <c r="AD45" s="15" t="str">
        <f t="shared" si="26"/>
        <v/>
      </c>
      <c r="AE45" s="155" t="str">
        <f t="shared" si="27"/>
        <v/>
      </c>
      <c r="AF45" s="155" t="str">
        <f t="shared" si="28"/>
        <v/>
      </c>
      <c r="AG45" s="155" t="str">
        <f t="shared" si="29"/>
        <v/>
      </c>
      <c r="AH45" s="155" t="str">
        <f t="shared" si="30"/>
        <v/>
      </c>
      <c r="AI45" s="155" t="str">
        <f t="shared" si="31"/>
        <v/>
      </c>
      <c r="AJ45" s="45" t="str">
        <f t="shared" si="50"/>
        <v/>
      </c>
      <c r="AK45" s="20" t="str">
        <f t="shared" si="51"/>
        <v/>
      </c>
      <c r="AL45" s="42" t="str">
        <f t="shared" si="37"/>
        <v/>
      </c>
      <c r="AM45" s="46" t="str">
        <f t="shared" si="38"/>
        <v/>
      </c>
      <c r="AN45" s="20" t="str">
        <f t="shared" si="39"/>
        <v/>
      </c>
      <c r="AO45" s="42" t="str">
        <f t="shared" si="40"/>
        <v/>
      </c>
      <c r="AP45" s="47" t="str">
        <f t="shared" si="41"/>
        <v/>
      </c>
      <c r="AQ45" s="20" t="str">
        <f t="shared" si="42"/>
        <v/>
      </c>
      <c r="AR45" s="48" t="str">
        <f t="shared" si="43"/>
        <v/>
      </c>
      <c r="AS45" s="44" t="str">
        <f t="shared" si="44"/>
        <v/>
      </c>
      <c r="AT45" s="156"/>
      <c r="AU45" s="49" t="str">
        <f t="shared" si="32"/>
        <v/>
      </c>
      <c r="AV45" s="49" t="str">
        <f t="shared" si="45"/>
        <v/>
      </c>
      <c r="AW45" s="49" t="str">
        <f t="shared" si="46"/>
        <v/>
      </c>
      <c r="AX45" s="68"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8" t="str" cm="1">
        <f t="array" ref="AY45">IF($AA45="","",IF((IFERROR(_xlfn.IFS(TRIM(SUBSTITUTE($AS45,CHAR(160),""))="Devis 1", IFERROR(VALUE(TRIM(SUBSTITUTE(AK45,CHAR(160),""))),0),TRIM(SUBSTITUTE($AS45,CHAR(160),""))="Devis 2", IFERROR(VALUE(TRIM(SUBSTITUTE(AN45,CHAR(160),""))),0),TRIM(SUBSTITUTE($AS45,CHAR(160),""))="Devis 3", IFERROR(VALUE(TRIM(SUBSTITUTE(AQ45,CHAR(160),""))),0)),0) * IFERROR(VALUE(TRIM(SUBSTITUTE($AA45,CHAR(160),""))),0)) = 0,IF(AX45&lt;&gt;"",0,""),(IFERROR(_xlfn.IFS(TRIM(SUBSTITUTE($AS45,CHAR(160),""))="Devis 1", IFERROR(VALUE(TRIM(SUBSTITUTE(AK45,CHAR(160),""))),0),TRIM(SUBSTITUTE($AS45,CHAR(160),""))="Devis 2", IFERROR(VALUE(TRIM(SUBSTITUTE(AN45,CHAR(160),""))),0),TRIM(SUBSTITUTE($AS45,CHAR(160),""))="Devis 3", IFERROR(VALUE(TRIM(SUBSTITUTE(AQ45,CHAR(160),""))),0)),0) * IFERROR(VALUE(TRIM(SUBSTITUTE($AA45,CHAR(160),""))),0))))</f>
        <v/>
      </c>
      <c r="AZ45" s="68"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0"/>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57" t="str" cm="1">
        <f t="array" ref="BC45">IF(OR(AZ45="",X45="",AX45="",V45="",AY45="",W45=""),"",_xlfn.IFS((IFERROR(VALUE(TRIM(SUBSTITUTE(AZ45,CHAR(160),""))),0))&gt;(IFERROR(VALUE(TRIM(SUBSTITUTE(X45,CHAR(160),""))),0)),"KO : Le montant retenu TTC est supérieur au montant présenté TTC. Merci de revoir la ligne de dépense ou plafonner son montant.",(IFERROR(VALUE(TRIM(SUBSTITUTE(AX45,CHAR(160),""))),0))&gt;(IFERROR(VALUE(TRIM(SUBSTITUTE(V45,CHAR(160),""))),0)),"Attention : Le montant retenu HT est supérieur au montant HT présenté. Merci de revoir la ligne de dépense,plafonner son montant,ou justifier la reventillation HT/TVA.",(IFERROR(VALUE(TRIM(SUBSTITUTE(AY45,CHAR(160),""))),0))&gt;(IFERROR(VALUE(TRIM(SUBSTITUTE(W45,CHAR(160),""))),0)),"Attention : Le montant TVA retenu est supérieur au montant TVA présenté. Merci de revoir la ligne de dépense,plafonner son montant,ou justifier la reventillation HT/TVA.",(IFERROR(VALUE(TRIM(SUBSTITUTE(X45,CHAR(160),""))),0))=0,"",(IFERROR(VALUE(TRIM(SUBSTITUTE(AZ45,CHAR(160),""))),0))=(IFERROR(VALUE(TRIM(SUBSTITUTE(X45,CHAR(160),""))),0)),"OK",
OR((IFERROR(VALUE(TRIM(SUBSTITUTE(AZ45,CHAR(160),""))),0))=0,(IFERROR(VALUE(TRIM(SUBSTITUTE(AX45,CHAR(160),""))),0))=0),"Attention : montant présenté entièrement écarté",(IFERROR(VALUE(TRIM(SUBSTITUTE(AZ45,CHAR(160),""))),0))&lt;(IFERROR(VALUE(TRIM(SUBSTITUTE(X45,CHAR(160),""))),0)),"Attention : montant présenté partiellement écarté",TRUE,""))</f>
        <v/>
      </c>
      <c r="BD45" s="49" t="str">
        <f t="shared" si="47"/>
        <v/>
      </c>
      <c r="BE45" s="49" t="str">
        <f t="shared" si="48"/>
        <v/>
      </c>
      <c r="BF45" s="665" t="str">
        <f t="shared" si="49"/>
        <v/>
      </c>
    </row>
    <row r="46" spans="1:58" ht="15" customHeight="1">
      <c r="A46" s="65">
        <v>35</v>
      </c>
      <c r="B46" s="143"/>
      <c r="C46" s="144"/>
      <c r="D46" s="143"/>
      <c r="E46" s="143"/>
      <c r="F46" s="143"/>
      <c r="G46" s="143"/>
      <c r="H46" s="143"/>
      <c r="I46" s="143"/>
      <c r="J46" s="143"/>
      <c r="K46" s="143"/>
      <c r="L46" s="124"/>
      <c r="M46" s="7"/>
      <c r="N46" s="42" t="str">
        <f t="shared" si="33"/>
        <v/>
      </c>
      <c r="O46" s="9"/>
      <c r="P46" s="7"/>
      <c r="Q46" s="42" t="str">
        <f t="shared" si="34"/>
        <v/>
      </c>
      <c r="R46" s="10"/>
      <c r="S46" s="7"/>
      <c r="T46" s="125" t="str">
        <f t="shared" si="35"/>
        <v/>
      </c>
      <c r="U46" s="134"/>
      <c r="V46" s="133"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7"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136" t="str">
        <f t="shared" si="36"/>
        <v/>
      </c>
      <c r="Y46" s="642"/>
      <c r="Z46" s="664" t="str">
        <f t="shared" si="52"/>
        <v/>
      </c>
      <c r="AA46" s="606" t="str">
        <f t="shared" si="53"/>
        <v/>
      </c>
      <c r="AB46" s="155" t="str">
        <f t="shared" si="54"/>
        <v/>
      </c>
      <c r="AC46" s="155" t="str">
        <f t="shared" si="55"/>
        <v/>
      </c>
      <c r="AD46" s="15" t="str">
        <f t="shared" si="26"/>
        <v/>
      </c>
      <c r="AE46" s="155" t="str">
        <f t="shared" si="27"/>
        <v/>
      </c>
      <c r="AF46" s="155" t="str">
        <f t="shared" si="28"/>
        <v/>
      </c>
      <c r="AG46" s="155" t="str">
        <f t="shared" si="29"/>
        <v/>
      </c>
      <c r="AH46" s="155" t="str">
        <f t="shared" si="30"/>
        <v/>
      </c>
      <c r="AI46" s="155" t="str">
        <f t="shared" si="31"/>
        <v/>
      </c>
      <c r="AJ46" s="45" t="str">
        <f t="shared" si="50"/>
        <v/>
      </c>
      <c r="AK46" s="20" t="str">
        <f t="shared" si="51"/>
        <v/>
      </c>
      <c r="AL46" s="42" t="str">
        <f t="shared" si="37"/>
        <v/>
      </c>
      <c r="AM46" s="46" t="str">
        <f t="shared" si="38"/>
        <v/>
      </c>
      <c r="AN46" s="20" t="str">
        <f t="shared" si="39"/>
        <v/>
      </c>
      <c r="AO46" s="42" t="str">
        <f t="shared" si="40"/>
        <v/>
      </c>
      <c r="AP46" s="47" t="str">
        <f t="shared" si="41"/>
        <v/>
      </c>
      <c r="AQ46" s="20" t="str">
        <f t="shared" si="42"/>
        <v/>
      </c>
      <c r="AR46" s="48" t="str">
        <f t="shared" si="43"/>
        <v/>
      </c>
      <c r="AS46" s="44" t="str">
        <f t="shared" si="44"/>
        <v/>
      </c>
      <c r="AT46" s="156"/>
      <c r="AU46" s="49" t="str">
        <f t="shared" si="32"/>
        <v/>
      </c>
      <c r="AV46" s="49" t="str">
        <f t="shared" si="45"/>
        <v/>
      </c>
      <c r="AW46" s="49" t="str">
        <f t="shared" si="46"/>
        <v/>
      </c>
      <c r="AX46" s="68"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8" t="str" cm="1">
        <f t="array" ref="AY46">IF($AA46="","",IF((IFERROR(_xlfn.IFS(TRIM(SUBSTITUTE($AS46,CHAR(160),""))="Devis 1", IFERROR(VALUE(TRIM(SUBSTITUTE(AK46,CHAR(160),""))),0),TRIM(SUBSTITUTE($AS46,CHAR(160),""))="Devis 2", IFERROR(VALUE(TRIM(SUBSTITUTE(AN46,CHAR(160),""))),0),TRIM(SUBSTITUTE($AS46,CHAR(160),""))="Devis 3", IFERROR(VALUE(TRIM(SUBSTITUTE(AQ46,CHAR(160),""))),0)),0) * IFERROR(VALUE(TRIM(SUBSTITUTE($AA46,CHAR(160),""))),0)) = 0,IF(AX46&lt;&gt;"",0,""),(IFERROR(_xlfn.IFS(TRIM(SUBSTITUTE($AS46,CHAR(160),""))="Devis 1", IFERROR(VALUE(TRIM(SUBSTITUTE(AK46,CHAR(160),""))),0),TRIM(SUBSTITUTE($AS46,CHAR(160),""))="Devis 2", IFERROR(VALUE(TRIM(SUBSTITUTE(AN46,CHAR(160),""))),0),TRIM(SUBSTITUTE($AS46,CHAR(160),""))="Devis 3", IFERROR(VALUE(TRIM(SUBSTITUTE(AQ46,CHAR(160),""))),0)),0) * IFERROR(VALUE(TRIM(SUBSTITUTE($AA46,CHAR(160),""))),0))))</f>
        <v/>
      </c>
      <c r="AZ46" s="68"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0"/>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57" t="str" cm="1">
        <f t="array" ref="BC46">IF(OR(AZ46="",X46="",AX46="",V46="",AY46="",W46=""),"",_xlfn.IFS((IFERROR(VALUE(TRIM(SUBSTITUTE(AZ46,CHAR(160),""))),0))&gt;(IFERROR(VALUE(TRIM(SUBSTITUTE(X46,CHAR(160),""))),0)),"KO : Le montant retenu TTC est supérieur au montant présenté TTC. Merci de revoir la ligne de dépense ou plafonner son montant.",(IFERROR(VALUE(TRIM(SUBSTITUTE(AX46,CHAR(160),""))),0))&gt;(IFERROR(VALUE(TRIM(SUBSTITUTE(V46,CHAR(160),""))),0)),"Attention : Le montant retenu HT est supérieur au montant HT présenté. Merci de revoir la ligne de dépense,plafonner son montant,ou justifier la reventillation HT/TVA.",(IFERROR(VALUE(TRIM(SUBSTITUTE(AY46,CHAR(160),""))),0))&gt;(IFERROR(VALUE(TRIM(SUBSTITUTE(W46,CHAR(160),""))),0)),"Attention : Le montant TVA retenu est supérieur au montant TVA présenté. Merci de revoir la ligne de dépense,plafonner son montant,ou justifier la reventillation HT/TVA.",(IFERROR(VALUE(TRIM(SUBSTITUTE(X46,CHAR(160),""))),0))=0,"",(IFERROR(VALUE(TRIM(SUBSTITUTE(AZ46,CHAR(160),""))),0))=(IFERROR(VALUE(TRIM(SUBSTITUTE(X46,CHAR(160),""))),0)),"OK",
OR((IFERROR(VALUE(TRIM(SUBSTITUTE(AZ46,CHAR(160),""))),0))=0,(IFERROR(VALUE(TRIM(SUBSTITUTE(AX46,CHAR(160),""))),0))=0),"Attention : montant présenté entièrement écarté",(IFERROR(VALUE(TRIM(SUBSTITUTE(AZ46,CHAR(160),""))),0))&lt;(IFERROR(VALUE(TRIM(SUBSTITUTE(X46,CHAR(160),""))),0)),"Attention : montant présenté partiellement écarté",TRUE,""))</f>
        <v/>
      </c>
      <c r="BD46" s="49" t="str">
        <f t="shared" si="47"/>
        <v/>
      </c>
      <c r="BE46" s="49" t="str">
        <f t="shared" si="48"/>
        <v/>
      </c>
      <c r="BF46" s="665" t="str">
        <f t="shared" si="49"/>
        <v/>
      </c>
    </row>
    <row r="47" spans="1:58" ht="15" customHeight="1">
      <c r="A47" s="65">
        <v>36</v>
      </c>
      <c r="B47" s="143"/>
      <c r="C47" s="144"/>
      <c r="D47" s="143"/>
      <c r="E47" s="143"/>
      <c r="F47" s="143"/>
      <c r="G47" s="143"/>
      <c r="H47" s="143"/>
      <c r="I47" s="143"/>
      <c r="J47" s="143"/>
      <c r="K47" s="143"/>
      <c r="L47" s="124"/>
      <c r="M47" s="7"/>
      <c r="N47" s="42" t="str">
        <f t="shared" si="33"/>
        <v/>
      </c>
      <c r="O47" s="9"/>
      <c r="P47" s="7"/>
      <c r="Q47" s="42" t="str">
        <f t="shared" si="34"/>
        <v/>
      </c>
      <c r="R47" s="10"/>
      <c r="S47" s="7"/>
      <c r="T47" s="125" t="str">
        <f t="shared" si="35"/>
        <v/>
      </c>
      <c r="U47" s="134"/>
      <c r="V47" s="133"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7"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136" t="str">
        <f t="shared" si="36"/>
        <v/>
      </c>
      <c r="Y47" s="642"/>
      <c r="Z47" s="664" t="str">
        <f t="shared" si="52"/>
        <v/>
      </c>
      <c r="AA47" s="606" t="str">
        <f t="shared" si="53"/>
        <v/>
      </c>
      <c r="AB47" s="155" t="str">
        <f t="shared" si="54"/>
        <v/>
      </c>
      <c r="AC47" s="155" t="str">
        <f t="shared" si="55"/>
        <v/>
      </c>
      <c r="AD47" s="15" t="str">
        <f t="shared" si="26"/>
        <v/>
      </c>
      <c r="AE47" s="155" t="str">
        <f t="shared" si="27"/>
        <v/>
      </c>
      <c r="AF47" s="155" t="str">
        <f t="shared" si="28"/>
        <v/>
      </c>
      <c r="AG47" s="155" t="str">
        <f t="shared" si="29"/>
        <v/>
      </c>
      <c r="AH47" s="155" t="str">
        <f t="shared" si="30"/>
        <v/>
      </c>
      <c r="AI47" s="155" t="str">
        <f t="shared" si="31"/>
        <v/>
      </c>
      <c r="AJ47" s="45" t="str">
        <f t="shared" si="50"/>
        <v/>
      </c>
      <c r="AK47" s="20" t="str">
        <f t="shared" si="51"/>
        <v/>
      </c>
      <c r="AL47" s="42" t="str">
        <f t="shared" si="37"/>
        <v/>
      </c>
      <c r="AM47" s="46" t="str">
        <f t="shared" si="38"/>
        <v/>
      </c>
      <c r="AN47" s="20" t="str">
        <f t="shared" si="39"/>
        <v/>
      </c>
      <c r="AO47" s="42" t="str">
        <f t="shared" si="40"/>
        <v/>
      </c>
      <c r="AP47" s="47" t="str">
        <f t="shared" si="41"/>
        <v/>
      </c>
      <c r="AQ47" s="20" t="str">
        <f t="shared" si="42"/>
        <v/>
      </c>
      <c r="AR47" s="48" t="str">
        <f t="shared" si="43"/>
        <v/>
      </c>
      <c r="AS47" s="44" t="str">
        <f t="shared" si="44"/>
        <v/>
      </c>
      <c r="AT47" s="156"/>
      <c r="AU47" s="49" t="str">
        <f t="shared" si="32"/>
        <v/>
      </c>
      <c r="AV47" s="49" t="str">
        <f t="shared" si="45"/>
        <v/>
      </c>
      <c r="AW47" s="49" t="str">
        <f t="shared" si="46"/>
        <v/>
      </c>
      <c r="AX47" s="68"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8" t="str" cm="1">
        <f t="array" ref="AY47">IF($AA47="","",IF((IFERROR(_xlfn.IFS(TRIM(SUBSTITUTE($AS47,CHAR(160),""))="Devis 1", IFERROR(VALUE(TRIM(SUBSTITUTE(AK47,CHAR(160),""))),0),TRIM(SUBSTITUTE($AS47,CHAR(160),""))="Devis 2", IFERROR(VALUE(TRIM(SUBSTITUTE(AN47,CHAR(160),""))),0),TRIM(SUBSTITUTE($AS47,CHAR(160),""))="Devis 3", IFERROR(VALUE(TRIM(SUBSTITUTE(AQ47,CHAR(160),""))),0)),0) * IFERROR(VALUE(TRIM(SUBSTITUTE($AA47,CHAR(160),""))),0)) = 0,IF(AX47&lt;&gt;"",0,""),(IFERROR(_xlfn.IFS(TRIM(SUBSTITUTE($AS47,CHAR(160),""))="Devis 1", IFERROR(VALUE(TRIM(SUBSTITUTE(AK47,CHAR(160),""))),0),TRIM(SUBSTITUTE($AS47,CHAR(160),""))="Devis 2", IFERROR(VALUE(TRIM(SUBSTITUTE(AN47,CHAR(160),""))),0),TRIM(SUBSTITUTE($AS47,CHAR(160),""))="Devis 3", IFERROR(VALUE(TRIM(SUBSTITUTE(AQ47,CHAR(160),""))),0)),0) * IFERROR(VALUE(TRIM(SUBSTITUTE($AA47,CHAR(160),""))),0))))</f>
        <v/>
      </c>
      <c r="AZ47" s="68"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0"/>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57" t="str" cm="1">
        <f t="array" ref="BC47">IF(OR(AZ47="",X47="",AX47="",V47="",AY47="",W47=""),"",_xlfn.IFS((IFERROR(VALUE(TRIM(SUBSTITUTE(AZ47,CHAR(160),""))),0))&gt;(IFERROR(VALUE(TRIM(SUBSTITUTE(X47,CHAR(160),""))),0)),"KO : Le montant retenu TTC est supérieur au montant présenté TTC. Merci de revoir la ligne de dépense ou plafonner son montant.",(IFERROR(VALUE(TRIM(SUBSTITUTE(AX47,CHAR(160),""))),0))&gt;(IFERROR(VALUE(TRIM(SUBSTITUTE(V47,CHAR(160),""))),0)),"Attention : Le montant retenu HT est supérieur au montant HT présenté. Merci de revoir la ligne de dépense,plafonner son montant,ou justifier la reventillation HT/TVA.",(IFERROR(VALUE(TRIM(SUBSTITUTE(AY47,CHAR(160),""))),0))&gt;(IFERROR(VALUE(TRIM(SUBSTITUTE(W47,CHAR(160),""))),0)),"Attention : Le montant TVA retenu est supérieur au montant TVA présenté. Merci de revoir la ligne de dépense,plafonner son montant,ou justifier la reventillation HT/TVA.",(IFERROR(VALUE(TRIM(SUBSTITUTE(X47,CHAR(160),""))),0))=0,"",(IFERROR(VALUE(TRIM(SUBSTITUTE(AZ47,CHAR(160),""))),0))=(IFERROR(VALUE(TRIM(SUBSTITUTE(X47,CHAR(160),""))),0)),"OK",
OR((IFERROR(VALUE(TRIM(SUBSTITUTE(AZ47,CHAR(160),""))),0))=0,(IFERROR(VALUE(TRIM(SUBSTITUTE(AX47,CHAR(160),""))),0))=0),"Attention : montant présenté entièrement écarté",(IFERROR(VALUE(TRIM(SUBSTITUTE(AZ47,CHAR(160),""))),0))&lt;(IFERROR(VALUE(TRIM(SUBSTITUTE(X47,CHAR(160),""))),0)),"Attention : montant présenté partiellement écarté",TRUE,""))</f>
        <v/>
      </c>
      <c r="BD47" s="49" t="str">
        <f t="shared" si="47"/>
        <v/>
      </c>
      <c r="BE47" s="49" t="str">
        <f t="shared" si="48"/>
        <v/>
      </c>
      <c r="BF47" s="665" t="str">
        <f t="shared" si="49"/>
        <v/>
      </c>
    </row>
    <row r="48" spans="1:58" ht="15" customHeight="1">
      <c r="A48" s="65">
        <v>37</v>
      </c>
      <c r="B48" s="143"/>
      <c r="C48" s="144"/>
      <c r="D48" s="143"/>
      <c r="E48" s="143"/>
      <c r="F48" s="143"/>
      <c r="G48" s="143"/>
      <c r="H48" s="143"/>
      <c r="I48" s="143"/>
      <c r="J48" s="143"/>
      <c r="K48" s="143"/>
      <c r="L48" s="124"/>
      <c r="M48" s="7"/>
      <c r="N48" s="42" t="str">
        <f t="shared" si="33"/>
        <v/>
      </c>
      <c r="O48" s="9"/>
      <c r="P48" s="7"/>
      <c r="Q48" s="42" t="str">
        <f t="shared" si="34"/>
        <v/>
      </c>
      <c r="R48" s="10"/>
      <c r="S48" s="7"/>
      <c r="T48" s="125" t="str">
        <f t="shared" si="35"/>
        <v/>
      </c>
      <c r="U48" s="134"/>
      <c r="V48" s="133"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7"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136" t="str">
        <f t="shared" si="36"/>
        <v/>
      </c>
      <c r="Y48" s="642"/>
      <c r="Z48" s="664" t="str">
        <f t="shared" si="52"/>
        <v/>
      </c>
      <c r="AA48" s="606" t="str">
        <f t="shared" si="53"/>
        <v/>
      </c>
      <c r="AB48" s="155" t="str">
        <f t="shared" si="54"/>
        <v/>
      </c>
      <c r="AC48" s="155" t="str">
        <f t="shared" si="55"/>
        <v/>
      </c>
      <c r="AD48" s="15" t="str">
        <f t="shared" si="26"/>
        <v/>
      </c>
      <c r="AE48" s="155" t="str">
        <f t="shared" si="27"/>
        <v/>
      </c>
      <c r="AF48" s="155" t="str">
        <f t="shared" si="28"/>
        <v/>
      </c>
      <c r="AG48" s="155" t="str">
        <f t="shared" si="29"/>
        <v/>
      </c>
      <c r="AH48" s="155" t="str">
        <f t="shared" si="30"/>
        <v/>
      </c>
      <c r="AI48" s="155" t="str">
        <f t="shared" si="31"/>
        <v/>
      </c>
      <c r="AJ48" s="45" t="str">
        <f t="shared" si="50"/>
        <v/>
      </c>
      <c r="AK48" s="20" t="str">
        <f t="shared" si="51"/>
        <v/>
      </c>
      <c r="AL48" s="42" t="str">
        <f t="shared" si="37"/>
        <v/>
      </c>
      <c r="AM48" s="46" t="str">
        <f t="shared" si="38"/>
        <v/>
      </c>
      <c r="AN48" s="20" t="str">
        <f t="shared" si="39"/>
        <v/>
      </c>
      <c r="AO48" s="42" t="str">
        <f t="shared" si="40"/>
        <v/>
      </c>
      <c r="AP48" s="47" t="str">
        <f t="shared" si="41"/>
        <v/>
      </c>
      <c r="AQ48" s="20" t="str">
        <f t="shared" si="42"/>
        <v/>
      </c>
      <c r="AR48" s="48" t="str">
        <f t="shared" si="43"/>
        <v/>
      </c>
      <c r="AS48" s="44" t="str">
        <f t="shared" si="44"/>
        <v/>
      </c>
      <c r="AT48" s="156"/>
      <c r="AU48" s="49" t="str">
        <f t="shared" si="32"/>
        <v/>
      </c>
      <c r="AV48" s="49" t="str">
        <f t="shared" si="45"/>
        <v/>
      </c>
      <c r="AW48" s="49" t="str">
        <f t="shared" si="46"/>
        <v/>
      </c>
      <c r="AX48" s="68"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8" t="str" cm="1">
        <f t="array" ref="AY48">IF($AA48="","",IF((IFERROR(_xlfn.IFS(TRIM(SUBSTITUTE($AS48,CHAR(160),""))="Devis 1", IFERROR(VALUE(TRIM(SUBSTITUTE(AK48,CHAR(160),""))),0),TRIM(SUBSTITUTE($AS48,CHAR(160),""))="Devis 2", IFERROR(VALUE(TRIM(SUBSTITUTE(AN48,CHAR(160),""))),0),TRIM(SUBSTITUTE($AS48,CHAR(160),""))="Devis 3", IFERROR(VALUE(TRIM(SUBSTITUTE(AQ48,CHAR(160),""))),0)),0) * IFERROR(VALUE(TRIM(SUBSTITUTE($AA48,CHAR(160),""))),0)) = 0,IF(AX48&lt;&gt;"",0,""),(IFERROR(_xlfn.IFS(TRIM(SUBSTITUTE($AS48,CHAR(160),""))="Devis 1", IFERROR(VALUE(TRIM(SUBSTITUTE(AK48,CHAR(160),""))),0),TRIM(SUBSTITUTE($AS48,CHAR(160),""))="Devis 2", IFERROR(VALUE(TRIM(SUBSTITUTE(AN48,CHAR(160),""))),0),TRIM(SUBSTITUTE($AS48,CHAR(160),""))="Devis 3", IFERROR(VALUE(TRIM(SUBSTITUTE(AQ48,CHAR(160),""))),0)),0) * IFERROR(VALUE(TRIM(SUBSTITUTE($AA48,CHAR(160),""))),0))))</f>
        <v/>
      </c>
      <c r="AZ48" s="68"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0"/>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57" t="str" cm="1">
        <f t="array" ref="BC48">IF(OR(AZ48="",X48="",AX48="",V48="",AY48="",W48=""),"",_xlfn.IFS((IFERROR(VALUE(TRIM(SUBSTITUTE(AZ48,CHAR(160),""))),0))&gt;(IFERROR(VALUE(TRIM(SUBSTITUTE(X48,CHAR(160),""))),0)),"KO : Le montant retenu TTC est supérieur au montant présenté TTC. Merci de revoir la ligne de dépense ou plafonner son montant.",(IFERROR(VALUE(TRIM(SUBSTITUTE(AX48,CHAR(160),""))),0))&gt;(IFERROR(VALUE(TRIM(SUBSTITUTE(V48,CHAR(160),""))),0)),"Attention : Le montant retenu HT est supérieur au montant HT présenté. Merci de revoir la ligne de dépense,plafonner son montant,ou justifier la reventillation HT/TVA.",(IFERROR(VALUE(TRIM(SUBSTITUTE(AY48,CHAR(160),""))),0))&gt;(IFERROR(VALUE(TRIM(SUBSTITUTE(W48,CHAR(160),""))),0)),"Attention : Le montant TVA retenu est supérieur au montant TVA présenté. Merci de revoir la ligne de dépense,plafonner son montant,ou justifier la reventillation HT/TVA.",(IFERROR(VALUE(TRIM(SUBSTITUTE(X48,CHAR(160),""))),0))=0,"",(IFERROR(VALUE(TRIM(SUBSTITUTE(AZ48,CHAR(160),""))),0))=(IFERROR(VALUE(TRIM(SUBSTITUTE(X48,CHAR(160),""))),0)),"OK",
OR((IFERROR(VALUE(TRIM(SUBSTITUTE(AZ48,CHAR(160),""))),0))=0,(IFERROR(VALUE(TRIM(SUBSTITUTE(AX48,CHAR(160),""))),0))=0),"Attention : montant présenté entièrement écarté",(IFERROR(VALUE(TRIM(SUBSTITUTE(AZ48,CHAR(160),""))),0))&lt;(IFERROR(VALUE(TRIM(SUBSTITUTE(X48,CHAR(160),""))),0)),"Attention : montant présenté partiellement écarté",TRUE,""))</f>
        <v/>
      </c>
      <c r="BD48" s="49" t="str">
        <f t="shared" si="47"/>
        <v/>
      </c>
      <c r="BE48" s="49" t="str">
        <f t="shared" si="48"/>
        <v/>
      </c>
      <c r="BF48" s="665" t="str">
        <f t="shared" si="49"/>
        <v/>
      </c>
    </row>
    <row r="49" spans="1:58" ht="15" customHeight="1">
      <c r="A49" s="65">
        <v>38</v>
      </c>
      <c r="B49" s="143"/>
      <c r="C49" s="144"/>
      <c r="D49" s="143"/>
      <c r="E49" s="143"/>
      <c r="F49" s="143"/>
      <c r="G49" s="143"/>
      <c r="H49" s="143"/>
      <c r="I49" s="143"/>
      <c r="J49" s="143"/>
      <c r="K49" s="143"/>
      <c r="L49" s="124"/>
      <c r="M49" s="7"/>
      <c r="N49" s="42" t="str">
        <f t="shared" si="33"/>
        <v/>
      </c>
      <c r="O49" s="9"/>
      <c r="P49" s="7"/>
      <c r="Q49" s="42" t="str">
        <f t="shared" si="34"/>
        <v/>
      </c>
      <c r="R49" s="10"/>
      <c r="S49" s="7"/>
      <c r="T49" s="125" t="str">
        <f t="shared" si="35"/>
        <v/>
      </c>
      <c r="U49" s="134"/>
      <c r="V49" s="133"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7"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136" t="str">
        <f t="shared" si="36"/>
        <v/>
      </c>
      <c r="Y49" s="642"/>
      <c r="Z49" s="664" t="str">
        <f t="shared" si="52"/>
        <v/>
      </c>
      <c r="AA49" s="606" t="str">
        <f t="shared" si="53"/>
        <v/>
      </c>
      <c r="AB49" s="155" t="str">
        <f t="shared" si="54"/>
        <v/>
      </c>
      <c r="AC49" s="155" t="str">
        <f t="shared" si="55"/>
        <v/>
      </c>
      <c r="AD49" s="15" t="str">
        <f t="shared" si="26"/>
        <v/>
      </c>
      <c r="AE49" s="155" t="str">
        <f t="shared" si="27"/>
        <v/>
      </c>
      <c r="AF49" s="155" t="str">
        <f t="shared" si="28"/>
        <v/>
      </c>
      <c r="AG49" s="155" t="str">
        <f t="shared" si="29"/>
        <v/>
      </c>
      <c r="AH49" s="155" t="str">
        <f t="shared" si="30"/>
        <v/>
      </c>
      <c r="AI49" s="155" t="str">
        <f t="shared" si="31"/>
        <v/>
      </c>
      <c r="AJ49" s="45" t="str">
        <f t="shared" si="50"/>
        <v/>
      </c>
      <c r="AK49" s="20" t="str">
        <f t="shared" si="51"/>
        <v/>
      </c>
      <c r="AL49" s="42" t="str">
        <f t="shared" si="37"/>
        <v/>
      </c>
      <c r="AM49" s="46" t="str">
        <f t="shared" si="38"/>
        <v/>
      </c>
      <c r="AN49" s="20" t="str">
        <f t="shared" si="39"/>
        <v/>
      </c>
      <c r="AO49" s="42" t="str">
        <f t="shared" si="40"/>
        <v/>
      </c>
      <c r="AP49" s="47" t="str">
        <f t="shared" si="41"/>
        <v/>
      </c>
      <c r="AQ49" s="20" t="str">
        <f t="shared" si="42"/>
        <v/>
      </c>
      <c r="AR49" s="48" t="str">
        <f t="shared" si="43"/>
        <v/>
      </c>
      <c r="AS49" s="44" t="str">
        <f t="shared" si="44"/>
        <v/>
      </c>
      <c r="AT49" s="156"/>
      <c r="AU49" s="49" t="str">
        <f t="shared" si="32"/>
        <v/>
      </c>
      <c r="AV49" s="49" t="str">
        <f t="shared" si="45"/>
        <v/>
      </c>
      <c r="AW49" s="49" t="str">
        <f t="shared" si="46"/>
        <v/>
      </c>
      <c r="AX49" s="68"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8" t="str" cm="1">
        <f t="array" ref="AY49">IF($AA49="","",IF((IFERROR(_xlfn.IFS(TRIM(SUBSTITUTE($AS49,CHAR(160),""))="Devis 1", IFERROR(VALUE(TRIM(SUBSTITUTE(AK49,CHAR(160),""))),0),TRIM(SUBSTITUTE($AS49,CHAR(160),""))="Devis 2", IFERROR(VALUE(TRIM(SUBSTITUTE(AN49,CHAR(160),""))),0),TRIM(SUBSTITUTE($AS49,CHAR(160),""))="Devis 3", IFERROR(VALUE(TRIM(SUBSTITUTE(AQ49,CHAR(160),""))),0)),0) * IFERROR(VALUE(TRIM(SUBSTITUTE($AA49,CHAR(160),""))),0)) = 0,IF(AX49&lt;&gt;"",0,""),(IFERROR(_xlfn.IFS(TRIM(SUBSTITUTE($AS49,CHAR(160),""))="Devis 1", IFERROR(VALUE(TRIM(SUBSTITUTE(AK49,CHAR(160),""))),0),TRIM(SUBSTITUTE($AS49,CHAR(160),""))="Devis 2", IFERROR(VALUE(TRIM(SUBSTITUTE(AN49,CHAR(160),""))),0),TRIM(SUBSTITUTE($AS49,CHAR(160),""))="Devis 3", IFERROR(VALUE(TRIM(SUBSTITUTE(AQ49,CHAR(160),""))),0)),0) * IFERROR(VALUE(TRIM(SUBSTITUTE($AA49,CHAR(160),""))),0))))</f>
        <v/>
      </c>
      <c r="AZ49" s="68"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0"/>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57" t="str" cm="1">
        <f t="array" ref="BC49">IF(OR(AZ49="",X49="",AX49="",V49="",AY49="",W49=""),"",_xlfn.IFS((IFERROR(VALUE(TRIM(SUBSTITUTE(AZ49,CHAR(160),""))),0))&gt;(IFERROR(VALUE(TRIM(SUBSTITUTE(X49,CHAR(160),""))),0)),"KO : Le montant retenu TTC est supérieur au montant présenté TTC. Merci de revoir la ligne de dépense ou plafonner son montant.",(IFERROR(VALUE(TRIM(SUBSTITUTE(AX49,CHAR(160),""))),0))&gt;(IFERROR(VALUE(TRIM(SUBSTITUTE(V49,CHAR(160),""))),0)),"Attention : Le montant retenu HT est supérieur au montant HT présenté. Merci de revoir la ligne de dépense,plafonner son montant,ou justifier la reventillation HT/TVA.",(IFERROR(VALUE(TRIM(SUBSTITUTE(AY49,CHAR(160),""))),0))&gt;(IFERROR(VALUE(TRIM(SUBSTITUTE(W49,CHAR(160),""))),0)),"Attention : Le montant TVA retenu est supérieur au montant TVA présenté. Merci de revoir la ligne de dépense,plafonner son montant,ou justifier la reventillation HT/TVA.",(IFERROR(VALUE(TRIM(SUBSTITUTE(X49,CHAR(160),""))),0))=0,"",(IFERROR(VALUE(TRIM(SUBSTITUTE(AZ49,CHAR(160),""))),0))=(IFERROR(VALUE(TRIM(SUBSTITUTE(X49,CHAR(160),""))),0)),"OK",
OR((IFERROR(VALUE(TRIM(SUBSTITUTE(AZ49,CHAR(160),""))),0))=0,(IFERROR(VALUE(TRIM(SUBSTITUTE(AX49,CHAR(160),""))),0))=0),"Attention : montant présenté entièrement écarté",(IFERROR(VALUE(TRIM(SUBSTITUTE(AZ49,CHAR(160),""))),0))&lt;(IFERROR(VALUE(TRIM(SUBSTITUTE(X49,CHAR(160),""))),0)),"Attention : montant présenté partiellement écarté",TRUE,""))</f>
        <v/>
      </c>
      <c r="BD49" s="49" t="str">
        <f t="shared" si="47"/>
        <v/>
      </c>
      <c r="BE49" s="49" t="str">
        <f t="shared" si="48"/>
        <v/>
      </c>
      <c r="BF49" s="665" t="str">
        <f t="shared" si="49"/>
        <v/>
      </c>
    </row>
    <row r="50" spans="1:58" ht="15" customHeight="1">
      <c r="A50" s="65">
        <v>39</v>
      </c>
      <c r="B50" s="143"/>
      <c r="C50" s="144"/>
      <c r="D50" s="143"/>
      <c r="E50" s="143"/>
      <c r="F50" s="143"/>
      <c r="G50" s="143"/>
      <c r="H50" s="143"/>
      <c r="I50" s="143"/>
      <c r="J50" s="143"/>
      <c r="K50" s="143"/>
      <c r="L50" s="124"/>
      <c r="M50" s="7"/>
      <c r="N50" s="42" t="str">
        <f t="shared" si="33"/>
        <v/>
      </c>
      <c r="O50" s="9"/>
      <c r="P50" s="7"/>
      <c r="Q50" s="42" t="str">
        <f t="shared" si="34"/>
        <v/>
      </c>
      <c r="R50" s="10"/>
      <c r="S50" s="7"/>
      <c r="T50" s="125" t="str">
        <f t="shared" si="35"/>
        <v/>
      </c>
      <c r="U50" s="134"/>
      <c r="V50" s="133"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7"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136" t="str">
        <f t="shared" si="36"/>
        <v/>
      </c>
      <c r="Y50" s="642"/>
      <c r="Z50" s="664" t="str">
        <f t="shared" si="52"/>
        <v/>
      </c>
      <c r="AA50" s="606" t="str">
        <f t="shared" si="53"/>
        <v/>
      </c>
      <c r="AB50" s="155" t="str">
        <f t="shared" si="54"/>
        <v/>
      </c>
      <c r="AC50" s="155" t="str">
        <f t="shared" si="55"/>
        <v/>
      </c>
      <c r="AD50" s="15" t="str">
        <f t="shared" si="26"/>
        <v/>
      </c>
      <c r="AE50" s="155" t="str">
        <f t="shared" si="27"/>
        <v/>
      </c>
      <c r="AF50" s="155" t="str">
        <f t="shared" si="28"/>
        <v/>
      </c>
      <c r="AG50" s="155" t="str">
        <f t="shared" si="29"/>
        <v/>
      </c>
      <c r="AH50" s="155" t="str">
        <f t="shared" si="30"/>
        <v/>
      </c>
      <c r="AI50" s="155" t="str">
        <f t="shared" si="31"/>
        <v/>
      </c>
      <c r="AJ50" s="45" t="str">
        <f t="shared" si="50"/>
        <v/>
      </c>
      <c r="AK50" s="20" t="str">
        <f t="shared" si="51"/>
        <v/>
      </c>
      <c r="AL50" s="42" t="str">
        <f t="shared" si="37"/>
        <v/>
      </c>
      <c r="AM50" s="46" t="str">
        <f t="shared" si="38"/>
        <v/>
      </c>
      <c r="AN50" s="20" t="str">
        <f t="shared" si="39"/>
        <v/>
      </c>
      <c r="AO50" s="42" t="str">
        <f t="shared" si="40"/>
        <v/>
      </c>
      <c r="AP50" s="47" t="str">
        <f t="shared" si="41"/>
        <v/>
      </c>
      <c r="AQ50" s="20" t="str">
        <f t="shared" si="42"/>
        <v/>
      </c>
      <c r="AR50" s="48" t="str">
        <f t="shared" si="43"/>
        <v/>
      </c>
      <c r="AS50" s="44" t="str">
        <f t="shared" si="44"/>
        <v/>
      </c>
      <c r="AT50" s="156"/>
      <c r="AU50" s="49" t="str">
        <f t="shared" si="32"/>
        <v/>
      </c>
      <c r="AV50" s="49" t="str">
        <f t="shared" si="45"/>
        <v/>
      </c>
      <c r="AW50" s="49" t="str">
        <f t="shared" si="46"/>
        <v/>
      </c>
      <c r="AX50" s="68"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8" t="str" cm="1">
        <f t="array" ref="AY50">IF($AA50="","",IF((IFERROR(_xlfn.IFS(TRIM(SUBSTITUTE($AS50,CHAR(160),""))="Devis 1", IFERROR(VALUE(TRIM(SUBSTITUTE(AK50,CHAR(160),""))),0),TRIM(SUBSTITUTE($AS50,CHAR(160),""))="Devis 2", IFERROR(VALUE(TRIM(SUBSTITUTE(AN50,CHAR(160),""))),0),TRIM(SUBSTITUTE($AS50,CHAR(160),""))="Devis 3", IFERROR(VALUE(TRIM(SUBSTITUTE(AQ50,CHAR(160),""))),0)),0) * IFERROR(VALUE(TRIM(SUBSTITUTE($AA50,CHAR(160),""))),0)) = 0,IF(AX50&lt;&gt;"",0,""),(IFERROR(_xlfn.IFS(TRIM(SUBSTITUTE($AS50,CHAR(160),""))="Devis 1", IFERROR(VALUE(TRIM(SUBSTITUTE(AK50,CHAR(160),""))),0),TRIM(SUBSTITUTE($AS50,CHAR(160),""))="Devis 2", IFERROR(VALUE(TRIM(SUBSTITUTE(AN50,CHAR(160),""))),0),TRIM(SUBSTITUTE($AS50,CHAR(160),""))="Devis 3", IFERROR(VALUE(TRIM(SUBSTITUTE(AQ50,CHAR(160),""))),0)),0) * IFERROR(VALUE(TRIM(SUBSTITUTE($AA50,CHAR(160),""))),0))))</f>
        <v/>
      </c>
      <c r="AZ50" s="68"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0"/>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57" t="str" cm="1">
        <f t="array" ref="BC50">IF(OR(AZ50="",X50="",AX50="",V50="",AY50="",W50=""),"",_xlfn.IFS((IFERROR(VALUE(TRIM(SUBSTITUTE(AZ50,CHAR(160),""))),0))&gt;(IFERROR(VALUE(TRIM(SUBSTITUTE(X50,CHAR(160),""))),0)),"KO : Le montant retenu TTC est supérieur au montant présenté TTC. Merci de revoir la ligne de dépense ou plafonner son montant.",(IFERROR(VALUE(TRIM(SUBSTITUTE(AX50,CHAR(160),""))),0))&gt;(IFERROR(VALUE(TRIM(SUBSTITUTE(V50,CHAR(160),""))),0)),"Attention : Le montant retenu HT est supérieur au montant HT présenté. Merci de revoir la ligne de dépense,plafonner son montant,ou justifier la reventillation HT/TVA.",(IFERROR(VALUE(TRIM(SUBSTITUTE(AY50,CHAR(160),""))),0))&gt;(IFERROR(VALUE(TRIM(SUBSTITUTE(W50,CHAR(160),""))),0)),"Attention : Le montant TVA retenu est supérieur au montant TVA présenté. Merci de revoir la ligne de dépense,plafonner son montant,ou justifier la reventillation HT/TVA.",(IFERROR(VALUE(TRIM(SUBSTITUTE(X50,CHAR(160),""))),0))=0,"",(IFERROR(VALUE(TRIM(SUBSTITUTE(AZ50,CHAR(160),""))),0))=(IFERROR(VALUE(TRIM(SUBSTITUTE(X50,CHAR(160),""))),0)),"OK",
OR((IFERROR(VALUE(TRIM(SUBSTITUTE(AZ50,CHAR(160),""))),0))=0,(IFERROR(VALUE(TRIM(SUBSTITUTE(AX50,CHAR(160),""))),0))=0),"Attention : montant présenté entièrement écarté",(IFERROR(VALUE(TRIM(SUBSTITUTE(AZ50,CHAR(160),""))),0))&lt;(IFERROR(VALUE(TRIM(SUBSTITUTE(X50,CHAR(160),""))),0)),"Attention : montant présenté partiellement écarté",TRUE,""))</f>
        <v/>
      </c>
      <c r="BD50" s="49" t="str">
        <f t="shared" si="47"/>
        <v/>
      </c>
      <c r="BE50" s="49" t="str">
        <f t="shared" si="48"/>
        <v/>
      </c>
      <c r="BF50" s="665" t="str">
        <f t="shared" si="49"/>
        <v/>
      </c>
    </row>
    <row r="51" spans="1:58" ht="15" customHeight="1">
      <c r="A51" s="65">
        <v>40</v>
      </c>
      <c r="B51" s="143"/>
      <c r="C51" s="144"/>
      <c r="D51" s="143"/>
      <c r="E51" s="143"/>
      <c r="F51" s="143"/>
      <c r="G51" s="143"/>
      <c r="H51" s="143"/>
      <c r="I51" s="143"/>
      <c r="J51" s="143"/>
      <c r="K51" s="143"/>
      <c r="L51" s="124"/>
      <c r="M51" s="7"/>
      <c r="N51" s="42" t="str">
        <f t="shared" si="33"/>
        <v/>
      </c>
      <c r="O51" s="9"/>
      <c r="P51" s="7"/>
      <c r="Q51" s="42" t="str">
        <f t="shared" si="34"/>
        <v/>
      </c>
      <c r="R51" s="10"/>
      <c r="S51" s="7"/>
      <c r="T51" s="125" t="str">
        <f t="shared" si="35"/>
        <v/>
      </c>
      <c r="U51" s="134"/>
      <c r="V51" s="133"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7"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136" t="str">
        <f t="shared" si="36"/>
        <v/>
      </c>
      <c r="Y51" s="642"/>
      <c r="Z51" s="664" t="str">
        <f t="shared" si="52"/>
        <v/>
      </c>
      <c r="AA51" s="606" t="str">
        <f t="shared" si="53"/>
        <v/>
      </c>
      <c r="AB51" s="155" t="str">
        <f t="shared" si="54"/>
        <v/>
      </c>
      <c r="AC51" s="155" t="str">
        <f t="shared" si="55"/>
        <v/>
      </c>
      <c r="AD51" s="15" t="str">
        <f t="shared" si="26"/>
        <v/>
      </c>
      <c r="AE51" s="155" t="str">
        <f t="shared" si="27"/>
        <v/>
      </c>
      <c r="AF51" s="155" t="str">
        <f t="shared" si="28"/>
        <v/>
      </c>
      <c r="AG51" s="155" t="str">
        <f t="shared" si="29"/>
        <v/>
      </c>
      <c r="AH51" s="155" t="str">
        <f t="shared" si="30"/>
        <v/>
      </c>
      <c r="AI51" s="155" t="str">
        <f t="shared" si="31"/>
        <v/>
      </c>
      <c r="AJ51" s="45" t="str">
        <f t="shared" si="50"/>
        <v/>
      </c>
      <c r="AK51" s="20" t="str">
        <f t="shared" si="51"/>
        <v/>
      </c>
      <c r="AL51" s="42" t="str">
        <f t="shared" si="37"/>
        <v/>
      </c>
      <c r="AM51" s="46" t="str">
        <f t="shared" si="38"/>
        <v/>
      </c>
      <c r="AN51" s="20" t="str">
        <f t="shared" si="39"/>
        <v/>
      </c>
      <c r="AO51" s="42" t="str">
        <f t="shared" si="40"/>
        <v/>
      </c>
      <c r="AP51" s="47" t="str">
        <f t="shared" si="41"/>
        <v/>
      </c>
      <c r="AQ51" s="20" t="str">
        <f t="shared" si="42"/>
        <v/>
      </c>
      <c r="AR51" s="48" t="str">
        <f t="shared" si="43"/>
        <v/>
      </c>
      <c r="AS51" s="44" t="str">
        <f t="shared" si="44"/>
        <v/>
      </c>
      <c r="AT51" s="156"/>
      <c r="AU51" s="49" t="str">
        <f t="shared" si="32"/>
        <v/>
      </c>
      <c r="AV51" s="49" t="str">
        <f t="shared" si="45"/>
        <v/>
      </c>
      <c r="AW51" s="49" t="str">
        <f t="shared" si="46"/>
        <v/>
      </c>
      <c r="AX51" s="68"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8" t="str" cm="1">
        <f t="array" ref="AY51">IF($AA51="","",IF((IFERROR(_xlfn.IFS(TRIM(SUBSTITUTE($AS51,CHAR(160),""))="Devis 1", IFERROR(VALUE(TRIM(SUBSTITUTE(AK51,CHAR(160),""))),0),TRIM(SUBSTITUTE($AS51,CHAR(160),""))="Devis 2", IFERROR(VALUE(TRIM(SUBSTITUTE(AN51,CHAR(160),""))),0),TRIM(SUBSTITUTE($AS51,CHAR(160),""))="Devis 3", IFERROR(VALUE(TRIM(SUBSTITUTE(AQ51,CHAR(160),""))),0)),0) * IFERROR(VALUE(TRIM(SUBSTITUTE($AA51,CHAR(160),""))),0)) = 0,IF(AX51&lt;&gt;"",0,""),(IFERROR(_xlfn.IFS(TRIM(SUBSTITUTE($AS51,CHAR(160),""))="Devis 1", IFERROR(VALUE(TRIM(SUBSTITUTE(AK51,CHAR(160),""))),0),TRIM(SUBSTITUTE($AS51,CHAR(160),""))="Devis 2", IFERROR(VALUE(TRIM(SUBSTITUTE(AN51,CHAR(160),""))),0),TRIM(SUBSTITUTE($AS51,CHAR(160),""))="Devis 3", IFERROR(VALUE(TRIM(SUBSTITUTE(AQ51,CHAR(160),""))),0)),0) * IFERROR(VALUE(TRIM(SUBSTITUTE($AA51,CHAR(160),""))),0))))</f>
        <v/>
      </c>
      <c r="AZ51" s="68"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0"/>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57" t="str" cm="1">
        <f t="array" ref="BC51">IF(OR(AZ51="",X51="",AX51="",V51="",AY51="",W51=""),"",_xlfn.IFS((IFERROR(VALUE(TRIM(SUBSTITUTE(AZ51,CHAR(160),""))),0))&gt;(IFERROR(VALUE(TRIM(SUBSTITUTE(X51,CHAR(160),""))),0)),"KO : Le montant retenu TTC est supérieur au montant présenté TTC. Merci de revoir la ligne de dépense ou plafonner son montant.",(IFERROR(VALUE(TRIM(SUBSTITUTE(AX51,CHAR(160),""))),0))&gt;(IFERROR(VALUE(TRIM(SUBSTITUTE(V51,CHAR(160),""))),0)),"Attention : Le montant retenu HT est supérieur au montant HT présenté. Merci de revoir la ligne de dépense,plafonner son montant,ou justifier la reventillation HT/TVA.",(IFERROR(VALUE(TRIM(SUBSTITUTE(AY51,CHAR(160),""))),0))&gt;(IFERROR(VALUE(TRIM(SUBSTITUTE(W51,CHAR(160),""))),0)),"Attention : Le montant TVA retenu est supérieur au montant TVA présenté. Merci de revoir la ligne de dépense,plafonner son montant,ou justifier la reventillation HT/TVA.",(IFERROR(VALUE(TRIM(SUBSTITUTE(X51,CHAR(160),""))),0))=0,"",(IFERROR(VALUE(TRIM(SUBSTITUTE(AZ51,CHAR(160),""))),0))=(IFERROR(VALUE(TRIM(SUBSTITUTE(X51,CHAR(160),""))),0)),"OK",
OR((IFERROR(VALUE(TRIM(SUBSTITUTE(AZ51,CHAR(160),""))),0))=0,(IFERROR(VALUE(TRIM(SUBSTITUTE(AX51,CHAR(160),""))),0))=0),"Attention : montant présenté entièrement écarté",(IFERROR(VALUE(TRIM(SUBSTITUTE(AZ51,CHAR(160),""))),0))&lt;(IFERROR(VALUE(TRIM(SUBSTITUTE(X51,CHAR(160),""))),0)),"Attention : montant présenté partiellement écarté",TRUE,""))</f>
        <v/>
      </c>
      <c r="BD51" s="49" t="str">
        <f t="shared" si="47"/>
        <v/>
      </c>
      <c r="BE51" s="49" t="str">
        <f t="shared" si="48"/>
        <v/>
      </c>
      <c r="BF51" s="665" t="str">
        <f t="shared" si="49"/>
        <v/>
      </c>
    </row>
    <row r="52" spans="1:58" ht="15" customHeight="1">
      <c r="A52" s="65">
        <v>41</v>
      </c>
      <c r="B52" s="143"/>
      <c r="C52" s="144"/>
      <c r="D52" s="143"/>
      <c r="E52" s="143"/>
      <c r="F52" s="143"/>
      <c r="G52" s="143"/>
      <c r="H52" s="143"/>
      <c r="I52" s="143"/>
      <c r="J52" s="143"/>
      <c r="K52" s="143"/>
      <c r="L52" s="124"/>
      <c r="M52" s="7"/>
      <c r="N52" s="42" t="str">
        <f t="shared" si="33"/>
        <v/>
      </c>
      <c r="O52" s="9"/>
      <c r="P52" s="7"/>
      <c r="Q52" s="42" t="str">
        <f t="shared" si="34"/>
        <v/>
      </c>
      <c r="R52" s="10"/>
      <c r="S52" s="7"/>
      <c r="T52" s="125" t="str">
        <f t="shared" si="35"/>
        <v/>
      </c>
      <c r="U52" s="134"/>
      <c r="V52" s="133"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7"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136" t="str">
        <f t="shared" si="36"/>
        <v/>
      </c>
      <c r="Y52" s="642"/>
      <c r="Z52" s="664" t="str">
        <f t="shared" si="52"/>
        <v/>
      </c>
      <c r="AA52" s="606" t="str">
        <f t="shared" si="53"/>
        <v/>
      </c>
      <c r="AB52" s="155" t="str">
        <f t="shared" si="54"/>
        <v/>
      </c>
      <c r="AC52" s="155" t="str">
        <f t="shared" si="55"/>
        <v/>
      </c>
      <c r="AD52" s="15" t="str">
        <f t="shared" si="26"/>
        <v/>
      </c>
      <c r="AE52" s="155" t="str">
        <f t="shared" si="27"/>
        <v/>
      </c>
      <c r="AF52" s="155" t="str">
        <f t="shared" si="28"/>
        <v/>
      </c>
      <c r="AG52" s="155" t="str">
        <f t="shared" si="29"/>
        <v/>
      </c>
      <c r="AH52" s="155" t="str">
        <f t="shared" si="30"/>
        <v/>
      </c>
      <c r="AI52" s="155" t="str">
        <f t="shared" si="31"/>
        <v/>
      </c>
      <c r="AJ52" s="45" t="str">
        <f t="shared" si="50"/>
        <v/>
      </c>
      <c r="AK52" s="20" t="str">
        <f t="shared" si="51"/>
        <v/>
      </c>
      <c r="AL52" s="42" t="str">
        <f t="shared" si="37"/>
        <v/>
      </c>
      <c r="AM52" s="46" t="str">
        <f t="shared" si="38"/>
        <v/>
      </c>
      <c r="AN52" s="20" t="str">
        <f t="shared" si="39"/>
        <v/>
      </c>
      <c r="AO52" s="42" t="str">
        <f t="shared" si="40"/>
        <v/>
      </c>
      <c r="AP52" s="47" t="str">
        <f t="shared" si="41"/>
        <v/>
      </c>
      <c r="AQ52" s="20" t="str">
        <f t="shared" si="42"/>
        <v/>
      </c>
      <c r="AR52" s="48" t="str">
        <f t="shared" si="43"/>
        <v/>
      </c>
      <c r="AS52" s="44" t="str">
        <f t="shared" si="44"/>
        <v/>
      </c>
      <c r="AT52" s="156"/>
      <c r="AU52" s="49" t="str">
        <f t="shared" si="32"/>
        <v/>
      </c>
      <c r="AV52" s="49" t="str">
        <f t="shared" si="45"/>
        <v/>
      </c>
      <c r="AW52" s="49" t="str">
        <f t="shared" si="46"/>
        <v/>
      </c>
      <c r="AX52" s="68"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8" t="str" cm="1">
        <f t="array" ref="AY52">IF($AA52="","",IF((IFERROR(_xlfn.IFS(TRIM(SUBSTITUTE($AS52,CHAR(160),""))="Devis 1", IFERROR(VALUE(TRIM(SUBSTITUTE(AK52,CHAR(160),""))),0),TRIM(SUBSTITUTE($AS52,CHAR(160),""))="Devis 2", IFERROR(VALUE(TRIM(SUBSTITUTE(AN52,CHAR(160),""))),0),TRIM(SUBSTITUTE($AS52,CHAR(160),""))="Devis 3", IFERROR(VALUE(TRIM(SUBSTITUTE(AQ52,CHAR(160),""))),0)),0) * IFERROR(VALUE(TRIM(SUBSTITUTE($AA52,CHAR(160),""))),0)) = 0,IF(AX52&lt;&gt;"",0,""),(IFERROR(_xlfn.IFS(TRIM(SUBSTITUTE($AS52,CHAR(160),""))="Devis 1", IFERROR(VALUE(TRIM(SUBSTITUTE(AK52,CHAR(160),""))),0),TRIM(SUBSTITUTE($AS52,CHAR(160),""))="Devis 2", IFERROR(VALUE(TRIM(SUBSTITUTE(AN52,CHAR(160),""))),0),TRIM(SUBSTITUTE($AS52,CHAR(160),""))="Devis 3", IFERROR(VALUE(TRIM(SUBSTITUTE(AQ52,CHAR(160),""))),0)),0) * IFERROR(VALUE(TRIM(SUBSTITUTE($AA52,CHAR(160),""))),0))))</f>
        <v/>
      </c>
      <c r="AZ52" s="68"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0"/>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57" t="str" cm="1">
        <f t="array" ref="BC52">IF(OR(AZ52="",X52="",AX52="",V52="",AY52="",W52=""),"",_xlfn.IFS((IFERROR(VALUE(TRIM(SUBSTITUTE(AZ52,CHAR(160),""))),0))&gt;(IFERROR(VALUE(TRIM(SUBSTITUTE(X52,CHAR(160),""))),0)),"KO : Le montant retenu TTC est supérieur au montant présenté TTC. Merci de revoir la ligne de dépense ou plafonner son montant.",(IFERROR(VALUE(TRIM(SUBSTITUTE(AX52,CHAR(160),""))),0))&gt;(IFERROR(VALUE(TRIM(SUBSTITUTE(V52,CHAR(160),""))),0)),"Attention : Le montant retenu HT est supérieur au montant HT présenté. Merci de revoir la ligne de dépense,plafonner son montant,ou justifier la reventillation HT/TVA.",(IFERROR(VALUE(TRIM(SUBSTITUTE(AY52,CHAR(160),""))),0))&gt;(IFERROR(VALUE(TRIM(SUBSTITUTE(W52,CHAR(160),""))),0)),"Attention : Le montant TVA retenu est supérieur au montant TVA présenté. Merci de revoir la ligne de dépense,plafonner son montant,ou justifier la reventillation HT/TVA.",(IFERROR(VALUE(TRIM(SUBSTITUTE(X52,CHAR(160),""))),0))=0,"",(IFERROR(VALUE(TRIM(SUBSTITUTE(AZ52,CHAR(160),""))),0))=(IFERROR(VALUE(TRIM(SUBSTITUTE(X52,CHAR(160),""))),0)),"OK",
OR((IFERROR(VALUE(TRIM(SUBSTITUTE(AZ52,CHAR(160),""))),0))=0,(IFERROR(VALUE(TRIM(SUBSTITUTE(AX52,CHAR(160),""))),0))=0),"Attention : montant présenté entièrement écarté",(IFERROR(VALUE(TRIM(SUBSTITUTE(AZ52,CHAR(160),""))),0))&lt;(IFERROR(VALUE(TRIM(SUBSTITUTE(X52,CHAR(160),""))),0)),"Attention : montant présenté partiellement écarté",TRUE,""))</f>
        <v/>
      </c>
      <c r="BD52" s="49" t="str">
        <f t="shared" si="47"/>
        <v/>
      </c>
      <c r="BE52" s="49" t="str">
        <f t="shared" si="48"/>
        <v/>
      </c>
      <c r="BF52" s="665" t="str">
        <f t="shared" si="49"/>
        <v/>
      </c>
    </row>
    <row r="53" spans="1:58" ht="15" customHeight="1">
      <c r="A53" s="65">
        <v>42</v>
      </c>
      <c r="B53" s="143"/>
      <c r="C53" s="144"/>
      <c r="D53" s="143"/>
      <c r="E53" s="143"/>
      <c r="F53" s="143"/>
      <c r="G53" s="143"/>
      <c r="H53" s="143"/>
      <c r="I53" s="143"/>
      <c r="J53" s="143"/>
      <c r="K53" s="143"/>
      <c r="L53" s="124"/>
      <c r="M53" s="7"/>
      <c r="N53" s="42" t="str">
        <f t="shared" si="33"/>
        <v/>
      </c>
      <c r="O53" s="9"/>
      <c r="P53" s="7"/>
      <c r="Q53" s="42" t="str">
        <f t="shared" si="34"/>
        <v/>
      </c>
      <c r="R53" s="10"/>
      <c r="S53" s="7"/>
      <c r="T53" s="125" t="str">
        <f t="shared" si="35"/>
        <v/>
      </c>
      <c r="U53" s="134"/>
      <c r="V53" s="133"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7"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136" t="str">
        <f t="shared" si="36"/>
        <v/>
      </c>
      <c r="Y53" s="642"/>
      <c r="Z53" s="664" t="str">
        <f t="shared" si="52"/>
        <v/>
      </c>
      <c r="AA53" s="606" t="str">
        <f t="shared" si="53"/>
        <v/>
      </c>
      <c r="AB53" s="155" t="str">
        <f t="shared" si="54"/>
        <v/>
      </c>
      <c r="AC53" s="155" t="str">
        <f t="shared" si="55"/>
        <v/>
      </c>
      <c r="AD53" s="15" t="str">
        <f t="shared" si="26"/>
        <v/>
      </c>
      <c r="AE53" s="155" t="str">
        <f t="shared" si="27"/>
        <v/>
      </c>
      <c r="AF53" s="155" t="str">
        <f t="shared" si="28"/>
        <v/>
      </c>
      <c r="AG53" s="155" t="str">
        <f t="shared" si="29"/>
        <v/>
      </c>
      <c r="AH53" s="155" t="str">
        <f t="shared" si="30"/>
        <v/>
      </c>
      <c r="AI53" s="155" t="str">
        <f t="shared" si="31"/>
        <v/>
      </c>
      <c r="AJ53" s="45" t="str">
        <f t="shared" si="50"/>
        <v/>
      </c>
      <c r="AK53" s="20" t="str">
        <f t="shared" si="51"/>
        <v/>
      </c>
      <c r="AL53" s="42" t="str">
        <f t="shared" si="37"/>
        <v/>
      </c>
      <c r="AM53" s="46" t="str">
        <f t="shared" si="38"/>
        <v/>
      </c>
      <c r="AN53" s="20" t="str">
        <f t="shared" si="39"/>
        <v/>
      </c>
      <c r="AO53" s="42" t="str">
        <f t="shared" si="40"/>
        <v/>
      </c>
      <c r="AP53" s="47" t="str">
        <f t="shared" si="41"/>
        <v/>
      </c>
      <c r="AQ53" s="20" t="str">
        <f t="shared" si="42"/>
        <v/>
      </c>
      <c r="AR53" s="48" t="str">
        <f t="shared" si="43"/>
        <v/>
      </c>
      <c r="AS53" s="44" t="str">
        <f t="shared" si="44"/>
        <v/>
      </c>
      <c r="AT53" s="156"/>
      <c r="AU53" s="49" t="str">
        <f t="shared" si="32"/>
        <v/>
      </c>
      <c r="AV53" s="49" t="str">
        <f t="shared" si="45"/>
        <v/>
      </c>
      <c r="AW53" s="49" t="str">
        <f t="shared" si="46"/>
        <v/>
      </c>
      <c r="AX53" s="68"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8" t="str" cm="1">
        <f t="array" ref="AY53">IF($AA53="","",IF((IFERROR(_xlfn.IFS(TRIM(SUBSTITUTE($AS53,CHAR(160),""))="Devis 1", IFERROR(VALUE(TRIM(SUBSTITUTE(AK53,CHAR(160),""))),0),TRIM(SUBSTITUTE($AS53,CHAR(160),""))="Devis 2", IFERROR(VALUE(TRIM(SUBSTITUTE(AN53,CHAR(160),""))),0),TRIM(SUBSTITUTE($AS53,CHAR(160),""))="Devis 3", IFERROR(VALUE(TRIM(SUBSTITUTE(AQ53,CHAR(160),""))),0)),0) * IFERROR(VALUE(TRIM(SUBSTITUTE($AA53,CHAR(160),""))),0)) = 0,IF(AX53&lt;&gt;"",0,""),(IFERROR(_xlfn.IFS(TRIM(SUBSTITUTE($AS53,CHAR(160),""))="Devis 1", IFERROR(VALUE(TRIM(SUBSTITUTE(AK53,CHAR(160),""))),0),TRIM(SUBSTITUTE($AS53,CHAR(160),""))="Devis 2", IFERROR(VALUE(TRIM(SUBSTITUTE(AN53,CHAR(160),""))),0),TRIM(SUBSTITUTE($AS53,CHAR(160),""))="Devis 3", IFERROR(VALUE(TRIM(SUBSTITUTE(AQ53,CHAR(160),""))),0)),0) * IFERROR(VALUE(TRIM(SUBSTITUTE($AA53,CHAR(160),""))),0))))</f>
        <v/>
      </c>
      <c r="AZ53" s="68"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0"/>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57" t="str" cm="1">
        <f t="array" ref="BC53">IF(OR(AZ53="",X53="",AX53="",V53="",AY53="",W53=""),"",_xlfn.IFS((IFERROR(VALUE(TRIM(SUBSTITUTE(AZ53,CHAR(160),""))),0))&gt;(IFERROR(VALUE(TRIM(SUBSTITUTE(X53,CHAR(160),""))),0)),"KO : Le montant retenu TTC est supérieur au montant présenté TTC. Merci de revoir la ligne de dépense ou plafonner son montant.",(IFERROR(VALUE(TRIM(SUBSTITUTE(AX53,CHAR(160),""))),0))&gt;(IFERROR(VALUE(TRIM(SUBSTITUTE(V53,CHAR(160),""))),0)),"Attention : Le montant retenu HT est supérieur au montant HT présenté. Merci de revoir la ligne de dépense,plafonner son montant,ou justifier la reventillation HT/TVA.",(IFERROR(VALUE(TRIM(SUBSTITUTE(AY53,CHAR(160),""))),0))&gt;(IFERROR(VALUE(TRIM(SUBSTITUTE(W53,CHAR(160),""))),0)),"Attention : Le montant TVA retenu est supérieur au montant TVA présenté. Merci de revoir la ligne de dépense,plafonner son montant,ou justifier la reventillation HT/TVA.",(IFERROR(VALUE(TRIM(SUBSTITUTE(X53,CHAR(160),""))),0))=0,"",(IFERROR(VALUE(TRIM(SUBSTITUTE(AZ53,CHAR(160),""))),0))=(IFERROR(VALUE(TRIM(SUBSTITUTE(X53,CHAR(160),""))),0)),"OK",
OR((IFERROR(VALUE(TRIM(SUBSTITUTE(AZ53,CHAR(160),""))),0))=0,(IFERROR(VALUE(TRIM(SUBSTITUTE(AX53,CHAR(160),""))),0))=0),"Attention : montant présenté entièrement écarté",(IFERROR(VALUE(TRIM(SUBSTITUTE(AZ53,CHAR(160),""))),0))&lt;(IFERROR(VALUE(TRIM(SUBSTITUTE(X53,CHAR(160),""))),0)),"Attention : montant présenté partiellement écarté",TRUE,""))</f>
        <v/>
      </c>
      <c r="BD53" s="49" t="str">
        <f t="shared" si="47"/>
        <v/>
      </c>
      <c r="BE53" s="49" t="str">
        <f t="shared" si="48"/>
        <v/>
      </c>
      <c r="BF53" s="665" t="str">
        <f t="shared" si="49"/>
        <v/>
      </c>
    </row>
    <row r="54" spans="1:58" ht="15" customHeight="1">
      <c r="A54" s="65">
        <v>43</v>
      </c>
      <c r="B54" s="143"/>
      <c r="C54" s="144"/>
      <c r="D54" s="143"/>
      <c r="E54" s="143"/>
      <c r="F54" s="143"/>
      <c r="G54" s="143"/>
      <c r="H54" s="143"/>
      <c r="I54" s="143"/>
      <c r="J54" s="143"/>
      <c r="K54" s="143"/>
      <c r="L54" s="124"/>
      <c r="M54" s="7"/>
      <c r="N54" s="42" t="str">
        <f t="shared" si="33"/>
        <v/>
      </c>
      <c r="O54" s="9"/>
      <c r="P54" s="7"/>
      <c r="Q54" s="42" t="str">
        <f t="shared" si="34"/>
        <v/>
      </c>
      <c r="R54" s="10"/>
      <c r="S54" s="7"/>
      <c r="T54" s="125" t="str">
        <f t="shared" si="35"/>
        <v/>
      </c>
      <c r="U54" s="134"/>
      <c r="V54" s="133"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7"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136" t="str">
        <f t="shared" si="36"/>
        <v/>
      </c>
      <c r="Y54" s="642"/>
      <c r="Z54" s="664" t="str">
        <f t="shared" si="52"/>
        <v/>
      </c>
      <c r="AA54" s="606" t="str">
        <f t="shared" si="53"/>
        <v/>
      </c>
      <c r="AB54" s="155" t="str">
        <f t="shared" si="54"/>
        <v/>
      </c>
      <c r="AC54" s="155" t="str">
        <f t="shared" si="55"/>
        <v/>
      </c>
      <c r="AD54" s="15" t="str">
        <f t="shared" si="26"/>
        <v/>
      </c>
      <c r="AE54" s="155" t="str">
        <f t="shared" si="27"/>
        <v/>
      </c>
      <c r="AF54" s="155" t="str">
        <f t="shared" si="28"/>
        <v/>
      </c>
      <c r="AG54" s="155" t="str">
        <f t="shared" si="29"/>
        <v/>
      </c>
      <c r="AH54" s="155" t="str">
        <f t="shared" si="30"/>
        <v/>
      </c>
      <c r="AI54" s="155" t="str">
        <f t="shared" si="31"/>
        <v/>
      </c>
      <c r="AJ54" s="45" t="str">
        <f t="shared" si="50"/>
        <v/>
      </c>
      <c r="AK54" s="20" t="str">
        <f t="shared" si="51"/>
        <v/>
      </c>
      <c r="AL54" s="42" t="str">
        <f t="shared" si="37"/>
        <v/>
      </c>
      <c r="AM54" s="46" t="str">
        <f t="shared" si="38"/>
        <v/>
      </c>
      <c r="AN54" s="20" t="str">
        <f t="shared" si="39"/>
        <v/>
      </c>
      <c r="AO54" s="42" t="str">
        <f t="shared" si="40"/>
        <v/>
      </c>
      <c r="AP54" s="47" t="str">
        <f t="shared" si="41"/>
        <v/>
      </c>
      <c r="AQ54" s="20" t="str">
        <f t="shared" si="42"/>
        <v/>
      </c>
      <c r="AR54" s="48" t="str">
        <f t="shared" si="43"/>
        <v/>
      </c>
      <c r="AS54" s="44" t="str">
        <f t="shared" si="44"/>
        <v/>
      </c>
      <c r="AT54" s="156"/>
      <c r="AU54" s="49" t="str">
        <f t="shared" si="32"/>
        <v/>
      </c>
      <c r="AV54" s="49" t="str">
        <f t="shared" si="45"/>
        <v/>
      </c>
      <c r="AW54" s="49" t="str">
        <f t="shared" si="46"/>
        <v/>
      </c>
      <c r="AX54" s="68"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8" t="str" cm="1">
        <f t="array" ref="AY54">IF($AA54="","",IF((IFERROR(_xlfn.IFS(TRIM(SUBSTITUTE($AS54,CHAR(160),""))="Devis 1", IFERROR(VALUE(TRIM(SUBSTITUTE(AK54,CHAR(160),""))),0),TRIM(SUBSTITUTE($AS54,CHAR(160),""))="Devis 2", IFERROR(VALUE(TRIM(SUBSTITUTE(AN54,CHAR(160),""))),0),TRIM(SUBSTITUTE($AS54,CHAR(160),""))="Devis 3", IFERROR(VALUE(TRIM(SUBSTITUTE(AQ54,CHAR(160),""))),0)),0) * IFERROR(VALUE(TRIM(SUBSTITUTE($AA54,CHAR(160),""))),0)) = 0,IF(AX54&lt;&gt;"",0,""),(IFERROR(_xlfn.IFS(TRIM(SUBSTITUTE($AS54,CHAR(160),""))="Devis 1", IFERROR(VALUE(TRIM(SUBSTITUTE(AK54,CHAR(160),""))),0),TRIM(SUBSTITUTE($AS54,CHAR(160),""))="Devis 2", IFERROR(VALUE(TRIM(SUBSTITUTE(AN54,CHAR(160),""))),0),TRIM(SUBSTITUTE($AS54,CHAR(160),""))="Devis 3", IFERROR(VALUE(TRIM(SUBSTITUTE(AQ54,CHAR(160),""))),0)),0) * IFERROR(VALUE(TRIM(SUBSTITUTE($AA54,CHAR(160),""))),0))))</f>
        <v/>
      </c>
      <c r="AZ54" s="68"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0"/>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57" t="str" cm="1">
        <f t="array" ref="BC54">IF(OR(AZ54="",X54="",AX54="",V54="",AY54="",W54=""),"",_xlfn.IFS((IFERROR(VALUE(TRIM(SUBSTITUTE(AZ54,CHAR(160),""))),0))&gt;(IFERROR(VALUE(TRIM(SUBSTITUTE(X54,CHAR(160),""))),0)),"KO : Le montant retenu TTC est supérieur au montant présenté TTC. Merci de revoir la ligne de dépense ou plafonner son montant.",(IFERROR(VALUE(TRIM(SUBSTITUTE(AX54,CHAR(160),""))),0))&gt;(IFERROR(VALUE(TRIM(SUBSTITUTE(V54,CHAR(160),""))),0)),"Attention : Le montant retenu HT est supérieur au montant HT présenté. Merci de revoir la ligne de dépense,plafonner son montant,ou justifier la reventillation HT/TVA.",(IFERROR(VALUE(TRIM(SUBSTITUTE(AY54,CHAR(160),""))),0))&gt;(IFERROR(VALUE(TRIM(SUBSTITUTE(W54,CHAR(160),""))),0)),"Attention : Le montant TVA retenu est supérieur au montant TVA présenté. Merci de revoir la ligne de dépense,plafonner son montant,ou justifier la reventillation HT/TVA.",(IFERROR(VALUE(TRIM(SUBSTITUTE(X54,CHAR(160),""))),0))=0,"",(IFERROR(VALUE(TRIM(SUBSTITUTE(AZ54,CHAR(160),""))),0))=(IFERROR(VALUE(TRIM(SUBSTITUTE(X54,CHAR(160),""))),0)),"OK",
OR((IFERROR(VALUE(TRIM(SUBSTITUTE(AZ54,CHAR(160),""))),0))=0,(IFERROR(VALUE(TRIM(SUBSTITUTE(AX54,CHAR(160),""))),0))=0),"Attention : montant présenté entièrement écarté",(IFERROR(VALUE(TRIM(SUBSTITUTE(AZ54,CHAR(160),""))),0))&lt;(IFERROR(VALUE(TRIM(SUBSTITUTE(X54,CHAR(160),""))),0)),"Attention : montant présenté partiellement écarté",TRUE,""))</f>
        <v/>
      </c>
      <c r="BD54" s="49" t="str">
        <f t="shared" si="47"/>
        <v/>
      </c>
      <c r="BE54" s="49" t="str">
        <f t="shared" si="48"/>
        <v/>
      </c>
      <c r="BF54" s="665" t="str">
        <f t="shared" si="49"/>
        <v/>
      </c>
    </row>
    <row r="55" spans="1:58" ht="15" customHeight="1">
      <c r="A55" s="65">
        <v>44</v>
      </c>
      <c r="B55" s="143"/>
      <c r="C55" s="144"/>
      <c r="D55" s="143"/>
      <c r="E55" s="143"/>
      <c r="F55" s="143"/>
      <c r="G55" s="143"/>
      <c r="H55" s="143"/>
      <c r="I55" s="143"/>
      <c r="J55" s="143"/>
      <c r="K55" s="143"/>
      <c r="L55" s="124"/>
      <c r="M55" s="7"/>
      <c r="N55" s="42" t="str">
        <f t="shared" si="33"/>
        <v/>
      </c>
      <c r="O55" s="9"/>
      <c r="P55" s="7"/>
      <c r="Q55" s="42" t="str">
        <f t="shared" si="34"/>
        <v/>
      </c>
      <c r="R55" s="10"/>
      <c r="S55" s="7"/>
      <c r="T55" s="125" t="str">
        <f t="shared" si="35"/>
        <v/>
      </c>
      <c r="U55" s="134"/>
      <c r="V55" s="133"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7"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136" t="str">
        <f t="shared" si="36"/>
        <v/>
      </c>
      <c r="Y55" s="642"/>
      <c r="Z55" s="664" t="str">
        <f t="shared" si="52"/>
        <v/>
      </c>
      <c r="AA55" s="606" t="str">
        <f t="shared" si="53"/>
        <v/>
      </c>
      <c r="AB55" s="155" t="str">
        <f t="shared" si="54"/>
        <v/>
      </c>
      <c r="AC55" s="155" t="str">
        <f t="shared" si="55"/>
        <v/>
      </c>
      <c r="AD55" s="15" t="str">
        <f t="shared" si="26"/>
        <v/>
      </c>
      <c r="AE55" s="155" t="str">
        <f t="shared" si="27"/>
        <v/>
      </c>
      <c r="AF55" s="155" t="str">
        <f t="shared" si="28"/>
        <v/>
      </c>
      <c r="AG55" s="155" t="str">
        <f t="shared" si="29"/>
        <v/>
      </c>
      <c r="AH55" s="155" t="str">
        <f t="shared" si="30"/>
        <v/>
      </c>
      <c r="AI55" s="155" t="str">
        <f t="shared" si="31"/>
        <v/>
      </c>
      <c r="AJ55" s="45" t="str">
        <f t="shared" si="50"/>
        <v/>
      </c>
      <c r="AK55" s="20" t="str">
        <f t="shared" si="51"/>
        <v/>
      </c>
      <c r="AL55" s="42" t="str">
        <f t="shared" si="37"/>
        <v/>
      </c>
      <c r="AM55" s="46" t="str">
        <f t="shared" si="38"/>
        <v/>
      </c>
      <c r="AN55" s="20" t="str">
        <f t="shared" si="39"/>
        <v/>
      </c>
      <c r="AO55" s="42" t="str">
        <f t="shared" si="40"/>
        <v/>
      </c>
      <c r="AP55" s="47" t="str">
        <f t="shared" si="41"/>
        <v/>
      </c>
      <c r="AQ55" s="20" t="str">
        <f t="shared" si="42"/>
        <v/>
      </c>
      <c r="AR55" s="48" t="str">
        <f t="shared" si="43"/>
        <v/>
      </c>
      <c r="AS55" s="44" t="str">
        <f t="shared" si="44"/>
        <v/>
      </c>
      <c r="AT55" s="156"/>
      <c r="AU55" s="49" t="str">
        <f t="shared" si="32"/>
        <v/>
      </c>
      <c r="AV55" s="49" t="str">
        <f t="shared" si="45"/>
        <v/>
      </c>
      <c r="AW55" s="49" t="str">
        <f t="shared" si="46"/>
        <v/>
      </c>
      <c r="AX55" s="68"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8" t="str" cm="1">
        <f t="array" ref="AY55">IF($AA55="","",IF((IFERROR(_xlfn.IFS(TRIM(SUBSTITUTE($AS55,CHAR(160),""))="Devis 1", IFERROR(VALUE(TRIM(SUBSTITUTE(AK55,CHAR(160),""))),0),TRIM(SUBSTITUTE($AS55,CHAR(160),""))="Devis 2", IFERROR(VALUE(TRIM(SUBSTITUTE(AN55,CHAR(160),""))),0),TRIM(SUBSTITUTE($AS55,CHAR(160),""))="Devis 3", IFERROR(VALUE(TRIM(SUBSTITUTE(AQ55,CHAR(160),""))),0)),0) * IFERROR(VALUE(TRIM(SUBSTITUTE($AA55,CHAR(160),""))),0)) = 0,IF(AX55&lt;&gt;"",0,""),(IFERROR(_xlfn.IFS(TRIM(SUBSTITUTE($AS55,CHAR(160),""))="Devis 1", IFERROR(VALUE(TRIM(SUBSTITUTE(AK55,CHAR(160),""))),0),TRIM(SUBSTITUTE($AS55,CHAR(160),""))="Devis 2", IFERROR(VALUE(TRIM(SUBSTITUTE(AN55,CHAR(160),""))),0),TRIM(SUBSTITUTE($AS55,CHAR(160),""))="Devis 3", IFERROR(VALUE(TRIM(SUBSTITUTE(AQ55,CHAR(160),""))),0)),0) * IFERROR(VALUE(TRIM(SUBSTITUTE($AA55,CHAR(160),""))),0))))</f>
        <v/>
      </c>
      <c r="AZ55" s="68"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0"/>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57" t="str" cm="1">
        <f t="array" ref="BC55">IF(OR(AZ55="",X55="",AX55="",V55="",AY55="",W55=""),"",_xlfn.IFS((IFERROR(VALUE(TRIM(SUBSTITUTE(AZ55,CHAR(160),""))),0))&gt;(IFERROR(VALUE(TRIM(SUBSTITUTE(X55,CHAR(160),""))),0)),"KO : Le montant retenu TTC est supérieur au montant présenté TTC. Merci de revoir la ligne de dépense ou plafonner son montant.",(IFERROR(VALUE(TRIM(SUBSTITUTE(AX55,CHAR(160),""))),0))&gt;(IFERROR(VALUE(TRIM(SUBSTITUTE(V55,CHAR(160),""))),0)),"Attention : Le montant retenu HT est supérieur au montant HT présenté. Merci de revoir la ligne de dépense,plafonner son montant,ou justifier la reventillation HT/TVA.",(IFERROR(VALUE(TRIM(SUBSTITUTE(AY55,CHAR(160),""))),0))&gt;(IFERROR(VALUE(TRIM(SUBSTITUTE(W55,CHAR(160),""))),0)),"Attention : Le montant TVA retenu est supérieur au montant TVA présenté. Merci de revoir la ligne de dépense,plafonner son montant,ou justifier la reventillation HT/TVA.",(IFERROR(VALUE(TRIM(SUBSTITUTE(X55,CHAR(160),""))),0))=0,"",(IFERROR(VALUE(TRIM(SUBSTITUTE(AZ55,CHAR(160),""))),0))=(IFERROR(VALUE(TRIM(SUBSTITUTE(X55,CHAR(160),""))),0)),"OK",
OR((IFERROR(VALUE(TRIM(SUBSTITUTE(AZ55,CHAR(160),""))),0))=0,(IFERROR(VALUE(TRIM(SUBSTITUTE(AX55,CHAR(160),""))),0))=0),"Attention : montant présenté entièrement écarté",(IFERROR(VALUE(TRIM(SUBSTITUTE(AZ55,CHAR(160),""))),0))&lt;(IFERROR(VALUE(TRIM(SUBSTITUTE(X55,CHAR(160),""))),0)),"Attention : montant présenté partiellement écarté",TRUE,""))</f>
        <v/>
      </c>
      <c r="BD55" s="49" t="str">
        <f t="shared" si="47"/>
        <v/>
      </c>
      <c r="BE55" s="49" t="str">
        <f t="shared" si="48"/>
        <v/>
      </c>
      <c r="BF55" s="665" t="str">
        <f t="shared" si="49"/>
        <v/>
      </c>
    </row>
    <row r="56" spans="1:58" ht="15" customHeight="1">
      <c r="A56" s="65">
        <v>45</v>
      </c>
      <c r="B56" s="143"/>
      <c r="C56" s="144"/>
      <c r="D56" s="143"/>
      <c r="E56" s="143"/>
      <c r="F56" s="143"/>
      <c r="G56" s="143"/>
      <c r="H56" s="143"/>
      <c r="I56" s="143"/>
      <c r="J56" s="143"/>
      <c r="K56" s="143"/>
      <c r="L56" s="124"/>
      <c r="M56" s="7"/>
      <c r="N56" s="42" t="str">
        <f t="shared" si="33"/>
        <v/>
      </c>
      <c r="O56" s="9"/>
      <c r="P56" s="7"/>
      <c r="Q56" s="42" t="str">
        <f t="shared" si="34"/>
        <v/>
      </c>
      <c r="R56" s="10"/>
      <c r="S56" s="7"/>
      <c r="T56" s="125" t="str">
        <f t="shared" si="35"/>
        <v/>
      </c>
      <c r="U56" s="134"/>
      <c r="V56" s="133"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7"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136" t="str">
        <f t="shared" si="36"/>
        <v/>
      </c>
      <c r="Y56" s="642"/>
      <c r="Z56" s="664" t="str">
        <f t="shared" si="52"/>
        <v/>
      </c>
      <c r="AA56" s="606" t="str">
        <f t="shared" si="53"/>
        <v/>
      </c>
      <c r="AB56" s="155" t="str">
        <f t="shared" si="54"/>
        <v/>
      </c>
      <c r="AC56" s="155" t="str">
        <f t="shared" si="55"/>
        <v/>
      </c>
      <c r="AD56" s="15" t="str">
        <f t="shared" si="26"/>
        <v/>
      </c>
      <c r="AE56" s="155" t="str">
        <f t="shared" si="27"/>
        <v/>
      </c>
      <c r="AF56" s="155" t="str">
        <f t="shared" si="28"/>
        <v/>
      </c>
      <c r="AG56" s="155" t="str">
        <f t="shared" si="29"/>
        <v/>
      </c>
      <c r="AH56" s="155" t="str">
        <f t="shared" si="30"/>
        <v/>
      </c>
      <c r="AI56" s="155" t="str">
        <f t="shared" si="31"/>
        <v/>
      </c>
      <c r="AJ56" s="45" t="str">
        <f t="shared" si="50"/>
        <v/>
      </c>
      <c r="AK56" s="20" t="str">
        <f t="shared" si="51"/>
        <v/>
      </c>
      <c r="AL56" s="42" t="str">
        <f t="shared" si="37"/>
        <v/>
      </c>
      <c r="AM56" s="46" t="str">
        <f t="shared" si="38"/>
        <v/>
      </c>
      <c r="AN56" s="20" t="str">
        <f t="shared" si="39"/>
        <v/>
      </c>
      <c r="AO56" s="42" t="str">
        <f t="shared" si="40"/>
        <v/>
      </c>
      <c r="AP56" s="47" t="str">
        <f t="shared" si="41"/>
        <v/>
      </c>
      <c r="AQ56" s="20" t="str">
        <f t="shared" si="42"/>
        <v/>
      </c>
      <c r="AR56" s="48" t="str">
        <f t="shared" si="43"/>
        <v/>
      </c>
      <c r="AS56" s="44" t="str">
        <f t="shared" si="44"/>
        <v/>
      </c>
      <c r="AT56" s="156"/>
      <c r="AU56" s="49" t="str">
        <f t="shared" si="32"/>
        <v/>
      </c>
      <c r="AV56" s="49" t="str">
        <f t="shared" si="45"/>
        <v/>
      </c>
      <c r="AW56" s="49" t="str">
        <f t="shared" si="46"/>
        <v/>
      </c>
      <c r="AX56" s="68"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8" t="str" cm="1">
        <f t="array" ref="AY56">IF($AA56="","",IF((IFERROR(_xlfn.IFS(TRIM(SUBSTITUTE($AS56,CHAR(160),""))="Devis 1", IFERROR(VALUE(TRIM(SUBSTITUTE(AK56,CHAR(160),""))),0),TRIM(SUBSTITUTE($AS56,CHAR(160),""))="Devis 2", IFERROR(VALUE(TRIM(SUBSTITUTE(AN56,CHAR(160),""))),0),TRIM(SUBSTITUTE($AS56,CHAR(160),""))="Devis 3", IFERROR(VALUE(TRIM(SUBSTITUTE(AQ56,CHAR(160),""))),0)),0) * IFERROR(VALUE(TRIM(SUBSTITUTE($AA56,CHAR(160),""))),0)) = 0,IF(AX56&lt;&gt;"",0,""),(IFERROR(_xlfn.IFS(TRIM(SUBSTITUTE($AS56,CHAR(160),""))="Devis 1", IFERROR(VALUE(TRIM(SUBSTITUTE(AK56,CHAR(160),""))),0),TRIM(SUBSTITUTE($AS56,CHAR(160),""))="Devis 2", IFERROR(VALUE(TRIM(SUBSTITUTE(AN56,CHAR(160),""))),0),TRIM(SUBSTITUTE($AS56,CHAR(160),""))="Devis 3", IFERROR(VALUE(TRIM(SUBSTITUTE(AQ56,CHAR(160),""))),0)),0) * IFERROR(VALUE(TRIM(SUBSTITUTE($AA56,CHAR(160),""))),0))))</f>
        <v/>
      </c>
      <c r="AZ56" s="68"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0"/>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57" t="str" cm="1">
        <f t="array" ref="BC56">IF(OR(AZ56="",X56="",AX56="",V56="",AY56="",W56=""),"",_xlfn.IFS((IFERROR(VALUE(TRIM(SUBSTITUTE(AZ56,CHAR(160),""))),0))&gt;(IFERROR(VALUE(TRIM(SUBSTITUTE(X56,CHAR(160),""))),0)),"KO : Le montant retenu TTC est supérieur au montant présenté TTC. Merci de revoir la ligne de dépense ou plafonner son montant.",(IFERROR(VALUE(TRIM(SUBSTITUTE(AX56,CHAR(160),""))),0))&gt;(IFERROR(VALUE(TRIM(SUBSTITUTE(V56,CHAR(160),""))),0)),"Attention : Le montant retenu HT est supérieur au montant HT présenté. Merci de revoir la ligne de dépense,plafonner son montant,ou justifier la reventillation HT/TVA.",(IFERROR(VALUE(TRIM(SUBSTITUTE(AY56,CHAR(160),""))),0))&gt;(IFERROR(VALUE(TRIM(SUBSTITUTE(W56,CHAR(160),""))),0)),"Attention : Le montant TVA retenu est supérieur au montant TVA présenté. Merci de revoir la ligne de dépense,plafonner son montant,ou justifier la reventillation HT/TVA.",(IFERROR(VALUE(TRIM(SUBSTITUTE(X56,CHAR(160),""))),0))=0,"",(IFERROR(VALUE(TRIM(SUBSTITUTE(AZ56,CHAR(160),""))),0))=(IFERROR(VALUE(TRIM(SUBSTITUTE(X56,CHAR(160),""))),0)),"OK",
OR((IFERROR(VALUE(TRIM(SUBSTITUTE(AZ56,CHAR(160),""))),0))=0,(IFERROR(VALUE(TRIM(SUBSTITUTE(AX56,CHAR(160),""))),0))=0),"Attention : montant présenté entièrement écarté",(IFERROR(VALUE(TRIM(SUBSTITUTE(AZ56,CHAR(160),""))),0))&lt;(IFERROR(VALUE(TRIM(SUBSTITUTE(X56,CHAR(160),""))),0)),"Attention : montant présenté partiellement écarté",TRUE,""))</f>
        <v/>
      </c>
      <c r="BD56" s="49" t="str">
        <f t="shared" si="47"/>
        <v/>
      </c>
      <c r="BE56" s="49" t="str">
        <f t="shared" si="48"/>
        <v/>
      </c>
      <c r="BF56" s="665" t="str">
        <f t="shared" si="49"/>
        <v/>
      </c>
    </row>
    <row r="57" spans="1:58" ht="15" customHeight="1">
      <c r="A57" s="65">
        <v>46</v>
      </c>
      <c r="B57" s="143"/>
      <c r="C57" s="144"/>
      <c r="D57" s="143"/>
      <c r="E57" s="143"/>
      <c r="F57" s="143"/>
      <c r="G57" s="143"/>
      <c r="H57" s="143"/>
      <c r="I57" s="143"/>
      <c r="J57" s="143"/>
      <c r="K57" s="143"/>
      <c r="L57" s="124"/>
      <c r="M57" s="7"/>
      <c r="N57" s="42" t="str">
        <f t="shared" si="33"/>
        <v/>
      </c>
      <c r="O57" s="9"/>
      <c r="P57" s="7"/>
      <c r="Q57" s="42" t="str">
        <f t="shared" si="34"/>
        <v/>
      </c>
      <c r="R57" s="10"/>
      <c r="S57" s="7"/>
      <c r="T57" s="125" t="str">
        <f t="shared" si="35"/>
        <v/>
      </c>
      <c r="U57" s="134"/>
      <c r="V57" s="133"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7"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136" t="str">
        <f t="shared" si="36"/>
        <v/>
      </c>
      <c r="Y57" s="642"/>
      <c r="Z57" s="664" t="str">
        <f t="shared" si="52"/>
        <v/>
      </c>
      <c r="AA57" s="606" t="str">
        <f t="shared" si="53"/>
        <v/>
      </c>
      <c r="AB57" s="155" t="str">
        <f t="shared" si="54"/>
        <v/>
      </c>
      <c r="AC57" s="155" t="str">
        <f t="shared" si="55"/>
        <v/>
      </c>
      <c r="AD57" s="15" t="str">
        <f t="shared" si="26"/>
        <v/>
      </c>
      <c r="AE57" s="155" t="str">
        <f t="shared" si="27"/>
        <v/>
      </c>
      <c r="AF57" s="155" t="str">
        <f t="shared" si="28"/>
        <v/>
      </c>
      <c r="AG57" s="155" t="str">
        <f t="shared" si="29"/>
        <v/>
      </c>
      <c r="AH57" s="155" t="str">
        <f t="shared" si="30"/>
        <v/>
      </c>
      <c r="AI57" s="155" t="str">
        <f t="shared" si="31"/>
        <v/>
      </c>
      <c r="AJ57" s="45" t="str">
        <f t="shared" si="50"/>
        <v/>
      </c>
      <c r="AK57" s="20" t="str">
        <f t="shared" si="51"/>
        <v/>
      </c>
      <c r="AL57" s="42" t="str">
        <f t="shared" si="37"/>
        <v/>
      </c>
      <c r="AM57" s="46" t="str">
        <f t="shared" si="38"/>
        <v/>
      </c>
      <c r="AN57" s="20" t="str">
        <f t="shared" si="39"/>
        <v/>
      </c>
      <c r="AO57" s="42" t="str">
        <f t="shared" si="40"/>
        <v/>
      </c>
      <c r="AP57" s="47" t="str">
        <f t="shared" si="41"/>
        <v/>
      </c>
      <c r="AQ57" s="20" t="str">
        <f t="shared" si="42"/>
        <v/>
      </c>
      <c r="AR57" s="48" t="str">
        <f t="shared" si="43"/>
        <v/>
      </c>
      <c r="AS57" s="44" t="str">
        <f t="shared" si="44"/>
        <v/>
      </c>
      <c r="AT57" s="156"/>
      <c r="AU57" s="49" t="str">
        <f t="shared" si="32"/>
        <v/>
      </c>
      <c r="AV57" s="49" t="str">
        <f t="shared" si="45"/>
        <v/>
      </c>
      <c r="AW57" s="49" t="str">
        <f t="shared" si="46"/>
        <v/>
      </c>
      <c r="AX57" s="68"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8" t="str" cm="1">
        <f t="array" ref="AY57">IF($AA57="","",IF((IFERROR(_xlfn.IFS(TRIM(SUBSTITUTE($AS57,CHAR(160),""))="Devis 1", IFERROR(VALUE(TRIM(SUBSTITUTE(AK57,CHAR(160),""))),0),TRIM(SUBSTITUTE($AS57,CHAR(160),""))="Devis 2", IFERROR(VALUE(TRIM(SUBSTITUTE(AN57,CHAR(160),""))),0),TRIM(SUBSTITUTE($AS57,CHAR(160),""))="Devis 3", IFERROR(VALUE(TRIM(SUBSTITUTE(AQ57,CHAR(160),""))),0)),0) * IFERROR(VALUE(TRIM(SUBSTITUTE($AA57,CHAR(160),""))),0)) = 0,IF(AX57&lt;&gt;"",0,""),(IFERROR(_xlfn.IFS(TRIM(SUBSTITUTE($AS57,CHAR(160),""))="Devis 1", IFERROR(VALUE(TRIM(SUBSTITUTE(AK57,CHAR(160),""))),0),TRIM(SUBSTITUTE($AS57,CHAR(160),""))="Devis 2", IFERROR(VALUE(TRIM(SUBSTITUTE(AN57,CHAR(160),""))),0),TRIM(SUBSTITUTE($AS57,CHAR(160),""))="Devis 3", IFERROR(VALUE(TRIM(SUBSTITUTE(AQ57,CHAR(160),""))),0)),0) * IFERROR(VALUE(TRIM(SUBSTITUTE($AA57,CHAR(160),""))),0))))</f>
        <v/>
      </c>
      <c r="AZ57" s="68"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0"/>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57" t="str" cm="1">
        <f t="array" ref="BC57">IF(OR(AZ57="",X57="",AX57="",V57="",AY57="",W57=""),"",_xlfn.IFS((IFERROR(VALUE(TRIM(SUBSTITUTE(AZ57,CHAR(160),""))),0))&gt;(IFERROR(VALUE(TRIM(SUBSTITUTE(X57,CHAR(160),""))),0)),"KO : Le montant retenu TTC est supérieur au montant présenté TTC. Merci de revoir la ligne de dépense ou plafonner son montant.",(IFERROR(VALUE(TRIM(SUBSTITUTE(AX57,CHAR(160),""))),0))&gt;(IFERROR(VALUE(TRIM(SUBSTITUTE(V57,CHAR(160),""))),0)),"Attention : Le montant retenu HT est supérieur au montant HT présenté. Merci de revoir la ligne de dépense,plafonner son montant,ou justifier la reventillation HT/TVA.",(IFERROR(VALUE(TRIM(SUBSTITUTE(AY57,CHAR(160),""))),0))&gt;(IFERROR(VALUE(TRIM(SUBSTITUTE(W57,CHAR(160),""))),0)),"Attention : Le montant TVA retenu est supérieur au montant TVA présenté. Merci de revoir la ligne de dépense,plafonner son montant,ou justifier la reventillation HT/TVA.",(IFERROR(VALUE(TRIM(SUBSTITUTE(X57,CHAR(160),""))),0))=0,"",(IFERROR(VALUE(TRIM(SUBSTITUTE(AZ57,CHAR(160),""))),0))=(IFERROR(VALUE(TRIM(SUBSTITUTE(X57,CHAR(160),""))),0)),"OK",
OR((IFERROR(VALUE(TRIM(SUBSTITUTE(AZ57,CHAR(160),""))),0))=0,(IFERROR(VALUE(TRIM(SUBSTITUTE(AX57,CHAR(160),""))),0))=0),"Attention : montant présenté entièrement écarté",(IFERROR(VALUE(TRIM(SUBSTITUTE(AZ57,CHAR(160),""))),0))&lt;(IFERROR(VALUE(TRIM(SUBSTITUTE(X57,CHAR(160),""))),0)),"Attention : montant présenté partiellement écarté",TRUE,""))</f>
        <v/>
      </c>
      <c r="BD57" s="49" t="str">
        <f t="shared" si="47"/>
        <v/>
      </c>
      <c r="BE57" s="49" t="str">
        <f t="shared" si="48"/>
        <v/>
      </c>
      <c r="BF57" s="665" t="str">
        <f t="shared" si="49"/>
        <v/>
      </c>
    </row>
    <row r="58" spans="1:58" ht="15" customHeight="1">
      <c r="A58" s="65">
        <v>47</v>
      </c>
      <c r="B58" s="143"/>
      <c r="C58" s="144"/>
      <c r="D58" s="143"/>
      <c r="E58" s="143"/>
      <c r="F58" s="143"/>
      <c r="G58" s="143"/>
      <c r="H58" s="143"/>
      <c r="I58" s="143"/>
      <c r="J58" s="143"/>
      <c r="K58" s="143"/>
      <c r="L58" s="124"/>
      <c r="M58" s="7"/>
      <c r="N58" s="42" t="str">
        <f t="shared" si="33"/>
        <v/>
      </c>
      <c r="O58" s="9"/>
      <c r="P58" s="7"/>
      <c r="Q58" s="42" t="str">
        <f t="shared" si="34"/>
        <v/>
      </c>
      <c r="R58" s="10"/>
      <c r="S58" s="7"/>
      <c r="T58" s="125" t="str">
        <f t="shared" si="35"/>
        <v/>
      </c>
      <c r="U58" s="134"/>
      <c r="V58" s="133"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7"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136" t="str">
        <f t="shared" si="36"/>
        <v/>
      </c>
      <c r="Y58" s="642"/>
      <c r="Z58" s="664" t="str">
        <f t="shared" si="52"/>
        <v/>
      </c>
      <c r="AA58" s="606" t="str">
        <f t="shared" si="53"/>
        <v/>
      </c>
      <c r="AB58" s="155" t="str">
        <f t="shared" si="54"/>
        <v/>
      </c>
      <c r="AC58" s="155" t="str">
        <f t="shared" si="55"/>
        <v/>
      </c>
      <c r="AD58" s="15" t="str">
        <f t="shared" si="26"/>
        <v/>
      </c>
      <c r="AE58" s="155" t="str">
        <f t="shared" si="27"/>
        <v/>
      </c>
      <c r="AF58" s="155" t="str">
        <f t="shared" si="28"/>
        <v/>
      </c>
      <c r="AG58" s="155" t="str">
        <f t="shared" si="29"/>
        <v/>
      </c>
      <c r="AH58" s="155" t="str">
        <f t="shared" si="30"/>
        <v/>
      </c>
      <c r="AI58" s="155" t="str">
        <f t="shared" si="31"/>
        <v/>
      </c>
      <c r="AJ58" s="45" t="str">
        <f t="shared" si="50"/>
        <v/>
      </c>
      <c r="AK58" s="20" t="str">
        <f t="shared" si="51"/>
        <v/>
      </c>
      <c r="AL58" s="42" t="str">
        <f t="shared" si="37"/>
        <v/>
      </c>
      <c r="AM58" s="46" t="str">
        <f t="shared" si="38"/>
        <v/>
      </c>
      <c r="AN58" s="20" t="str">
        <f t="shared" si="39"/>
        <v/>
      </c>
      <c r="AO58" s="42" t="str">
        <f t="shared" si="40"/>
        <v/>
      </c>
      <c r="AP58" s="47" t="str">
        <f t="shared" si="41"/>
        <v/>
      </c>
      <c r="AQ58" s="20" t="str">
        <f t="shared" si="42"/>
        <v/>
      </c>
      <c r="AR58" s="48" t="str">
        <f t="shared" si="43"/>
        <v/>
      </c>
      <c r="AS58" s="44" t="str">
        <f t="shared" si="44"/>
        <v/>
      </c>
      <c r="AT58" s="156"/>
      <c r="AU58" s="49" t="str">
        <f t="shared" si="32"/>
        <v/>
      </c>
      <c r="AV58" s="49" t="str">
        <f t="shared" si="45"/>
        <v/>
      </c>
      <c r="AW58" s="49" t="str">
        <f t="shared" si="46"/>
        <v/>
      </c>
      <c r="AX58" s="68"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8" t="str" cm="1">
        <f t="array" ref="AY58">IF($AA58="","",IF((IFERROR(_xlfn.IFS(TRIM(SUBSTITUTE($AS58,CHAR(160),""))="Devis 1", IFERROR(VALUE(TRIM(SUBSTITUTE(AK58,CHAR(160),""))),0),TRIM(SUBSTITUTE($AS58,CHAR(160),""))="Devis 2", IFERROR(VALUE(TRIM(SUBSTITUTE(AN58,CHAR(160),""))),0),TRIM(SUBSTITUTE($AS58,CHAR(160),""))="Devis 3", IFERROR(VALUE(TRIM(SUBSTITUTE(AQ58,CHAR(160),""))),0)),0) * IFERROR(VALUE(TRIM(SUBSTITUTE($AA58,CHAR(160),""))),0)) = 0,IF(AX58&lt;&gt;"",0,""),(IFERROR(_xlfn.IFS(TRIM(SUBSTITUTE($AS58,CHAR(160),""))="Devis 1", IFERROR(VALUE(TRIM(SUBSTITUTE(AK58,CHAR(160),""))),0),TRIM(SUBSTITUTE($AS58,CHAR(160),""))="Devis 2", IFERROR(VALUE(TRIM(SUBSTITUTE(AN58,CHAR(160),""))),0),TRIM(SUBSTITUTE($AS58,CHAR(160),""))="Devis 3", IFERROR(VALUE(TRIM(SUBSTITUTE(AQ58,CHAR(160),""))),0)),0) * IFERROR(VALUE(TRIM(SUBSTITUTE($AA58,CHAR(160),""))),0))))</f>
        <v/>
      </c>
      <c r="AZ58" s="68"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0"/>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57" t="str" cm="1">
        <f t="array" ref="BC58">IF(OR(AZ58="",X58="",AX58="",V58="",AY58="",W58=""),"",_xlfn.IFS((IFERROR(VALUE(TRIM(SUBSTITUTE(AZ58,CHAR(160),""))),0))&gt;(IFERROR(VALUE(TRIM(SUBSTITUTE(X58,CHAR(160),""))),0)),"KO : Le montant retenu TTC est supérieur au montant présenté TTC. Merci de revoir la ligne de dépense ou plafonner son montant.",(IFERROR(VALUE(TRIM(SUBSTITUTE(AX58,CHAR(160),""))),0))&gt;(IFERROR(VALUE(TRIM(SUBSTITUTE(V58,CHAR(160),""))),0)),"Attention : Le montant retenu HT est supérieur au montant HT présenté. Merci de revoir la ligne de dépense,plafonner son montant,ou justifier la reventillation HT/TVA.",(IFERROR(VALUE(TRIM(SUBSTITUTE(AY58,CHAR(160),""))),0))&gt;(IFERROR(VALUE(TRIM(SUBSTITUTE(W58,CHAR(160),""))),0)),"Attention : Le montant TVA retenu est supérieur au montant TVA présenté. Merci de revoir la ligne de dépense,plafonner son montant,ou justifier la reventillation HT/TVA.",(IFERROR(VALUE(TRIM(SUBSTITUTE(X58,CHAR(160),""))),0))=0,"",(IFERROR(VALUE(TRIM(SUBSTITUTE(AZ58,CHAR(160),""))),0))=(IFERROR(VALUE(TRIM(SUBSTITUTE(X58,CHAR(160),""))),0)),"OK",
OR((IFERROR(VALUE(TRIM(SUBSTITUTE(AZ58,CHAR(160),""))),0))=0,(IFERROR(VALUE(TRIM(SUBSTITUTE(AX58,CHAR(160),""))),0))=0),"Attention : montant présenté entièrement écarté",(IFERROR(VALUE(TRIM(SUBSTITUTE(AZ58,CHAR(160),""))),0))&lt;(IFERROR(VALUE(TRIM(SUBSTITUTE(X58,CHAR(160),""))),0)),"Attention : montant présenté partiellement écarté",TRUE,""))</f>
        <v/>
      </c>
      <c r="BD58" s="49" t="str">
        <f t="shared" si="47"/>
        <v/>
      </c>
      <c r="BE58" s="49" t="str">
        <f t="shared" si="48"/>
        <v/>
      </c>
      <c r="BF58" s="665" t="str">
        <f t="shared" si="49"/>
        <v/>
      </c>
    </row>
    <row r="59" spans="1:58" ht="15" customHeight="1">
      <c r="A59" s="65">
        <v>48</v>
      </c>
      <c r="B59" s="143"/>
      <c r="C59" s="144"/>
      <c r="D59" s="143"/>
      <c r="E59" s="143"/>
      <c r="F59" s="143"/>
      <c r="G59" s="143"/>
      <c r="H59" s="143"/>
      <c r="I59" s="143"/>
      <c r="J59" s="143"/>
      <c r="K59" s="143"/>
      <c r="L59" s="124"/>
      <c r="M59" s="7"/>
      <c r="N59" s="42" t="str">
        <f t="shared" si="33"/>
        <v/>
      </c>
      <c r="O59" s="9"/>
      <c r="P59" s="7"/>
      <c r="Q59" s="42" t="str">
        <f t="shared" si="34"/>
        <v/>
      </c>
      <c r="R59" s="10"/>
      <c r="S59" s="7"/>
      <c r="T59" s="125" t="str">
        <f t="shared" si="35"/>
        <v/>
      </c>
      <c r="U59" s="134"/>
      <c r="V59" s="133"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7"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136" t="str">
        <f t="shared" si="36"/>
        <v/>
      </c>
      <c r="Y59" s="642"/>
      <c r="Z59" s="664" t="str">
        <f t="shared" si="52"/>
        <v/>
      </c>
      <c r="AA59" s="606" t="str">
        <f t="shared" si="53"/>
        <v/>
      </c>
      <c r="AB59" s="155" t="str">
        <f t="shared" si="54"/>
        <v/>
      </c>
      <c r="AC59" s="155" t="str">
        <f t="shared" si="55"/>
        <v/>
      </c>
      <c r="AD59" s="15" t="str">
        <f t="shared" si="26"/>
        <v/>
      </c>
      <c r="AE59" s="155" t="str">
        <f t="shared" si="27"/>
        <v/>
      </c>
      <c r="AF59" s="155" t="str">
        <f t="shared" si="28"/>
        <v/>
      </c>
      <c r="AG59" s="155" t="str">
        <f t="shared" si="29"/>
        <v/>
      </c>
      <c r="AH59" s="155" t="str">
        <f t="shared" si="30"/>
        <v/>
      </c>
      <c r="AI59" s="155" t="str">
        <f t="shared" si="31"/>
        <v/>
      </c>
      <c r="AJ59" s="45" t="str">
        <f t="shared" si="50"/>
        <v/>
      </c>
      <c r="AK59" s="20" t="str">
        <f t="shared" si="51"/>
        <v/>
      </c>
      <c r="AL59" s="42" t="str">
        <f t="shared" si="37"/>
        <v/>
      </c>
      <c r="AM59" s="46" t="str">
        <f t="shared" si="38"/>
        <v/>
      </c>
      <c r="AN59" s="20" t="str">
        <f t="shared" si="39"/>
        <v/>
      </c>
      <c r="AO59" s="42" t="str">
        <f t="shared" si="40"/>
        <v/>
      </c>
      <c r="AP59" s="47" t="str">
        <f t="shared" si="41"/>
        <v/>
      </c>
      <c r="AQ59" s="20" t="str">
        <f t="shared" si="42"/>
        <v/>
      </c>
      <c r="AR59" s="48" t="str">
        <f t="shared" si="43"/>
        <v/>
      </c>
      <c r="AS59" s="44" t="str">
        <f t="shared" si="44"/>
        <v/>
      </c>
      <c r="AT59" s="156"/>
      <c r="AU59" s="49" t="str">
        <f t="shared" si="32"/>
        <v/>
      </c>
      <c r="AV59" s="49" t="str">
        <f t="shared" si="45"/>
        <v/>
      </c>
      <c r="AW59" s="49" t="str">
        <f t="shared" si="46"/>
        <v/>
      </c>
      <c r="AX59" s="68"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8" t="str" cm="1">
        <f t="array" ref="AY59">IF($AA59="","",IF((IFERROR(_xlfn.IFS(TRIM(SUBSTITUTE($AS59,CHAR(160),""))="Devis 1", IFERROR(VALUE(TRIM(SUBSTITUTE(AK59,CHAR(160),""))),0),TRIM(SUBSTITUTE($AS59,CHAR(160),""))="Devis 2", IFERROR(VALUE(TRIM(SUBSTITUTE(AN59,CHAR(160),""))),0),TRIM(SUBSTITUTE($AS59,CHAR(160),""))="Devis 3", IFERROR(VALUE(TRIM(SUBSTITUTE(AQ59,CHAR(160),""))),0)),0) * IFERROR(VALUE(TRIM(SUBSTITUTE($AA59,CHAR(160),""))),0)) = 0,IF(AX59&lt;&gt;"",0,""),(IFERROR(_xlfn.IFS(TRIM(SUBSTITUTE($AS59,CHAR(160),""))="Devis 1", IFERROR(VALUE(TRIM(SUBSTITUTE(AK59,CHAR(160),""))),0),TRIM(SUBSTITUTE($AS59,CHAR(160),""))="Devis 2", IFERROR(VALUE(TRIM(SUBSTITUTE(AN59,CHAR(160),""))),0),TRIM(SUBSTITUTE($AS59,CHAR(160),""))="Devis 3", IFERROR(VALUE(TRIM(SUBSTITUTE(AQ59,CHAR(160),""))),0)),0) * IFERROR(VALUE(TRIM(SUBSTITUTE($AA59,CHAR(160),""))),0))))</f>
        <v/>
      </c>
      <c r="AZ59" s="68"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0"/>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57" t="str" cm="1">
        <f t="array" ref="BC59">IF(OR(AZ59="",X59="",AX59="",V59="",AY59="",W59=""),"",_xlfn.IFS((IFERROR(VALUE(TRIM(SUBSTITUTE(AZ59,CHAR(160),""))),0))&gt;(IFERROR(VALUE(TRIM(SUBSTITUTE(X59,CHAR(160),""))),0)),"KO : Le montant retenu TTC est supérieur au montant présenté TTC. Merci de revoir la ligne de dépense ou plafonner son montant.",(IFERROR(VALUE(TRIM(SUBSTITUTE(AX59,CHAR(160),""))),0))&gt;(IFERROR(VALUE(TRIM(SUBSTITUTE(V59,CHAR(160),""))),0)),"Attention : Le montant retenu HT est supérieur au montant HT présenté. Merci de revoir la ligne de dépense,plafonner son montant,ou justifier la reventillation HT/TVA.",(IFERROR(VALUE(TRIM(SUBSTITUTE(AY59,CHAR(160),""))),0))&gt;(IFERROR(VALUE(TRIM(SUBSTITUTE(W59,CHAR(160),""))),0)),"Attention : Le montant TVA retenu est supérieur au montant TVA présenté. Merci de revoir la ligne de dépense,plafonner son montant,ou justifier la reventillation HT/TVA.",(IFERROR(VALUE(TRIM(SUBSTITUTE(X59,CHAR(160),""))),0))=0,"",(IFERROR(VALUE(TRIM(SUBSTITUTE(AZ59,CHAR(160),""))),0))=(IFERROR(VALUE(TRIM(SUBSTITUTE(X59,CHAR(160),""))),0)),"OK",
OR((IFERROR(VALUE(TRIM(SUBSTITUTE(AZ59,CHAR(160),""))),0))=0,(IFERROR(VALUE(TRIM(SUBSTITUTE(AX59,CHAR(160),""))),0))=0),"Attention : montant présenté entièrement écarté",(IFERROR(VALUE(TRIM(SUBSTITUTE(AZ59,CHAR(160),""))),0))&lt;(IFERROR(VALUE(TRIM(SUBSTITUTE(X59,CHAR(160),""))),0)),"Attention : montant présenté partiellement écarté",TRUE,""))</f>
        <v/>
      </c>
      <c r="BD59" s="49" t="str">
        <f t="shared" si="47"/>
        <v/>
      </c>
      <c r="BE59" s="49" t="str">
        <f t="shared" si="48"/>
        <v/>
      </c>
      <c r="BF59" s="665" t="str">
        <f t="shared" si="49"/>
        <v/>
      </c>
    </row>
    <row r="60" spans="1:58" ht="15" customHeight="1">
      <c r="A60" s="65">
        <v>49</v>
      </c>
      <c r="B60" s="143"/>
      <c r="C60" s="144"/>
      <c r="D60" s="143"/>
      <c r="E60" s="143"/>
      <c r="F60" s="143"/>
      <c r="G60" s="143"/>
      <c r="H60" s="143"/>
      <c r="I60" s="143"/>
      <c r="J60" s="143"/>
      <c r="K60" s="143"/>
      <c r="L60" s="124"/>
      <c r="M60" s="7"/>
      <c r="N60" s="42" t="str">
        <f t="shared" si="33"/>
        <v/>
      </c>
      <c r="O60" s="9"/>
      <c r="P60" s="7"/>
      <c r="Q60" s="42" t="str">
        <f t="shared" si="34"/>
        <v/>
      </c>
      <c r="R60" s="10"/>
      <c r="S60" s="7"/>
      <c r="T60" s="125" t="str">
        <f t="shared" si="35"/>
        <v/>
      </c>
      <c r="U60" s="134"/>
      <c r="V60" s="133"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7"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136" t="str">
        <f t="shared" si="36"/>
        <v/>
      </c>
      <c r="Y60" s="642"/>
      <c r="Z60" s="664" t="str">
        <f t="shared" si="52"/>
        <v/>
      </c>
      <c r="AA60" s="606" t="str">
        <f t="shared" si="53"/>
        <v/>
      </c>
      <c r="AB60" s="155" t="str">
        <f t="shared" si="54"/>
        <v/>
      </c>
      <c r="AC60" s="155" t="str">
        <f t="shared" si="55"/>
        <v/>
      </c>
      <c r="AD60" s="15" t="str">
        <f t="shared" si="26"/>
        <v/>
      </c>
      <c r="AE60" s="155" t="str">
        <f t="shared" si="27"/>
        <v/>
      </c>
      <c r="AF60" s="155" t="str">
        <f t="shared" si="28"/>
        <v/>
      </c>
      <c r="AG60" s="155" t="str">
        <f t="shared" si="29"/>
        <v/>
      </c>
      <c r="AH60" s="155" t="str">
        <f t="shared" si="30"/>
        <v/>
      </c>
      <c r="AI60" s="155" t="str">
        <f t="shared" si="31"/>
        <v/>
      </c>
      <c r="AJ60" s="45" t="str">
        <f t="shared" si="50"/>
        <v/>
      </c>
      <c r="AK60" s="20" t="str">
        <f t="shared" si="51"/>
        <v/>
      </c>
      <c r="AL60" s="42" t="str">
        <f t="shared" si="37"/>
        <v/>
      </c>
      <c r="AM60" s="46" t="str">
        <f t="shared" si="38"/>
        <v/>
      </c>
      <c r="AN60" s="20" t="str">
        <f t="shared" si="39"/>
        <v/>
      </c>
      <c r="AO60" s="42" t="str">
        <f t="shared" si="40"/>
        <v/>
      </c>
      <c r="AP60" s="47" t="str">
        <f t="shared" si="41"/>
        <v/>
      </c>
      <c r="AQ60" s="20" t="str">
        <f t="shared" si="42"/>
        <v/>
      </c>
      <c r="AR60" s="48" t="str">
        <f t="shared" si="43"/>
        <v/>
      </c>
      <c r="AS60" s="44" t="str">
        <f t="shared" si="44"/>
        <v/>
      </c>
      <c r="AT60" s="156"/>
      <c r="AU60" s="49" t="str">
        <f t="shared" si="32"/>
        <v/>
      </c>
      <c r="AV60" s="49" t="str">
        <f t="shared" si="45"/>
        <v/>
      </c>
      <c r="AW60" s="49" t="str">
        <f t="shared" si="46"/>
        <v/>
      </c>
      <c r="AX60" s="68"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8" t="str" cm="1">
        <f t="array" ref="AY60">IF($AA60="","",IF((IFERROR(_xlfn.IFS(TRIM(SUBSTITUTE($AS60,CHAR(160),""))="Devis 1", IFERROR(VALUE(TRIM(SUBSTITUTE(AK60,CHAR(160),""))),0),TRIM(SUBSTITUTE($AS60,CHAR(160),""))="Devis 2", IFERROR(VALUE(TRIM(SUBSTITUTE(AN60,CHAR(160),""))),0),TRIM(SUBSTITUTE($AS60,CHAR(160),""))="Devis 3", IFERROR(VALUE(TRIM(SUBSTITUTE(AQ60,CHAR(160),""))),0)),0) * IFERROR(VALUE(TRIM(SUBSTITUTE($AA60,CHAR(160),""))),0)) = 0,IF(AX60&lt;&gt;"",0,""),(IFERROR(_xlfn.IFS(TRIM(SUBSTITUTE($AS60,CHAR(160),""))="Devis 1", IFERROR(VALUE(TRIM(SUBSTITUTE(AK60,CHAR(160),""))),0),TRIM(SUBSTITUTE($AS60,CHAR(160),""))="Devis 2", IFERROR(VALUE(TRIM(SUBSTITUTE(AN60,CHAR(160),""))),0),TRIM(SUBSTITUTE($AS60,CHAR(160),""))="Devis 3", IFERROR(VALUE(TRIM(SUBSTITUTE(AQ60,CHAR(160),""))),0)),0) * IFERROR(VALUE(TRIM(SUBSTITUTE($AA60,CHAR(160),""))),0))))</f>
        <v/>
      </c>
      <c r="AZ60" s="68"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0"/>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57" t="str" cm="1">
        <f t="array" ref="BC60">IF(OR(AZ60="",X60="",AX60="",V60="",AY60="",W60=""),"",_xlfn.IFS((IFERROR(VALUE(TRIM(SUBSTITUTE(AZ60,CHAR(160),""))),0))&gt;(IFERROR(VALUE(TRIM(SUBSTITUTE(X60,CHAR(160),""))),0)),"KO : Le montant retenu TTC est supérieur au montant présenté TTC. Merci de revoir la ligne de dépense ou plafonner son montant.",(IFERROR(VALUE(TRIM(SUBSTITUTE(AX60,CHAR(160),""))),0))&gt;(IFERROR(VALUE(TRIM(SUBSTITUTE(V60,CHAR(160),""))),0)),"Attention : Le montant retenu HT est supérieur au montant HT présenté. Merci de revoir la ligne de dépense,plafonner son montant,ou justifier la reventillation HT/TVA.",(IFERROR(VALUE(TRIM(SUBSTITUTE(AY60,CHAR(160),""))),0))&gt;(IFERROR(VALUE(TRIM(SUBSTITUTE(W60,CHAR(160),""))),0)),"Attention : Le montant TVA retenu est supérieur au montant TVA présenté. Merci de revoir la ligne de dépense,plafonner son montant,ou justifier la reventillation HT/TVA.",(IFERROR(VALUE(TRIM(SUBSTITUTE(X60,CHAR(160),""))),0))=0,"",(IFERROR(VALUE(TRIM(SUBSTITUTE(AZ60,CHAR(160),""))),0))=(IFERROR(VALUE(TRIM(SUBSTITUTE(X60,CHAR(160),""))),0)),"OK",
OR((IFERROR(VALUE(TRIM(SUBSTITUTE(AZ60,CHAR(160),""))),0))=0,(IFERROR(VALUE(TRIM(SUBSTITUTE(AX60,CHAR(160),""))),0))=0),"Attention : montant présenté entièrement écarté",(IFERROR(VALUE(TRIM(SUBSTITUTE(AZ60,CHAR(160),""))),0))&lt;(IFERROR(VALUE(TRIM(SUBSTITUTE(X60,CHAR(160),""))),0)),"Attention : montant présenté partiellement écarté",TRUE,""))</f>
        <v/>
      </c>
      <c r="BD60" s="49" t="str">
        <f t="shared" si="47"/>
        <v/>
      </c>
      <c r="BE60" s="49" t="str">
        <f t="shared" si="48"/>
        <v/>
      </c>
      <c r="BF60" s="665" t="str">
        <f t="shared" si="49"/>
        <v/>
      </c>
    </row>
    <row r="61" spans="1:58" ht="15" customHeight="1">
      <c r="A61" s="65">
        <v>50</v>
      </c>
      <c r="B61" s="143"/>
      <c r="C61" s="144"/>
      <c r="D61" s="143"/>
      <c r="E61" s="143"/>
      <c r="F61" s="143"/>
      <c r="G61" s="143"/>
      <c r="H61" s="143"/>
      <c r="I61" s="143"/>
      <c r="J61" s="143"/>
      <c r="K61" s="143"/>
      <c r="L61" s="124"/>
      <c r="M61" s="7"/>
      <c r="N61" s="42" t="str">
        <f t="shared" si="33"/>
        <v/>
      </c>
      <c r="O61" s="9"/>
      <c r="P61" s="7"/>
      <c r="Q61" s="42" t="str">
        <f t="shared" si="34"/>
        <v/>
      </c>
      <c r="R61" s="10"/>
      <c r="S61" s="7"/>
      <c r="T61" s="125" t="str">
        <f t="shared" si="35"/>
        <v/>
      </c>
      <c r="U61" s="134"/>
      <c r="V61" s="133"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7"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136" t="str">
        <f t="shared" si="36"/>
        <v/>
      </c>
      <c r="Y61" s="642"/>
      <c r="Z61" s="664" t="str">
        <f t="shared" si="52"/>
        <v/>
      </c>
      <c r="AA61" s="606" t="str">
        <f t="shared" si="53"/>
        <v/>
      </c>
      <c r="AB61" s="155" t="str">
        <f t="shared" si="54"/>
        <v/>
      </c>
      <c r="AC61" s="155" t="str">
        <f t="shared" si="55"/>
        <v/>
      </c>
      <c r="AD61" s="15" t="str">
        <f t="shared" si="26"/>
        <v/>
      </c>
      <c r="AE61" s="155" t="str">
        <f t="shared" si="27"/>
        <v/>
      </c>
      <c r="AF61" s="155" t="str">
        <f t="shared" si="28"/>
        <v/>
      </c>
      <c r="AG61" s="155" t="str">
        <f t="shared" si="29"/>
        <v/>
      </c>
      <c r="AH61" s="155" t="str">
        <f t="shared" si="30"/>
        <v/>
      </c>
      <c r="AI61" s="155" t="str">
        <f t="shared" si="31"/>
        <v/>
      </c>
      <c r="AJ61" s="45" t="str">
        <f t="shared" si="50"/>
        <v/>
      </c>
      <c r="AK61" s="20" t="str">
        <f t="shared" si="51"/>
        <v/>
      </c>
      <c r="AL61" s="42" t="str">
        <f t="shared" si="37"/>
        <v/>
      </c>
      <c r="AM61" s="46" t="str">
        <f t="shared" si="38"/>
        <v/>
      </c>
      <c r="AN61" s="20" t="str">
        <f t="shared" si="39"/>
        <v/>
      </c>
      <c r="AO61" s="42" t="str">
        <f t="shared" si="40"/>
        <v/>
      </c>
      <c r="AP61" s="47" t="str">
        <f t="shared" si="41"/>
        <v/>
      </c>
      <c r="AQ61" s="20" t="str">
        <f t="shared" si="42"/>
        <v/>
      </c>
      <c r="AR61" s="48" t="str">
        <f t="shared" si="43"/>
        <v/>
      </c>
      <c r="AS61" s="44" t="str">
        <f t="shared" si="44"/>
        <v/>
      </c>
      <c r="AT61" s="156"/>
      <c r="AU61" s="49" t="str">
        <f t="shared" si="32"/>
        <v/>
      </c>
      <c r="AV61" s="49" t="str">
        <f t="shared" si="45"/>
        <v/>
      </c>
      <c r="AW61" s="49" t="str">
        <f t="shared" si="46"/>
        <v/>
      </c>
      <c r="AX61" s="68"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8" t="str" cm="1">
        <f t="array" ref="AY61">IF($AA61="","",IF((IFERROR(_xlfn.IFS(TRIM(SUBSTITUTE($AS61,CHAR(160),""))="Devis 1", IFERROR(VALUE(TRIM(SUBSTITUTE(AK61,CHAR(160),""))),0),TRIM(SUBSTITUTE($AS61,CHAR(160),""))="Devis 2", IFERROR(VALUE(TRIM(SUBSTITUTE(AN61,CHAR(160),""))),0),TRIM(SUBSTITUTE($AS61,CHAR(160),""))="Devis 3", IFERROR(VALUE(TRIM(SUBSTITUTE(AQ61,CHAR(160),""))),0)),0) * IFERROR(VALUE(TRIM(SUBSTITUTE($AA61,CHAR(160),""))),0)) = 0,IF(AX61&lt;&gt;"",0,""),(IFERROR(_xlfn.IFS(TRIM(SUBSTITUTE($AS61,CHAR(160),""))="Devis 1", IFERROR(VALUE(TRIM(SUBSTITUTE(AK61,CHAR(160),""))),0),TRIM(SUBSTITUTE($AS61,CHAR(160),""))="Devis 2", IFERROR(VALUE(TRIM(SUBSTITUTE(AN61,CHAR(160),""))),0),TRIM(SUBSTITUTE($AS61,CHAR(160),""))="Devis 3", IFERROR(VALUE(TRIM(SUBSTITUTE(AQ61,CHAR(160),""))),0)),0) * IFERROR(VALUE(TRIM(SUBSTITUTE($AA61,CHAR(160),""))),0))))</f>
        <v/>
      </c>
      <c r="AZ61" s="68"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0"/>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57" t="str" cm="1">
        <f t="array" ref="BC61">IF(OR(AZ61="",X61="",AX61="",V61="",AY61="",W61=""),"",_xlfn.IFS((IFERROR(VALUE(TRIM(SUBSTITUTE(AZ61,CHAR(160),""))),0))&gt;(IFERROR(VALUE(TRIM(SUBSTITUTE(X61,CHAR(160),""))),0)),"KO : Le montant retenu TTC est supérieur au montant présenté TTC. Merci de revoir la ligne de dépense ou plafonner son montant.",(IFERROR(VALUE(TRIM(SUBSTITUTE(AX61,CHAR(160),""))),0))&gt;(IFERROR(VALUE(TRIM(SUBSTITUTE(V61,CHAR(160),""))),0)),"Attention : Le montant retenu HT est supérieur au montant HT présenté. Merci de revoir la ligne de dépense,plafonner son montant,ou justifier la reventillation HT/TVA.",(IFERROR(VALUE(TRIM(SUBSTITUTE(AY61,CHAR(160),""))),0))&gt;(IFERROR(VALUE(TRIM(SUBSTITUTE(W61,CHAR(160),""))),0)),"Attention : Le montant TVA retenu est supérieur au montant TVA présenté. Merci de revoir la ligne de dépense,plafonner son montant,ou justifier la reventillation HT/TVA.",(IFERROR(VALUE(TRIM(SUBSTITUTE(X61,CHAR(160),""))),0))=0,"",(IFERROR(VALUE(TRIM(SUBSTITUTE(AZ61,CHAR(160),""))),0))=(IFERROR(VALUE(TRIM(SUBSTITUTE(X61,CHAR(160),""))),0)),"OK",
OR((IFERROR(VALUE(TRIM(SUBSTITUTE(AZ61,CHAR(160),""))),0))=0,(IFERROR(VALUE(TRIM(SUBSTITUTE(AX61,CHAR(160),""))),0))=0),"Attention : montant présenté entièrement écarté",(IFERROR(VALUE(TRIM(SUBSTITUTE(AZ61,CHAR(160),""))),0))&lt;(IFERROR(VALUE(TRIM(SUBSTITUTE(X61,CHAR(160),""))),0)),"Attention : montant présenté partiellement écarté",TRUE,""))</f>
        <v/>
      </c>
      <c r="BD61" s="49" t="str">
        <f t="shared" si="47"/>
        <v/>
      </c>
      <c r="BE61" s="49" t="str">
        <f t="shared" si="48"/>
        <v/>
      </c>
      <c r="BF61" s="665" t="str">
        <f t="shared" si="49"/>
        <v/>
      </c>
    </row>
    <row r="62" spans="1:58" ht="15" customHeight="1">
      <c r="A62" s="65">
        <v>51</v>
      </c>
      <c r="B62" s="143"/>
      <c r="C62" s="144"/>
      <c r="D62" s="143"/>
      <c r="E62" s="143"/>
      <c r="F62" s="143"/>
      <c r="G62" s="143"/>
      <c r="H62" s="143"/>
      <c r="I62" s="143"/>
      <c r="J62" s="143"/>
      <c r="K62" s="143"/>
      <c r="L62" s="124"/>
      <c r="M62" s="7"/>
      <c r="N62" s="42" t="str">
        <f t="shared" si="33"/>
        <v/>
      </c>
      <c r="O62" s="9"/>
      <c r="P62" s="7"/>
      <c r="Q62" s="42" t="str">
        <f t="shared" si="34"/>
        <v/>
      </c>
      <c r="R62" s="10"/>
      <c r="S62" s="7"/>
      <c r="T62" s="125" t="str">
        <f t="shared" si="35"/>
        <v/>
      </c>
      <c r="U62" s="134"/>
      <c r="V62" s="133"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7"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136" t="str">
        <f t="shared" si="36"/>
        <v/>
      </c>
      <c r="Y62" s="642"/>
      <c r="Z62" s="664" t="str">
        <f t="shared" si="52"/>
        <v/>
      </c>
      <c r="AA62" s="606" t="str">
        <f t="shared" si="53"/>
        <v/>
      </c>
      <c r="AB62" s="155" t="str">
        <f t="shared" si="54"/>
        <v/>
      </c>
      <c r="AC62" s="155" t="str">
        <f t="shared" si="55"/>
        <v/>
      </c>
      <c r="AD62" s="15" t="str">
        <f t="shared" si="26"/>
        <v/>
      </c>
      <c r="AE62" s="155" t="str">
        <f t="shared" si="27"/>
        <v/>
      </c>
      <c r="AF62" s="155" t="str">
        <f t="shared" si="28"/>
        <v/>
      </c>
      <c r="AG62" s="155" t="str">
        <f t="shared" si="29"/>
        <v/>
      </c>
      <c r="AH62" s="155" t="str">
        <f t="shared" si="30"/>
        <v/>
      </c>
      <c r="AI62" s="155" t="str">
        <f t="shared" si="31"/>
        <v/>
      </c>
      <c r="AJ62" s="45" t="str">
        <f t="shared" si="50"/>
        <v/>
      </c>
      <c r="AK62" s="20" t="str">
        <f t="shared" si="51"/>
        <v/>
      </c>
      <c r="AL62" s="42" t="str">
        <f t="shared" si="37"/>
        <v/>
      </c>
      <c r="AM62" s="46" t="str">
        <f t="shared" si="38"/>
        <v/>
      </c>
      <c r="AN62" s="20" t="str">
        <f t="shared" si="39"/>
        <v/>
      </c>
      <c r="AO62" s="42" t="str">
        <f t="shared" si="40"/>
        <v/>
      </c>
      <c r="AP62" s="47" t="str">
        <f t="shared" si="41"/>
        <v/>
      </c>
      <c r="AQ62" s="20" t="str">
        <f t="shared" si="42"/>
        <v/>
      </c>
      <c r="AR62" s="48" t="str">
        <f t="shared" si="43"/>
        <v/>
      </c>
      <c r="AS62" s="44" t="str">
        <f t="shared" si="44"/>
        <v/>
      </c>
      <c r="AT62" s="156"/>
      <c r="AU62" s="49" t="str">
        <f t="shared" si="32"/>
        <v/>
      </c>
      <c r="AV62" s="49" t="str">
        <f t="shared" si="45"/>
        <v/>
      </c>
      <c r="AW62" s="49" t="str">
        <f t="shared" si="46"/>
        <v/>
      </c>
      <c r="AX62" s="68"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8" t="str" cm="1">
        <f t="array" ref="AY62">IF($AA62="","",IF((IFERROR(_xlfn.IFS(TRIM(SUBSTITUTE($AS62,CHAR(160),""))="Devis 1", IFERROR(VALUE(TRIM(SUBSTITUTE(AK62,CHAR(160),""))),0),TRIM(SUBSTITUTE($AS62,CHAR(160),""))="Devis 2", IFERROR(VALUE(TRIM(SUBSTITUTE(AN62,CHAR(160),""))),0),TRIM(SUBSTITUTE($AS62,CHAR(160),""))="Devis 3", IFERROR(VALUE(TRIM(SUBSTITUTE(AQ62,CHAR(160),""))),0)),0) * IFERROR(VALUE(TRIM(SUBSTITUTE($AA62,CHAR(160),""))),0)) = 0,IF(AX62&lt;&gt;"",0,""),(IFERROR(_xlfn.IFS(TRIM(SUBSTITUTE($AS62,CHAR(160),""))="Devis 1", IFERROR(VALUE(TRIM(SUBSTITUTE(AK62,CHAR(160),""))),0),TRIM(SUBSTITUTE($AS62,CHAR(160),""))="Devis 2", IFERROR(VALUE(TRIM(SUBSTITUTE(AN62,CHAR(160),""))),0),TRIM(SUBSTITUTE($AS62,CHAR(160),""))="Devis 3", IFERROR(VALUE(TRIM(SUBSTITUTE(AQ62,CHAR(160),""))),0)),0) * IFERROR(VALUE(TRIM(SUBSTITUTE($AA62,CHAR(160),""))),0))))</f>
        <v/>
      </c>
      <c r="AZ62" s="68"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0"/>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57" t="str" cm="1">
        <f t="array" ref="BC62">IF(OR(AZ62="",X62="",AX62="",V62="",AY62="",W62=""),"",_xlfn.IFS((IFERROR(VALUE(TRIM(SUBSTITUTE(AZ62,CHAR(160),""))),0))&gt;(IFERROR(VALUE(TRIM(SUBSTITUTE(X62,CHAR(160),""))),0)),"KO : Le montant retenu TTC est supérieur au montant présenté TTC. Merci de revoir la ligne de dépense ou plafonner son montant.",(IFERROR(VALUE(TRIM(SUBSTITUTE(AX62,CHAR(160),""))),0))&gt;(IFERROR(VALUE(TRIM(SUBSTITUTE(V62,CHAR(160),""))),0)),"Attention : Le montant retenu HT est supérieur au montant HT présenté. Merci de revoir la ligne de dépense,plafonner son montant,ou justifier la reventillation HT/TVA.",(IFERROR(VALUE(TRIM(SUBSTITUTE(AY62,CHAR(160),""))),0))&gt;(IFERROR(VALUE(TRIM(SUBSTITUTE(W62,CHAR(160),""))),0)),"Attention : Le montant TVA retenu est supérieur au montant TVA présenté. Merci de revoir la ligne de dépense,plafonner son montant,ou justifier la reventillation HT/TVA.",(IFERROR(VALUE(TRIM(SUBSTITUTE(X62,CHAR(160),""))),0))=0,"",(IFERROR(VALUE(TRIM(SUBSTITUTE(AZ62,CHAR(160),""))),0))=(IFERROR(VALUE(TRIM(SUBSTITUTE(X62,CHAR(160),""))),0)),"OK",
OR((IFERROR(VALUE(TRIM(SUBSTITUTE(AZ62,CHAR(160),""))),0))=0,(IFERROR(VALUE(TRIM(SUBSTITUTE(AX62,CHAR(160),""))),0))=0),"Attention : montant présenté entièrement écarté",(IFERROR(VALUE(TRIM(SUBSTITUTE(AZ62,CHAR(160),""))),0))&lt;(IFERROR(VALUE(TRIM(SUBSTITUTE(X62,CHAR(160),""))),0)),"Attention : montant présenté partiellement écarté",TRUE,""))</f>
        <v/>
      </c>
      <c r="BD62" s="49" t="str">
        <f t="shared" si="47"/>
        <v/>
      </c>
      <c r="BE62" s="49" t="str">
        <f t="shared" si="48"/>
        <v/>
      </c>
      <c r="BF62" s="665" t="str">
        <f t="shared" si="49"/>
        <v/>
      </c>
    </row>
    <row r="63" spans="1:58" ht="15" customHeight="1">
      <c r="A63" s="65">
        <v>52</v>
      </c>
      <c r="B63" s="143"/>
      <c r="C63" s="144"/>
      <c r="D63" s="143"/>
      <c r="E63" s="143"/>
      <c r="F63" s="143"/>
      <c r="G63" s="143"/>
      <c r="H63" s="143"/>
      <c r="I63" s="143"/>
      <c r="J63" s="143"/>
      <c r="K63" s="143"/>
      <c r="L63" s="124"/>
      <c r="M63" s="7"/>
      <c r="N63" s="42" t="str">
        <f t="shared" si="33"/>
        <v/>
      </c>
      <c r="O63" s="9"/>
      <c r="P63" s="7"/>
      <c r="Q63" s="42" t="str">
        <f t="shared" si="34"/>
        <v/>
      </c>
      <c r="R63" s="10"/>
      <c r="S63" s="7"/>
      <c r="T63" s="125" t="str">
        <f t="shared" si="35"/>
        <v/>
      </c>
      <c r="U63" s="134"/>
      <c r="V63" s="133"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7"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136" t="str">
        <f t="shared" si="36"/>
        <v/>
      </c>
      <c r="Y63" s="642"/>
      <c r="Z63" s="664" t="str">
        <f t="shared" si="52"/>
        <v/>
      </c>
      <c r="AA63" s="606" t="str">
        <f t="shared" si="53"/>
        <v/>
      </c>
      <c r="AB63" s="155" t="str">
        <f t="shared" si="54"/>
        <v/>
      </c>
      <c r="AC63" s="155" t="str">
        <f t="shared" si="55"/>
        <v/>
      </c>
      <c r="AD63" s="15" t="str">
        <f t="shared" si="26"/>
        <v/>
      </c>
      <c r="AE63" s="155" t="str">
        <f t="shared" si="27"/>
        <v/>
      </c>
      <c r="AF63" s="155" t="str">
        <f t="shared" si="28"/>
        <v/>
      </c>
      <c r="AG63" s="155" t="str">
        <f t="shared" si="29"/>
        <v/>
      </c>
      <c r="AH63" s="155" t="str">
        <f t="shared" si="30"/>
        <v/>
      </c>
      <c r="AI63" s="155" t="str">
        <f t="shared" si="31"/>
        <v/>
      </c>
      <c r="AJ63" s="45" t="str">
        <f t="shared" si="50"/>
        <v/>
      </c>
      <c r="AK63" s="20" t="str">
        <f t="shared" si="51"/>
        <v/>
      </c>
      <c r="AL63" s="42" t="str">
        <f t="shared" si="37"/>
        <v/>
      </c>
      <c r="AM63" s="46" t="str">
        <f t="shared" si="38"/>
        <v/>
      </c>
      <c r="AN63" s="20" t="str">
        <f t="shared" si="39"/>
        <v/>
      </c>
      <c r="AO63" s="42" t="str">
        <f t="shared" si="40"/>
        <v/>
      </c>
      <c r="AP63" s="47" t="str">
        <f t="shared" si="41"/>
        <v/>
      </c>
      <c r="AQ63" s="20" t="str">
        <f t="shared" si="42"/>
        <v/>
      </c>
      <c r="AR63" s="48" t="str">
        <f t="shared" si="43"/>
        <v/>
      </c>
      <c r="AS63" s="44" t="str">
        <f t="shared" si="44"/>
        <v/>
      </c>
      <c r="AT63" s="156"/>
      <c r="AU63" s="49" t="str">
        <f t="shared" si="32"/>
        <v/>
      </c>
      <c r="AV63" s="49" t="str">
        <f t="shared" si="45"/>
        <v/>
      </c>
      <c r="AW63" s="49" t="str">
        <f t="shared" si="46"/>
        <v/>
      </c>
      <c r="AX63" s="68"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8" t="str" cm="1">
        <f t="array" ref="AY63">IF($AA63="","",IF((IFERROR(_xlfn.IFS(TRIM(SUBSTITUTE($AS63,CHAR(160),""))="Devis 1", IFERROR(VALUE(TRIM(SUBSTITUTE(AK63,CHAR(160),""))),0),TRIM(SUBSTITUTE($AS63,CHAR(160),""))="Devis 2", IFERROR(VALUE(TRIM(SUBSTITUTE(AN63,CHAR(160),""))),0),TRIM(SUBSTITUTE($AS63,CHAR(160),""))="Devis 3", IFERROR(VALUE(TRIM(SUBSTITUTE(AQ63,CHAR(160),""))),0)),0) * IFERROR(VALUE(TRIM(SUBSTITUTE($AA63,CHAR(160),""))),0)) = 0,IF(AX63&lt;&gt;"",0,""),(IFERROR(_xlfn.IFS(TRIM(SUBSTITUTE($AS63,CHAR(160),""))="Devis 1", IFERROR(VALUE(TRIM(SUBSTITUTE(AK63,CHAR(160),""))),0),TRIM(SUBSTITUTE($AS63,CHAR(160),""))="Devis 2", IFERROR(VALUE(TRIM(SUBSTITUTE(AN63,CHAR(160),""))),0),TRIM(SUBSTITUTE($AS63,CHAR(160),""))="Devis 3", IFERROR(VALUE(TRIM(SUBSTITUTE(AQ63,CHAR(160),""))),0)),0) * IFERROR(VALUE(TRIM(SUBSTITUTE($AA63,CHAR(160),""))),0))))</f>
        <v/>
      </c>
      <c r="AZ63" s="68"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0"/>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57" t="str" cm="1">
        <f t="array" ref="BC63">IF(OR(AZ63="",X63="",AX63="",V63="",AY63="",W63=""),"",_xlfn.IFS((IFERROR(VALUE(TRIM(SUBSTITUTE(AZ63,CHAR(160),""))),0))&gt;(IFERROR(VALUE(TRIM(SUBSTITUTE(X63,CHAR(160),""))),0)),"KO : Le montant retenu TTC est supérieur au montant présenté TTC. Merci de revoir la ligne de dépense ou plafonner son montant.",(IFERROR(VALUE(TRIM(SUBSTITUTE(AX63,CHAR(160),""))),0))&gt;(IFERROR(VALUE(TRIM(SUBSTITUTE(V63,CHAR(160),""))),0)),"Attention : Le montant retenu HT est supérieur au montant HT présenté. Merci de revoir la ligne de dépense,plafonner son montant,ou justifier la reventillation HT/TVA.",(IFERROR(VALUE(TRIM(SUBSTITUTE(AY63,CHAR(160),""))),0))&gt;(IFERROR(VALUE(TRIM(SUBSTITUTE(W63,CHAR(160),""))),0)),"Attention : Le montant TVA retenu est supérieur au montant TVA présenté. Merci de revoir la ligne de dépense,plafonner son montant,ou justifier la reventillation HT/TVA.",(IFERROR(VALUE(TRIM(SUBSTITUTE(X63,CHAR(160),""))),0))=0,"",(IFERROR(VALUE(TRIM(SUBSTITUTE(AZ63,CHAR(160),""))),0))=(IFERROR(VALUE(TRIM(SUBSTITUTE(X63,CHAR(160),""))),0)),"OK",
OR((IFERROR(VALUE(TRIM(SUBSTITUTE(AZ63,CHAR(160),""))),0))=0,(IFERROR(VALUE(TRIM(SUBSTITUTE(AX63,CHAR(160),""))),0))=0),"Attention : montant présenté entièrement écarté",(IFERROR(VALUE(TRIM(SUBSTITUTE(AZ63,CHAR(160),""))),0))&lt;(IFERROR(VALUE(TRIM(SUBSTITUTE(X63,CHAR(160),""))),0)),"Attention : montant présenté partiellement écarté",TRUE,""))</f>
        <v/>
      </c>
      <c r="BD63" s="49" t="str">
        <f t="shared" si="47"/>
        <v/>
      </c>
      <c r="BE63" s="49" t="str">
        <f t="shared" si="48"/>
        <v/>
      </c>
      <c r="BF63" s="665" t="str">
        <f t="shared" si="49"/>
        <v/>
      </c>
    </row>
    <row r="64" spans="1:58" ht="15" customHeight="1">
      <c r="A64" s="65">
        <v>53</v>
      </c>
      <c r="B64" s="143"/>
      <c r="C64" s="144"/>
      <c r="D64" s="143"/>
      <c r="E64" s="143"/>
      <c r="F64" s="143"/>
      <c r="G64" s="143"/>
      <c r="H64" s="143"/>
      <c r="I64" s="143"/>
      <c r="J64" s="143"/>
      <c r="K64" s="143"/>
      <c r="L64" s="124"/>
      <c r="M64" s="7"/>
      <c r="N64" s="42" t="str">
        <f t="shared" si="33"/>
        <v/>
      </c>
      <c r="O64" s="9"/>
      <c r="P64" s="7"/>
      <c r="Q64" s="42" t="str">
        <f t="shared" si="34"/>
        <v/>
      </c>
      <c r="R64" s="10"/>
      <c r="S64" s="7"/>
      <c r="T64" s="125" t="str">
        <f t="shared" si="35"/>
        <v/>
      </c>
      <c r="U64" s="134"/>
      <c r="V64" s="133"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7"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136" t="str">
        <f t="shared" si="36"/>
        <v/>
      </c>
      <c r="Y64" s="642"/>
      <c r="Z64" s="664" t="str">
        <f t="shared" si="52"/>
        <v/>
      </c>
      <c r="AA64" s="606" t="str">
        <f t="shared" si="53"/>
        <v/>
      </c>
      <c r="AB64" s="155" t="str">
        <f t="shared" si="54"/>
        <v/>
      </c>
      <c r="AC64" s="155" t="str">
        <f t="shared" si="55"/>
        <v/>
      </c>
      <c r="AD64" s="15" t="str">
        <f t="shared" si="26"/>
        <v/>
      </c>
      <c r="AE64" s="155" t="str">
        <f t="shared" si="27"/>
        <v/>
      </c>
      <c r="AF64" s="155" t="str">
        <f t="shared" si="28"/>
        <v/>
      </c>
      <c r="AG64" s="155" t="str">
        <f t="shared" si="29"/>
        <v/>
      </c>
      <c r="AH64" s="155" t="str">
        <f t="shared" si="30"/>
        <v/>
      </c>
      <c r="AI64" s="155" t="str">
        <f t="shared" si="31"/>
        <v/>
      </c>
      <c r="AJ64" s="45" t="str">
        <f t="shared" si="50"/>
        <v/>
      </c>
      <c r="AK64" s="20" t="str">
        <f t="shared" si="51"/>
        <v/>
      </c>
      <c r="AL64" s="42" t="str">
        <f t="shared" si="37"/>
        <v/>
      </c>
      <c r="AM64" s="46" t="str">
        <f t="shared" si="38"/>
        <v/>
      </c>
      <c r="AN64" s="20" t="str">
        <f t="shared" si="39"/>
        <v/>
      </c>
      <c r="AO64" s="42" t="str">
        <f t="shared" si="40"/>
        <v/>
      </c>
      <c r="AP64" s="47" t="str">
        <f t="shared" si="41"/>
        <v/>
      </c>
      <c r="AQ64" s="20" t="str">
        <f t="shared" si="42"/>
        <v/>
      </c>
      <c r="AR64" s="48" t="str">
        <f t="shared" si="43"/>
        <v/>
      </c>
      <c r="AS64" s="44" t="str">
        <f t="shared" si="44"/>
        <v/>
      </c>
      <c r="AT64" s="156"/>
      <c r="AU64" s="49" t="str">
        <f t="shared" si="32"/>
        <v/>
      </c>
      <c r="AV64" s="49" t="str">
        <f t="shared" si="45"/>
        <v/>
      </c>
      <c r="AW64" s="49" t="str">
        <f t="shared" si="46"/>
        <v/>
      </c>
      <c r="AX64" s="68"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8" t="str" cm="1">
        <f t="array" ref="AY64">IF($AA64="","",IF((IFERROR(_xlfn.IFS(TRIM(SUBSTITUTE($AS64,CHAR(160),""))="Devis 1", IFERROR(VALUE(TRIM(SUBSTITUTE(AK64,CHAR(160),""))),0),TRIM(SUBSTITUTE($AS64,CHAR(160),""))="Devis 2", IFERROR(VALUE(TRIM(SUBSTITUTE(AN64,CHAR(160),""))),0),TRIM(SUBSTITUTE($AS64,CHAR(160),""))="Devis 3", IFERROR(VALUE(TRIM(SUBSTITUTE(AQ64,CHAR(160),""))),0)),0) * IFERROR(VALUE(TRIM(SUBSTITUTE($AA64,CHAR(160),""))),0)) = 0,IF(AX64&lt;&gt;"",0,""),(IFERROR(_xlfn.IFS(TRIM(SUBSTITUTE($AS64,CHAR(160),""))="Devis 1", IFERROR(VALUE(TRIM(SUBSTITUTE(AK64,CHAR(160),""))),0),TRIM(SUBSTITUTE($AS64,CHAR(160),""))="Devis 2", IFERROR(VALUE(TRIM(SUBSTITUTE(AN64,CHAR(160),""))),0),TRIM(SUBSTITUTE($AS64,CHAR(160),""))="Devis 3", IFERROR(VALUE(TRIM(SUBSTITUTE(AQ64,CHAR(160),""))),0)),0) * IFERROR(VALUE(TRIM(SUBSTITUTE($AA64,CHAR(160),""))),0))))</f>
        <v/>
      </c>
      <c r="AZ64" s="68"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0"/>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57" t="str" cm="1">
        <f t="array" ref="BC64">IF(OR(AZ64="",X64="",AX64="",V64="",AY64="",W64=""),"",_xlfn.IFS((IFERROR(VALUE(TRIM(SUBSTITUTE(AZ64,CHAR(160),""))),0))&gt;(IFERROR(VALUE(TRIM(SUBSTITUTE(X64,CHAR(160),""))),0)),"KO : Le montant retenu TTC est supérieur au montant présenté TTC. Merci de revoir la ligne de dépense ou plafonner son montant.",(IFERROR(VALUE(TRIM(SUBSTITUTE(AX64,CHAR(160),""))),0))&gt;(IFERROR(VALUE(TRIM(SUBSTITUTE(V64,CHAR(160),""))),0)),"Attention : Le montant retenu HT est supérieur au montant HT présenté. Merci de revoir la ligne de dépense,plafonner son montant,ou justifier la reventillation HT/TVA.",(IFERROR(VALUE(TRIM(SUBSTITUTE(AY64,CHAR(160),""))),0))&gt;(IFERROR(VALUE(TRIM(SUBSTITUTE(W64,CHAR(160),""))),0)),"Attention : Le montant TVA retenu est supérieur au montant TVA présenté. Merci de revoir la ligne de dépense,plafonner son montant,ou justifier la reventillation HT/TVA.",(IFERROR(VALUE(TRIM(SUBSTITUTE(X64,CHAR(160),""))),0))=0,"",(IFERROR(VALUE(TRIM(SUBSTITUTE(AZ64,CHAR(160),""))),0))=(IFERROR(VALUE(TRIM(SUBSTITUTE(X64,CHAR(160),""))),0)),"OK",
OR((IFERROR(VALUE(TRIM(SUBSTITUTE(AZ64,CHAR(160),""))),0))=0,(IFERROR(VALUE(TRIM(SUBSTITUTE(AX64,CHAR(160),""))),0))=0),"Attention : montant présenté entièrement écarté",(IFERROR(VALUE(TRIM(SUBSTITUTE(AZ64,CHAR(160),""))),0))&lt;(IFERROR(VALUE(TRIM(SUBSTITUTE(X64,CHAR(160),""))),0)),"Attention : montant présenté partiellement écarté",TRUE,""))</f>
        <v/>
      </c>
      <c r="BD64" s="49" t="str">
        <f t="shared" si="47"/>
        <v/>
      </c>
      <c r="BE64" s="49" t="str">
        <f t="shared" si="48"/>
        <v/>
      </c>
      <c r="BF64" s="665" t="str">
        <f t="shared" si="49"/>
        <v/>
      </c>
    </row>
    <row r="65" spans="1:58" ht="15" customHeight="1">
      <c r="A65" s="65">
        <v>54</v>
      </c>
      <c r="B65" s="143"/>
      <c r="C65" s="144"/>
      <c r="D65" s="143"/>
      <c r="E65" s="143"/>
      <c r="F65" s="143"/>
      <c r="G65" s="143"/>
      <c r="H65" s="143"/>
      <c r="I65" s="143"/>
      <c r="J65" s="143"/>
      <c r="K65" s="143"/>
      <c r="L65" s="124"/>
      <c r="M65" s="7"/>
      <c r="N65" s="42" t="str">
        <f t="shared" si="33"/>
        <v/>
      </c>
      <c r="O65" s="9"/>
      <c r="P65" s="7"/>
      <c r="Q65" s="42" t="str">
        <f t="shared" si="34"/>
        <v/>
      </c>
      <c r="R65" s="10"/>
      <c r="S65" s="7"/>
      <c r="T65" s="125" t="str">
        <f t="shared" si="35"/>
        <v/>
      </c>
      <c r="U65" s="134"/>
      <c r="V65" s="133"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7"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136" t="str">
        <f t="shared" si="36"/>
        <v/>
      </c>
      <c r="Y65" s="642"/>
      <c r="Z65" s="664" t="str">
        <f t="shared" si="52"/>
        <v/>
      </c>
      <c r="AA65" s="606" t="str">
        <f t="shared" si="53"/>
        <v/>
      </c>
      <c r="AB65" s="155" t="str">
        <f t="shared" si="54"/>
        <v/>
      </c>
      <c r="AC65" s="155" t="str">
        <f t="shared" si="55"/>
        <v/>
      </c>
      <c r="AD65" s="15" t="str">
        <f t="shared" si="26"/>
        <v/>
      </c>
      <c r="AE65" s="155" t="str">
        <f t="shared" si="27"/>
        <v/>
      </c>
      <c r="AF65" s="155" t="str">
        <f t="shared" si="28"/>
        <v/>
      </c>
      <c r="AG65" s="155" t="str">
        <f t="shared" si="29"/>
        <v/>
      </c>
      <c r="AH65" s="155" t="str">
        <f t="shared" si="30"/>
        <v/>
      </c>
      <c r="AI65" s="155" t="str">
        <f t="shared" si="31"/>
        <v/>
      </c>
      <c r="AJ65" s="45" t="str">
        <f t="shared" si="50"/>
        <v/>
      </c>
      <c r="AK65" s="20" t="str">
        <f t="shared" si="51"/>
        <v/>
      </c>
      <c r="AL65" s="42" t="str">
        <f t="shared" si="37"/>
        <v/>
      </c>
      <c r="AM65" s="46" t="str">
        <f t="shared" si="38"/>
        <v/>
      </c>
      <c r="AN65" s="20" t="str">
        <f t="shared" si="39"/>
        <v/>
      </c>
      <c r="AO65" s="42" t="str">
        <f t="shared" si="40"/>
        <v/>
      </c>
      <c r="AP65" s="47" t="str">
        <f t="shared" si="41"/>
        <v/>
      </c>
      <c r="AQ65" s="20" t="str">
        <f t="shared" si="42"/>
        <v/>
      </c>
      <c r="AR65" s="48" t="str">
        <f t="shared" si="43"/>
        <v/>
      </c>
      <c r="AS65" s="44" t="str">
        <f t="shared" si="44"/>
        <v/>
      </c>
      <c r="AT65" s="156"/>
      <c r="AU65" s="49" t="str">
        <f t="shared" si="32"/>
        <v/>
      </c>
      <c r="AV65" s="49" t="str">
        <f t="shared" si="45"/>
        <v/>
      </c>
      <c r="AW65" s="49" t="str">
        <f t="shared" si="46"/>
        <v/>
      </c>
      <c r="AX65" s="68"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8" t="str" cm="1">
        <f t="array" ref="AY65">IF($AA65="","",IF((IFERROR(_xlfn.IFS(TRIM(SUBSTITUTE($AS65,CHAR(160),""))="Devis 1", IFERROR(VALUE(TRIM(SUBSTITUTE(AK65,CHAR(160),""))),0),TRIM(SUBSTITUTE($AS65,CHAR(160),""))="Devis 2", IFERROR(VALUE(TRIM(SUBSTITUTE(AN65,CHAR(160),""))),0),TRIM(SUBSTITUTE($AS65,CHAR(160),""))="Devis 3", IFERROR(VALUE(TRIM(SUBSTITUTE(AQ65,CHAR(160),""))),0)),0) * IFERROR(VALUE(TRIM(SUBSTITUTE($AA65,CHAR(160),""))),0)) = 0,IF(AX65&lt;&gt;"",0,""),(IFERROR(_xlfn.IFS(TRIM(SUBSTITUTE($AS65,CHAR(160),""))="Devis 1", IFERROR(VALUE(TRIM(SUBSTITUTE(AK65,CHAR(160),""))),0),TRIM(SUBSTITUTE($AS65,CHAR(160),""))="Devis 2", IFERROR(VALUE(TRIM(SUBSTITUTE(AN65,CHAR(160),""))),0),TRIM(SUBSTITUTE($AS65,CHAR(160),""))="Devis 3", IFERROR(VALUE(TRIM(SUBSTITUTE(AQ65,CHAR(160),""))),0)),0) * IFERROR(VALUE(TRIM(SUBSTITUTE($AA65,CHAR(160),""))),0))))</f>
        <v/>
      </c>
      <c r="AZ65" s="68"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0"/>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57" t="str" cm="1">
        <f t="array" ref="BC65">IF(OR(AZ65="",X65="",AX65="",V65="",AY65="",W65=""),"",_xlfn.IFS((IFERROR(VALUE(TRIM(SUBSTITUTE(AZ65,CHAR(160),""))),0))&gt;(IFERROR(VALUE(TRIM(SUBSTITUTE(X65,CHAR(160),""))),0)),"KO : Le montant retenu TTC est supérieur au montant présenté TTC. Merci de revoir la ligne de dépense ou plafonner son montant.",(IFERROR(VALUE(TRIM(SUBSTITUTE(AX65,CHAR(160),""))),0))&gt;(IFERROR(VALUE(TRIM(SUBSTITUTE(V65,CHAR(160),""))),0)),"Attention : Le montant retenu HT est supérieur au montant HT présenté. Merci de revoir la ligne de dépense,plafonner son montant,ou justifier la reventillation HT/TVA.",(IFERROR(VALUE(TRIM(SUBSTITUTE(AY65,CHAR(160),""))),0))&gt;(IFERROR(VALUE(TRIM(SUBSTITUTE(W65,CHAR(160),""))),0)),"Attention : Le montant TVA retenu est supérieur au montant TVA présenté. Merci de revoir la ligne de dépense,plafonner son montant,ou justifier la reventillation HT/TVA.",(IFERROR(VALUE(TRIM(SUBSTITUTE(X65,CHAR(160),""))),0))=0,"",(IFERROR(VALUE(TRIM(SUBSTITUTE(AZ65,CHAR(160),""))),0))=(IFERROR(VALUE(TRIM(SUBSTITUTE(X65,CHAR(160),""))),0)),"OK",
OR((IFERROR(VALUE(TRIM(SUBSTITUTE(AZ65,CHAR(160),""))),0))=0,(IFERROR(VALUE(TRIM(SUBSTITUTE(AX65,CHAR(160),""))),0))=0),"Attention : montant présenté entièrement écarté",(IFERROR(VALUE(TRIM(SUBSTITUTE(AZ65,CHAR(160),""))),0))&lt;(IFERROR(VALUE(TRIM(SUBSTITUTE(X65,CHAR(160),""))),0)),"Attention : montant présenté partiellement écarté",TRUE,""))</f>
        <v/>
      </c>
      <c r="BD65" s="49" t="str">
        <f t="shared" si="47"/>
        <v/>
      </c>
      <c r="BE65" s="49" t="str">
        <f t="shared" si="48"/>
        <v/>
      </c>
      <c r="BF65" s="665" t="str">
        <f t="shared" si="49"/>
        <v/>
      </c>
    </row>
    <row r="66" spans="1:58" ht="15" customHeight="1">
      <c r="A66" s="65">
        <v>55</v>
      </c>
      <c r="B66" s="143"/>
      <c r="C66" s="144"/>
      <c r="D66" s="143"/>
      <c r="E66" s="143"/>
      <c r="F66" s="143"/>
      <c r="G66" s="143"/>
      <c r="H66" s="143"/>
      <c r="I66" s="143"/>
      <c r="J66" s="143"/>
      <c r="K66" s="143"/>
      <c r="L66" s="124"/>
      <c r="M66" s="7"/>
      <c r="N66" s="42" t="str">
        <f t="shared" si="33"/>
        <v/>
      </c>
      <c r="O66" s="9"/>
      <c r="P66" s="7"/>
      <c r="Q66" s="42" t="str">
        <f t="shared" si="34"/>
        <v/>
      </c>
      <c r="R66" s="10"/>
      <c r="S66" s="7"/>
      <c r="T66" s="125" t="str">
        <f t="shared" si="35"/>
        <v/>
      </c>
      <c r="U66" s="134"/>
      <c r="V66" s="133"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7"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136" t="str">
        <f t="shared" si="36"/>
        <v/>
      </c>
      <c r="Y66" s="642"/>
      <c r="Z66" s="664" t="str">
        <f t="shared" si="52"/>
        <v/>
      </c>
      <c r="AA66" s="606" t="str">
        <f t="shared" si="53"/>
        <v/>
      </c>
      <c r="AB66" s="155" t="str">
        <f t="shared" si="54"/>
        <v/>
      </c>
      <c r="AC66" s="155" t="str">
        <f t="shared" si="55"/>
        <v/>
      </c>
      <c r="AD66" s="15" t="str">
        <f t="shared" si="26"/>
        <v/>
      </c>
      <c r="AE66" s="155" t="str">
        <f t="shared" si="27"/>
        <v/>
      </c>
      <c r="AF66" s="155" t="str">
        <f t="shared" si="28"/>
        <v/>
      </c>
      <c r="AG66" s="155" t="str">
        <f t="shared" si="29"/>
        <v/>
      </c>
      <c r="AH66" s="155" t="str">
        <f t="shared" si="30"/>
        <v/>
      </c>
      <c r="AI66" s="155" t="str">
        <f t="shared" si="31"/>
        <v/>
      </c>
      <c r="AJ66" s="45" t="str">
        <f t="shared" si="50"/>
        <v/>
      </c>
      <c r="AK66" s="20" t="str">
        <f t="shared" si="51"/>
        <v/>
      </c>
      <c r="AL66" s="42" t="str">
        <f t="shared" si="37"/>
        <v/>
      </c>
      <c r="AM66" s="46" t="str">
        <f t="shared" si="38"/>
        <v/>
      </c>
      <c r="AN66" s="20" t="str">
        <f t="shared" si="39"/>
        <v/>
      </c>
      <c r="AO66" s="42" t="str">
        <f t="shared" si="40"/>
        <v/>
      </c>
      <c r="AP66" s="47" t="str">
        <f t="shared" si="41"/>
        <v/>
      </c>
      <c r="AQ66" s="20" t="str">
        <f t="shared" si="42"/>
        <v/>
      </c>
      <c r="AR66" s="48" t="str">
        <f t="shared" si="43"/>
        <v/>
      </c>
      <c r="AS66" s="44" t="str">
        <f t="shared" si="44"/>
        <v/>
      </c>
      <c r="AT66" s="156"/>
      <c r="AU66" s="49" t="str">
        <f t="shared" si="32"/>
        <v/>
      </c>
      <c r="AV66" s="49" t="str">
        <f t="shared" si="45"/>
        <v/>
      </c>
      <c r="AW66" s="49" t="str">
        <f t="shared" si="46"/>
        <v/>
      </c>
      <c r="AX66" s="68"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8" t="str" cm="1">
        <f t="array" ref="AY66">IF($AA66="","",IF((IFERROR(_xlfn.IFS(TRIM(SUBSTITUTE($AS66,CHAR(160),""))="Devis 1", IFERROR(VALUE(TRIM(SUBSTITUTE(AK66,CHAR(160),""))),0),TRIM(SUBSTITUTE($AS66,CHAR(160),""))="Devis 2", IFERROR(VALUE(TRIM(SUBSTITUTE(AN66,CHAR(160),""))),0),TRIM(SUBSTITUTE($AS66,CHAR(160),""))="Devis 3", IFERROR(VALUE(TRIM(SUBSTITUTE(AQ66,CHAR(160),""))),0)),0) * IFERROR(VALUE(TRIM(SUBSTITUTE($AA66,CHAR(160),""))),0)) = 0,IF(AX66&lt;&gt;"",0,""),(IFERROR(_xlfn.IFS(TRIM(SUBSTITUTE($AS66,CHAR(160),""))="Devis 1", IFERROR(VALUE(TRIM(SUBSTITUTE(AK66,CHAR(160),""))),0),TRIM(SUBSTITUTE($AS66,CHAR(160),""))="Devis 2", IFERROR(VALUE(TRIM(SUBSTITUTE(AN66,CHAR(160),""))),0),TRIM(SUBSTITUTE($AS66,CHAR(160),""))="Devis 3", IFERROR(VALUE(TRIM(SUBSTITUTE(AQ66,CHAR(160),""))),0)),0) * IFERROR(VALUE(TRIM(SUBSTITUTE($AA66,CHAR(160),""))),0))))</f>
        <v/>
      </c>
      <c r="AZ66" s="68"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0"/>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57" t="str" cm="1">
        <f t="array" ref="BC66">IF(OR(AZ66="",X66="",AX66="",V66="",AY66="",W66=""),"",_xlfn.IFS((IFERROR(VALUE(TRIM(SUBSTITUTE(AZ66,CHAR(160),""))),0))&gt;(IFERROR(VALUE(TRIM(SUBSTITUTE(X66,CHAR(160),""))),0)),"KO : Le montant retenu TTC est supérieur au montant présenté TTC. Merci de revoir la ligne de dépense ou plafonner son montant.",(IFERROR(VALUE(TRIM(SUBSTITUTE(AX66,CHAR(160),""))),0))&gt;(IFERROR(VALUE(TRIM(SUBSTITUTE(V66,CHAR(160),""))),0)),"Attention : Le montant retenu HT est supérieur au montant HT présenté. Merci de revoir la ligne de dépense,plafonner son montant,ou justifier la reventillation HT/TVA.",(IFERROR(VALUE(TRIM(SUBSTITUTE(AY66,CHAR(160),""))),0))&gt;(IFERROR(VALUE(TRIM(SUBSTITUTE(W66,CHAR(160),""))),0)),"Attention : Le montant TVA retenu est supérieur au montant TVA présenté. Merci de revoir la ligne de dépense,plafonner son montant,ou justifier la reventillation HT/TVA.",(IFERROR(VALUE(TRIM(SUBSTITUTE(X66,CHAR(160),""))),0))=0,"",(IFERROR(VALUE(TRIM(SUBSTITUTE(AZ66,CHAR(160),""))),0))=(IFERROR(VALUE(TRIM(SUBSTITUTE(X66,CHAR(160),""))),0)),"OK",
OR((IFERROR(VALUE(TRIM(SUBSTITUTE(AZ66,CHAR(160),""))),0))=0,(IFERROR(VALUE(TRIM(SUBSTITUTE(AX66,CHAR(160),""))),0))=0),"Attention : montant présenté entièrement écarté",(IFERROR(VALUE(TRIM(SUBSTITUTE(AZ66,CHAR(160),""))),0))&lt;(IFERROR(VALUE(TRIM(SUBSTITUTE(X66,CHAR(160),""))),0)),"Attention : montant présenté partiellement écarté",TRUE,""))</f>
        <v/>
      </c>
      <c r="BD66" s="49" t="str">
        <f t="shared" si="47"/>
        <v/>
      </c>
      <c r="BE66" s="49" t="str">
        <f t="shared" si="48"/>
        <v/>
      </c>
      <c r="BF66" s="665" t="str">
        <f t="shared" si="49"/>
        <v/>
      </c>
    </row>
    <row r="67" spans="1:58" ht="15" customHeight="1">
      <c r="A67" s="65">
        <v>56</v>
      </c>
      <c r="B67" s="143"/>
      <c r="C67" s="144"/>
      <c r="D67" s="143"/>
      <c r="E67" s="143"/>
      <c r="F67" s="143"/>
      <c r="G67" s="143"/>
      <c r="H67" s="143"/>
      <c r="I67" s="143"/>
      <c r="J67" s="143"/>
      <c r="K67" s="143"/>
      <c r="L67" s="124"/>
      <c r="M67" s="7"/>
      <c r="N67" s="42" t="str">
        <f t="shared" si="33"/>
        <v/>
      </c>
      <c r="O67" s="9"/>
      <c r="P67" s="7"/>
      <c r="Q67" s="42" t="str">
        <f t="shared" si="34"/>
        <v/>
      </c>
      <c r="R67" s="10"/>
      <c r="S67" s="7"/>
      <c r="T67" s="125" t="str">
        <f t="shared" si="35"/>
        <v/>
      </c>
      <c r="U67" s="134"/>
      <c r="V67" s="133"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7"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136" t="str">
        <f t="shared" si="36"/>
        <v/>
      </c>
      <c r="Y67" s="642"/>
      <c r="Z67" s="664" t="str">
        <f t="shared" si="52"/>
        <v/>
      </c>
      <c r="AA67" s="606" t="str">
        <f t="shared" si="53"/>
        <v/>
      </c>
      <c r="AB67" s="155" t="str">
        <f t="shared" si="54"/>
        <v/>
      </c>
      <c r="AC67" s="155" t="str">
        <f t="shared" si="55"/>
        <v/>
      </c>
      <c r="AD67" s="15" t="str">
        <f t="shared" si="26"/>
        <v/>
      </c>
      <c r="AE67" s="155" t="str">
        <f t="shared" si="27"/>
        <v/>
      </c>
      <c r="AF67" s="155" t="str">
        <f t="shared" si="28"/>
        <v/>
      </c>
      <c r="AG67" s="155" t="str">
        <f t="shared" si="29"/>
        <v/>
      </c>
      <c r="AH67" s="155" t="str">
        <f t="shared" si="30"/>
        <v/>
      </c>
      <c r="AI67" s="155" t="str">
        <f t="shared" si="31"/>
        <v/>
      </c>
      <c r="AJ67" s="45" t="str">
        <f t="shared" si="50"/>
        <v/>
      </c>
      <c r="AK67" s="20" t="str">
        <f t="shared" si="51"/>
        <v/>
      </c>
      <c r="AL67" s="42" t="str">
        <f t="shared" si="37"/>
        <v/>
      </c>
      <c r="AM67" s="46" t="str">
        <f t="shared" si="38"/>
        <v/>
      </c>
      <c r="AN67" s="20" t="str">
        <f t="shared" si="39"/>
        <v/>
      </c>
      <c r="AO67" s="42" t="str">
        <f t="shared" si="40"/>
        <v/>
      </c>
      <c r="AP67" s="47" t="str">
        <f t="shared" si="41"/>
        <v/>
      </c>
      <c r="AQ67" s="20" t="str">
        <f t="shared" si="42"/>
        <v/>
      </c>
      <c r="AR67" s="48" t="str">
        <f t="shared" si="43"/>
        <v/>
      </c>
      <c r="AS67" s="44" t="str">
        <f t="shared" si="44"/>
        <v/>
      </c>
      <c r="AT67" s="156"/>
      <c r="AU67" s="49" t="str">
        <f t="shared" si="32"/>
        <v/>
      </c>
      <c r="AV67" s="49" t="str">
        <f t="shared" si="45"/>
        <v/>
      </c>
      <c r="AW67" s="49" t="str">
        <f t="shared" si="46"/>
        <v/>
      </c>
      <c r="AX67" s="68"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8" t="str" cm="1">
        <f t="array" ref="AY67">IF($AA67="","",IF((IFERROR(_xlfn.IFS(TRIM(SUBSTITUTE($AS67,CHAR(160),""))="Devis 1", IFERROR(VALUE(TRIM(SUBSTITUTE(AK67,CHAR(160),""))),0),TRIM(SUBSTITUTE($AS67,CHAR(160),""))="Devis 2", IFERROR(VALUE(TRIM(SUBSTITUTE(AN67,CHAR(160),""))),0),TRIM(SUBSTITUTE($AS67,CHAR(160),""))="Devis 3", IFERROR(VALUE(TRIM(SUBSTITUTE(AQ67,CHAR(160),""))),0)),0) * IFERROR(VALUE(TRIM(SUBSTITUTE($AA67,CHAR(160),""))),0)) = 0,IF(AX67&lt;&gt;"",0,""),(IFERROR(_xlfn.IFS(TRIM(SUBSTITUTE($AS67,CHAR(160),""))="Devis 1", IFERROR(VALUE(TRIM(SUBSTITUTE(AK67,CHAR(160),""))),0),TRIM(SUBSTITUTE($AS67,CHAR(160),""))="Devis 2", IFERROR(VALUE(TRIM(SUBSTITUTE(AN67,CHAR(160),""))),0),TRIM(SUBSTITUTE($AS67,CHAR(160),""))="Devis 3", IFERROR(VALUE(TRIM(SUBSTITUTE(AQ67,CHAR(160),""))),0)),0) * IFERROR(VALUE(TRIM(SUBSTITUTE($AA67,CHAR(160),""))),0))))</f>
        <v/>
      </c>
      <c r="AZ67" s="68"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0"/>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57" t="str" cm="1">
        <f t="array" ref="BC67">IF(OR(AZ67="",X67="",AX67="",V67="",AY67="",W67=""),"",_xlfn.IFS((IFERROR(VALUE(TRIM(SUBSTITUTE(AZ67,CHAR(160),""))),0))&gt;(IFERROR(VALUE(TRIM(SUBSTITUTE(X67,CHAR(160),""))),0)),"KO : Le montant retenu TTC est supérieur au montant présenté TTC. Merci de revoir la ligne de dépense ou plafonner son montant.",(IFERROR(VALUE(TRIM(SUBSTITUTE(AX67,CHAR(160),""))),0))&gt;(IFERROR(VALUE(TRIM(SUBSTITUTE(V67,CHAR(160),""))),0)),"Attention : Le montant retenu HT est supérieur au montant HT présenté. Merci de revoir la ligne de dépense,plafonner son montant,ou justifier la reventillation HT/TVA.",(IFERROR(VALUE(TRIM(SUBSTITUTE(AY67,CHAR(160),""))),0))&gt;(IFERROR(VALUE(TRIM(SUBSTITUTE(W67,CHAR(160),""))),0)),"Attention : Le montant TVA retenu est supérieur au montant TVA présenté. Merci de revoir la ligne de dépense,plafonner son montant,ou justifier la reventillation HT/TVA.",(IFERROR(VALUE(TRIM(SUBSTITUTE(X67,CHAR(160),""))),0))=0,"",(IFERROR(VALUE(TRIM(SUBSTITUTE(AZ67,CHAR(160),""))),0))=(IFERROR(VALUE(TRIM(SUBSTITUTE(X67,CHAR(160),""))),0)),"OK",
OR((IFERROR(VALUE(TRIM(SUBSTITUTE(AZ67,CHAR(160),""))),0))=0,(IFERROR(VALUE(TRIM(SUBSTITUTE(AX67,CHAR(160),""))),0))=0),"Attention : montant présenté entièrement écarté",(IFERROR(VALUE(TRIM(SUBSTITUTE(AZ67,CHAR(160),""))),0))&lt;(IFERROR(VALUE(TRIM(SUBSTITUTE(X67,CHAR(160),""))),0)),"Attention : montant présenté partiellement écarté",TRUE,""))</f>
        <v/>
      </c>
      <c r="BD67" s="49" t="str">
        <f t="shared" si="47"/>
        <v/>
      </c>
      <c r="BE67" s="49" t="str">
        <f t="shared" si="48"/>
        <v/>
      </c>
      <c r="BF67" s="665" t="str">
        <f t="shared" si="49"/>
        <v/>
      </c>
    </row>
    <row r="68" spans="1:58" ht="15" customHeight="1">
      <c r="A68" s="65">
        <v>57</v>
      </c>
      <c r="B68" s="143"/>
      <c r="C68" s="144"/>
      <c r="D68" s="143"/>
      <c r="E68" s="143"/>
      <c r="F68" s="143"/>
      <c r="G68" s="143"/>
      <c r="H68" s="143"/>
      <c r="I68" s="143"/>
      <c r="J68" s="143"/>
      <c r="K68" s="143"/>
      <c r="L68" s="124"/>
      <c r="M68" s="7"/>
      <c r="N68" s="42" t="str">
        <f t="shared" si="33"/>
        <v/>
      </c>
      <c r="O68" s="9"/>
      <c r="P68" s="7"/>
      <c r="Q68" s="42" t="str">
        <f t="shared" si="34"/>
        <v/>
      </c>
      <c r="R68" s="10"/>
      <c r="S68" s="7"/>
      <c r="T68" s="125" t="str">
        <f t="shared" si="35"/>
        <v/>
      </c>
      <c r="U68" s="134"/>
      <c r="V68" s="133"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7"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136" t="str">
        <f t="shared" si="36"/>
        <v/>
      </c>
      <c r="Y68" s="642"/>
      <c r="Z68" s="664" t="str">
        <f t="shared" si="52"/>
        <v/>
      </c>
      <c r="AA68" s="606" t="str">
        <f t="shared" si="53"/>
        <v/>
      </c>
      <c r="AB68" s="155" t="str">
        <f t="shared" si="54"/>
        <v/>
      </c>
      <c r="AC68" s="155" t="str">
        <f t="shared" si="55"/>
        <v/>
      </c>
      <c r="AD68" s="15" t="str">
        <f t="shared" si="26"/>
        <v/>
      </c>
      <c r="AE68" s="155" t="str">
        <f t="shared" si="27"/>
        <v/>
      </c>
      <c r="AF68" s="155" t="str">
        <f t="shared" si="28"/>
        <v/>
      </c>
      <c r="AG68" s="155" t="str">
        <f t="shared" si="29"/>
        <v/>
      </c>
      <c r="AH68" s="155" t="str">
        <f t="shared" si="30"/>
        <v/>
      </c>
      <c r="AI68" s="155" t="str">
        <f t="shared" si="31"/>
        <v/>
      </c>
      <c r="AJ68" s="45" t="str">
        <f t="shared" si="50"/>
        <v/>
      </c>
      <c r="AK68" s="20" t="str">
        <f t="shared" si="51"/>
        <v/>
      </c>
      <c r="AL68" s="42" t="str">
        <f t="shared" si="37"/>
        <v/>
      </c>
      <c r="AM68" s="46" t="str">
        <f t="shared" si="38"/>
        <v/>
      </c>
      <c r="AN68" s="20" t="str">
        <f t="shared" si="39"/>
        <v/>
      </c>
      <c r="AO68" s="42" t="str">
        <f t="shared" si="40"/>
        <v/>
      </c>
      <c r="AP68" s="47" t="str">
        <f t="shared" si="41"/>
        <v/>
      </c>
      <c r="AQ68" s="20" t="str">
        <f t="shared" si="42"/>
        <v/>
      </c>
      <c r="AR68" s="48" t="str">
        <f t="shared" si="43"/>
        <v/>
      </c>
      <c r="AS68" s="44" t="str">
        <f t="shared" si="44"/>
        <v/>
      </c>
      <c r="AT68" s="156"/>
      <c r="AU68" s="49" t="str">
        <f t="shared" si="32"/>
        <v/>
      </c>
      <c r="AV68" s="49" t="str">
        <f t="shared" si="45"/>
        <v/>
      </c>
      <c r="AW68" s="49" t="str">
        <f t="shared" si="46"/>
        <v/>
      </c>
      <c r="AX68" s="68"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8" t="str" cm="1">
        <f t="array" ref="AY68">IF($AA68="","",IF((IFERROR(_xlfn.IFS(TRIM(SUBSTITUTE($AS68,CHAR(160),""))="Devis 1", IFERROR(VALUE(TRIM(SUBSTITUTE(AK68,CHAR(160),""))),0),TRIM(SUBSTITUTE($AS68,CHAR(160),""))="Devis 2", IFERROR(VALUE(TRIM(SUBSTITUTE(AN68,CHAR(160),""))),0),TRIM(SUBSTITUTE($AS68,CHAR(160),""))="Devis 3", IFERROR(VALUE(TRIM(SUBSTITUTE(AQ68,CHAR(160),""))),0)),0) * IFERROR(VALUE(TRIM(SUBSTITUTE($AA68,CHAR(160),""))),0)) = 0,IF(AX68&lt;&gt;"",0,""),(IFERROR(_xlfn.IFS(TRIM(SUBSTITUTE($AS68,CHAR(160),""))="Devis 1", IFERROR(VALUE(TRIM(SUBSTITUTE(AK68,CHAR(160),""))),0),TRIM(SUBSTITUTE($AS68,CHAR(160),""))="Devis 2", IFERROR(VALUE(TRIM(SUBSTITUTE(AN68,CHAR(160),""))),0),TRIM(SUBSTITUTE($AS68,CHAR(160),""))="Devis 3", IFERROR(VALUE(TRIM(SUBSTITUTE(AQ68,CHAR(160),""))),0)),0) * IFERROR(VALUE(TRIM(SUBSTITUTE($AA68,CHAR(160),""))),0))))</f>
        <v/>
      </c>
      <c r="AZ68" s="68"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0"/>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57" t="str" cm="1">
        <f t="array" ref="BC68">IF(OR(AZ68="",X68="",AX68="",V68="",AY68="",W68=""),"",_xlfn.IFS((IFERROR(VALUE(TRIM(SUBSTITUTE(AZ68,CHAR(160),""))),0))&gt;(IFERROR(VALUE(TRIM(SUBSTITUTE(X68,CHAR(160),""))),0)),"KO : Le montant retenu TTC est supérieur au montant présenté TTC. Merci de revoir la ligne de dépense ou plafonner son montant.",(IFERROR(VALUE(TRIM(SUBSTITUTE(AX68,CHAR(160),""))),0))&gt;(IFERROR(VALUE(TRIM(SUBSTITUTE(V68,CHAR(160),""))),0)),"Attention : Le montant retenu HT est supérieur au montant HT présenté. Merci de revoir la ligne de dépense,plafonner son montant,ou justifier la reventillation HT/TVA.",(IFERROR(VALUE(TRIM(SUBSTITUTE(AY68,CHAR(160),""))),0))&gt;(IFERROR(VALUE(TRIM(SUBSTITUTE(W68,CHAR(160),""))),0)),"Attention : Le montant TVA retenu est supérieur au montant TVA présenté. Merci de revoir la ligne de dépense,plafonner son montant,ou justifier la reventillation HT/TVA.",(IFERROR(VALUE(TRIM(SUBSTITUTE(X68,CHAR(160),""))),0))=0,"",(IFERROR(VALUE(TRIM(SUBSTITUTE(AZ68,CHAR(160),""))),0))=(IFERROR(VALUE(TRIM(SUBSTITUTE(X68,CHAR(160),""))),0)),"OK",
OR((IFERROR(VALUE(TRIM(SUBSTITUTE(AZ68,CHAR(160),""))),0))=0,(IFERROR(VALUE(TRIM(SUBSTITUTE(AX68,CHAR(160),""))),0))=0),"Attention : montant présenté entièrement écarté",(IFERROR(VALUE(TRIM(SUBSTITUTE(AZ68,CHAR(160),""))),0))&lt;(IFERROR(VALUE(TRIM(SUBSTITUTE(X68,CHAR(160),""))),0)),"Attention : montant présenté partiellement écarté",TRUE,""))</f>
        <v/>
      </c>
      <c r="BD68" s="49" t="str">
        <f t="shared" si="47"/>
        <v/>
      </c>
      <c r="BE68" s="49" t="str">
        <f t="shared" si="48"/>
        <v/>
      </c>
      <c r="BF68" s="665" t="str">
        <f t="shared" si="49"/>
        <v/>
      </c>
    </row>
    <row r="69" spans="1:58" ht="15" customHeight="1">
      <c r="A69" s="65">
        <v>58</v>
      </c>
      <c r="B69" s="143"/>
      <c r="C69" s="144"/>
      <c r="D69" s="143"/>
      <c r="E69" s="143"/>
      <c r="F69" s="143"/>
      <c r="G69" s="143"/>
      <c r="H69" s="143"/>
      <c r="I69" s="143"/>
      <c r="J69" s="143"/>
      <c r="K69" s="143"/>
      <c r="L69" s="124"/>
      <c r="M69" s="7"/>
      <c r="N69" s="42" t="str">
        <f t="shared" si="33"/>
        <v/>
      </c>
      <c r="O69" s="9"/>
      <c r="P69" s="7"/>
      <c r="Q69" s="42" t="str">
        <f t="shared" si="34"/>
        <v/>
      </c>
      <c r="R69" s="10"/>
      <c r="S69" s="7"/>
      <c r="T69" s="125" t="str">
        <f t="shared" si="35"/>
        <v/>
      </c>
      <c r="U69" s="134"/>
      <c r="V69" s="133"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7"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136" t="str">
        <f t="shared" si="36"/>
        <v/>
      </c>
      <c r="Y69" s="642"/>
      <c r="Z69" s="664" t="str">
        <f t="shared" si="52"/>
        <v/>
      </c>
      <c r="AA69" s="606" t="str">
        <f t="shared" si="53"/>
        <v/>
      </c>
      <c r="AB69" s="155" t="str">
        <f t="shared" si="54"/>
        <v/>
      </c>
      <c r="AC69" s="155" t="str">
        <f t="shared" si="55"/>
        <v/>
      </c>
      <c r="AD69" s="15" t="str">
        <f t="shared" si="26"/>
        <v/>
      </c>
      <c r="AE69" s="155" t="str">
        <f t="shared" si="27"/>
        <v/>
      </c>
      <c r="AF69" s="155" t="str">
        <f t="shared" si="28"/>
        <v/>
      </c>
      <c r="AG69" s="155" t="str">
        <f t="shared" si="29"/>
        <v/>
      </c>
      <c r="AH69" s="155" t="str">
        <f t="shared" si="30"/>
        <v/>
      </c>
      <c r="AI69" s="155" t="str">
        <f t="shared" si="31"/>
        <v/>
      </c>
      <c r="AJ69" s="45" t="str">
        <f t="shared" si="50"/>
        <v/>
      </c>
      <c r="AK69" s="20" t="str">
        <f t="shared" si="51"/>
        <v/>
      </c>
      <c r="AL69" s="42" t="str">
        <f t="shared" si="37"/>
        <v/>
      </c>
      <c r="AM69" s="46" t="str">
        <f t="shared" si="38"/>
        <v/>
      </c>
      <c r="AN69" s="20" t="str">
        <f t="shared" si="39"/>
        <v/>
      </c>
      <c r="AO69" s="42" t="str">
        <f t="shared" si="40"/>
        <v/>
      </c>
      <c r="AP69" s="47" t="str">
        <f t="shared" si="41"/>
        <v/>
      </c>
      <c r="AQ69" s="20" t="str">
        <f t="shared" si="42"/>
        <v/>
      </c>
      <c r="AR69" s="48" t="str">
        <f t="shared" si="43"/>
        <v/>
      </c>
      <c r="AS69" s="44" t="str">
        <f t="shared" si="44"/>
        <v/>
      </c>
      <c r="AT69" s="156"/>
      <c r="AU69" s="49" t="str">
        <f t="shared" si="32"/>
        <v/>
      </c>
      <c r="AV69" s="49" t="str">
        <f t="shared" si="45"/>
        <v/>
      </c>
      <c r="AW69" s="49" t="str">
        <f t="shared" si="46"/>
        <v/>
      </c>
      <c r="AX69" s="68"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8" t="str" cm="1">
        <f t="array" ref="AY69">IF($AA69="","",IF((IFERROR(_xlfn.IFS(TRIM(SUBSTITUTE($AS69,CHAR(160),""))="Devis 1", IFERROR(VALUE(TRIM(SUBSTITUTE(AK69,CHAR(160),""))),0),TRIM(SUBSTITUTE($AS69,CHAR(160),""))="Devis 2", IFERROR(VALUE(TRIM(SUBSTITUTE(AN69,CHAR(160),""))),0),TRIM(SUBSTITUTE($AS69,CHAR(160),""))="Devis 3", IFERROR(VALUE(TRIM(SUBSTITUTE(AQ69,CHAR(160),""))),0)),0) * IFERROR(VALUE(TRIM(SUBSTITUTE($AA69,CHAR(160),""))),0)) = 0,IF(AX69&lt;&gt;"",0,""),(IFERROR(_xlfn.IFS(TRIM(SUBSTITUTE($AS69,CHAR(160),""))="Devis 1", IFERROR(VALUE(TRIM(SUBSTITUTE(AK69,CHAR(160),""))),0),TRIM(SUBSTITUTE($AS69,CHAR(160),""))="Devis 2", IFERROR(VALUE(TRIM(SUBSTITUTE(AN69,CHAR(160),""))),0),TRIM(SUBSTITUTE($AS69,CHAR(160),""))="Devis 3", IFERROR(VALUE(TRIM(SUBSTITUTE(AQ69,CHAR(160),""))),0)),0) * IFERROR(VALUE(TRIM(SUBSTITUTE($AA69,CHAR(160),""))),0))))</f>
        <v/>
      </c>
      <c r="AZ69" s="68"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0"/>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57" t="str" cm="1">
        <f t="array" ref="BC69">IF(OR(AZ69="",X69="",AX69="",V69="",AY69="",W69=""),"",_xlfn.IFS((IFERROR(VALUE(TRIM(SUBSTITUTE(AZ69,CHAR(160),""))),0))&gt;(IFERROR(VALUE(TRIM(SUBSTITUTE(X69,CHAR(160),""))),0)),"KO : Le montant retenu TTC est supérieur au montant présenté TTC. Merci de revoir la ligne de dépense ou plafonner son montant.",(IFERROR(VALUE(TRIM(SUBSTITUTE(AX69,CHAR(160),""))),0))&gt;(IFERROR(VALUE(TRIM(SUBSTITUTE(V69,CHAR(160),""))),0)),"Attention : Le montant retenu HT est supérieur au montant HT présenté. Merci de revoir la ligne de dépense,plafonner son montant,ou justifier la reventillation HT/TVA.",(IFERROR(VALUE(TRIM(SUBSTITUTE(AY69,CHAR(160),""))),0))&gt;(IFERROR(VALUE(TRIM(SUBSTITUTE(W69,CHAR(160),""))),0)),"Attention : Le montant TVA retenu est supérieur au montant TVA présenté. Merci de revoir la ligne de dépense,plafonner son montant,ou justifier la reventillation HT/TVA.",(IFERROR(VALUE(TRIM(SUBSTITUTE(X69,CHAR(160),""))),0))=0,"",(IFERROR(VALUE(TRIM(SUBSTITUTE(AZ69,CHAR(160),""))),0))=(IFERROR(VALUE(TRIM(SUBSTITUTE(X69,CHAR(160),""))),0)),"OK",
OR((IFERROR(VALUE(TRIM(SUBSTITUTE(AZ69,CHAR(160),""))),0))=0,(IFERROR(VALUE(TRIM(SUBSTITUTE(AX69,CHAR(160),""))),0))=0),"Attention : montant présenté entièrement écarté",(IFERROR(VALUE(TRIM(SUBSTITUTE(AZ69,CHAR(160),""))),0))&lt;(IFERROR(VALUE(TRIM(SUBSTITUTE(X69,CHAR(160),""))),0)),"Attention : montant présenté partiellement écarté",TRUE,""))</f>
        <v/>
      </c>
      <c r="BD69" s="49" t="str">
        <f t="shared" si="47"/>
        <v/>
      </c>
      <c r="BE69" s="49" t="str">
        <f t="shared" si="48"/>
        <v/>
      </c>
      <c r="BF69" s="665" t="str">
        <f t="shared" si="49"/>
        <v/>
      </c>
    </row>
    <row r="70" spans="1:58" ht="15" customHeight="1">
      <c r="A70" s="65">
        <v>59</v>
      </c>
      <c r="B70" s="143"/>
      <c r="C70" s="144"/>
      <c r="D70" s="143"/>
      <c r="E70" s="143"/>
      <c r="F70" s="143"/>
      <c r="G70" s="143"/>
      <c r="H70" s="143"/>
      <c r="I70" s="143"/>
      <c r="J70" s="143"/>
      <c r="K70" s="143"/>
      <c r="L70" s="124"/>
      <c r="M70" s="7"/>
      <c r="N70" s="42" t="str">
        <f t="shared" si="33"/>
        <v/>
      </c>
      <c r="O70" s="9"/>
      <c r="P70" s="7"/>
      <c r="Q70" s="42" t="str">
        <f t="shared" si="34"/>
        <v/>
      </c>
      <c r="R70" s="10"/>
      <c r="S70" s="7"/>
      <c r="T70" s="125" t="str">
        <f t="shared" si="35"/>
        <v/>
      </c>
      <c r="U70" s="134"/>
      <c r="V70" s="133"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7"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136" t="str">
        <f t="shared" si="36"/>
        <v/>
      </c>
      <c r="Y70" s="642"/>
      <c r="Z70" s="664" t="str">
        <f t="shared" si="52"/>
        <v/>
      </c>
      <c r="AA70" s="606" t="str">
        <f t="shared" si="53"/>
        <v/>
      </c>
      <c r="AB70" s="155" t="str">
        <f t="shared" si="54"/>
        <v/>
      </c>
      <c r="AC70" s="155" t="str">
        <f t="shared" si="55"/>
        <v/>
      </c>
      <c r="AD70" s="15" t="str">
        <f t="shared" si="26"/>
        <v/>
      </c>
      <c r="AE70" s="155" t="str">
        <f t="shared" si="27"/>
        <v/>
      </c>
      <c r="AF70" s="155" t="str">
        <f t="shared" si="28"/>
        <v/>
      </c>
      <c r="AG70" s="155" t="str">
        <f t="shared" si="29"/>
        <v/>
      </c>
      <c r="AH70" s="155" t="str">
        <f t="shared" si="30"/>
        <v/>
      </c>
      <c r="AI70" s="155" t="str">
        <f t="shared" si="31"/>
        <v/>
      </c>
      <c r="AJ70" s="45" t="str">
        <f t="shared" si="50"/>
        <v/>
      </c>
      <c r="AK70" s="20" t="str">
        <f t="shared" si="51"/>
        <v/>
      </c>
      <c r="AL70" s="42" t="str">
        <f t="shared" si="37"/>
        <v/>
      </c>
      <c r="AM70" s="46" t="str">
        <f t="shared" si="38"/>
        <v/>
      </c>
      <c r="AN70" s="20" t="str">
        <f t="shared" si="39"/>
        <v/>
      </c>
      <c r="AO70" s="42" t="str">
        <f t="shared" si="40"/>
        <v/>
      </c>
      <c r="AP70" s="47" t="str">
        <f t="shared" si="41"/>
        <v/>
      </c>
      <c r="AQ70" s="20" t="str">
        <f t="shared" si="42"/>
        <v/>
      </c>
      <c r="AR70" s="48" t="str">
        <f t="shared" si="43"/>
        <v/>
      </c>
      <c r="AS70" s="44" t="str">
        <f t="shared" si="44"/>
        <v/>
      </c>
      <c r="AT70" s="156"/>
      <c r="AU70" s="49" t="str">
        <f t="shared" si="32"/>
        <v/>
      </c>
      <c r="AV70" s="49" t="str">
        <f t="shared" si="45"/>
        <v/>
      </c>
      <c r="AW70" s="49" t="str">
        <f t="shared" si="46"/>
        <v/>
      </c>
      <c r="AX70" s="68"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8" t="str" cm="1">
        <f t="array" ref="AY70">IF($AA70="","",IF((IFERROR(_xlfn.IFS(TRIM(SUBSTITUTE($AS70,CHAR(160),""))="Devis 1", IFERROR(VALUE(TRIM(SUBSTITUTE(AK70,CHAR(160),""))),0),TRIM(SUBSTITUTE($AS70,CHAR(160),""))="Devis 2", IFERROR(VALUE(TRIM(SUBSTITUTE(AN70,CHAR(160),""))),0),TRIM(SUBSTITUTE($AS70,CHAR(160),""))="Devis 3", IFERROR(VALUE(TRIM(SUBSTITUTE(AQ70,CHAR(160),""))),0)),0) * IFERROR(VALUE(TRIM(SUBSTITUTE($AA70,CHAR(160),""))),0)) = 0,IF(AX70&lt;&gt;"",0,""),(IFERROR(_xlfn.IFS(TRIM(SUBSTITUTE($AS70,CHAR(160),""))="Devis 1", IFERROR(VALUE(TRIM(SUBSTITUTE(AK70,CHAR(160),""))),0),TRIM(SUBSTITUTE($AS70,CHAR(160),""))="Devis 2", IFERROR(VALUE(TRIM(SUBSTITUTE(AN70,CHAR(160),""))),0),TRIM(SUBSTITUTE($AS70,CHAR(160),""))="Devis 3", IFERROR(VALUE(TRIM(SUBSTITUTE(AQ70,CHAR(160),""))),0)),0) * IFERROR(VALUE(TRIM(SUBSTITUTE($AA70,CHAR(160),""))),0))))</f>
        <v/>
      </c>
      <c r="AZ70" s="68"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0"/>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57" t="str" cm="1">
        <f t="array" ref="BC70">IF(OR(AZ70="",X70="",AX70="",V70="",AY70="",W70=""),"",_xlfn.IFS((IFERROR(VALUE(TRIM(SUBSTITUTE(AZ70,CHAR(160),""))),0))&gt;(IFERROR(VALUE(TRIM(SUBSTITUTE(X70,CHAR(160),""))),0)),"KO : Le montant retenu TTC est supérieur au montant présenté TTC. Merci de revoir la ligne de dépense ou plafonner son montant.",(IFERROR(VALUE(TRIM(SUBSTITUTE(AX70,CHAR(160),""))),0))&gt;(IFERROR(VALUE(TRIM(SUBSTITUTE(V70,CHAR(160),""))),0)),"Attention : Le montant retenu HT est supérieur au montant HT présenté. Merci de revoir la ligne de dépense,plafonner son montant,ou justifier la reventillation HT/TVA.",(IFERROR(VALUE(TRIM(SUBSTITUTE(AY70,CHAR(160),""))),0))&gt;(IFERROR(VALUE(TRIM(SUBSTITUTE(W70,CHAR(160),""))),0)),"Attention : Le montant TVA retenu est supérieur au montant TVA présenté. Merci de revoir la ligne de dépense,plafonner son montant,ou justifier la reventillation HT/TVA.",(IFERROR(VALUE(TRIM(SUBSTITUTE(X70,CHAR(160),""))),0))=0,"",(IFERROR(VALUE(TRIM(SUBSTITUTE(AZ70,CHAR(160),""))),0))=(IFERROR(VALUE(TRIM(SUBSTITUTE(X70,CHAR(160),""))),0)),"OK",
OR((IFERROR(VALUE(TRIM(SUBSTITUTE(AZ70,CHAR(160),""))),0))=0,(IFERROR(VALUE(TRIM(SUBSTITUTE(AX70,CHAR(160),""))),0))=0),"Attention : montant présenté entièrement écarté",(IFERROR(VALUE(TRIM(SUBSTITUTE(AZ70,CHAR(160),""))),0))&lt;(IFERROR(VALUE(TRIM(SUBSTITUTE(X70,CHAR(160),""))),0)),"Attention : montant présenté partiellement écarté",TRUE,""))</f>
        <v/>
      </c>
      <c r="BD70" s="49" t="str">
        <f t="shared" si="47"/>
        <v/>
      </c>
      <c r="BE70" s="49" t="str">
        <f t="shared" si="48"/>
        <v/>
      </c>
      <c r="BF70" s="665" t="str">
        <f t="shared" si="49"/>
        <v/>
      </c>
    </row>
    <row r="71" spans="1:58" ht="15" customHeight="1">
      <c r="A71" s="65">
        <v>60</v>
      </c>
      <c r="B71" s="143"/>
      <c r="C71" s="144"/>
      <c r="D71" s="143"/>
      <c r="E71" s="143"/>
      <c r="F71" s="143"/>
      <c r="G71" s="143"/>
      <c r="H71" s="143"/>
      <c r="I71" s="143"/>
      <c r="J71" s="143"/>
      <c r="K71" s="143"/>
      <c r="L71" s="124"/>
      <c r="M71" s="7"/>
      <c r="N71" s="42" t="str">
        <f t="shared" si="33"/>
        <v/>
      </c>
      <c r="O71" s="9"/>
      <c r="P71" s="7"/>
      <c r="Q71" s="42" t="str">
        <f t="shared" si="34"/>
        <v/>
      </c>
      <c r="R71" s="10"/>
      <c r="S71" s="7"/>
      <c r="T71" s="125" t="str">
        <f t="shared" si="35"/>
        <v/>
      </c>
      <c r="U71" s="134"/>
      <c r="V71" s="133"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7"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136" t="str">
        <f t="shared" si="36"/>
        <v/>
      </c>
      <c r="Y71" s="642"/>
      <c r="Z71" s="664" t="str">
        <f t="shared" si="52"/>
        <v/>
      </c>
      <c r="AA71" s="606" t="str">
        <f t="shared" si="53"/>
        <v/>
      </c>
      <c r="AB71" s="155" t="str">
        <f t="shared" si="54"/>
        <v/>
      </c>
      <c r="AC71" s="155" t="str">
        <f t="shared" si="55"/>
        <v/>
      </c>
      <c r="AD71" s="15" t="str">
        <f t="shared" si="26"/>
        <v/>
      </c>
      <c r="AE71" s="155" t="str">
        <f t="shared" si="27"/>
        <v/>
      </c>
      <c r="AF71" s="155" t="str">
        <f t="shared" si="28"/>
        <v/>
      </c>
      <c r="AG71" s="155" t="str">
        <f t="shared" si="29"/>
        <v/>
      </c>
      <c r="AH71" s="155" t="str">
        <f t="shared" si="30"/>
        <v/>
      </c>
      <c r="AI71" s="155" t="str">
        <f t="shared" si="31"/>
        <v/>
      </c>
      <c r="AJ71" s="45" t="str">
        <f t="shared" si="50"/>
        <v/>
      </c>
      <c r="AK71" s="20" t="str">
        <f t="shared" si="51"/>
        <v/>
      </c>
      <c r="AL71" s="42" t="str">
        <f t="shared" si="37"/>
        <v/>
      </c>
      <c r="AM71" s="46" t="str">
        <f t="shared" si="38"/>
        <v/>
      </c>
      <c r="AN71" s="20" t="str">
        <f t="shared" si="39"/>
        <v/>
      </c>
      <c r="AO71" s="42" t="str">
        <f t="shared" si="40"/>
        <v/>
      </c>
      <c r="AP71" s="47" t="str">
        <f t="shared" si="41"/>
        <v/>
      </c>
      <c r="AQ71" s="20" t="str">
        <f t="shared" si="42"/>
        <v/>
      </c>
      <c r="AR71" s="48" t="str">
        <f t="shared" si="43"/>
        <v/>
      </c>
      <c r="AS71" s="44" t="str">
        <f t="shared" si="44"/>
        <v/>
      </c>
      <c r="AT71" s="156"/>
      <c r="AU71" s="49" t="str">
        <f t="shared" si="32"/>
        <v/>
      </c>
      <c r="AV71" s="49" t="str">
        <f t="shared" si="45"/>
        <v/>
      </c>
      <c r="AW71" s="49" t="str">
        <f t="shared" si="46"/>
        <v/>
      </c>
      <c r="AX71" s="68"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8" t="str" cm="1">
        <f t="array" ref="AY71">IF($AA71="","",IF((IFERROR(_xlfn.IFS(TRIM(SUBSTITUTE($AS71,CHAR(160),""))="Devis 1", IFERROR(VALUE(TRIM(SUBSTITUTE(AK71,CHAR(160),""))),0),TRIM(SUBSTITUTE($AS71,CHAR(160),""))="Devis 2", IFERROR(VALUE(TRIM(SUBSTITUTE(AN71,CHAR(160),""))),0),TRIM(SUBSTITUTE($AS71,CHAR(160),""))="Devis 3", IFERROR(VALUE(TRIM(SUBSTITUTE(AQ71,CHAR(160),""))),0)),0) * IFERROR(VALUE(TRIM(SUBSTITUTE($AA71,CHAR(160),""))),0)) = 0,IF(AX71&lt;&gt;"",0,""),(IFERROR(_xlfn.IFS(TRIM(SUBSTITUTE($AS71,CHAR(160),""))="Devis 1", IFERROR(VALUE(TRIM(SUBSTITUTE(AK71,CHAR(160),""))),0),TRIM(SUBSTITUTE($AS71,CHAR(160),""))="Devis 2", IFERROR(VALUE(TRIM(SUBSTITUTE(AN71,CHAR(160),""))),0),TRIM(SUBSTITUTE($AS71,CHAR(160),""))="Devis 3", IFERROR(VALUE(TRIM(SUBSTITUTE(AQ71,CHAR(160),""))),0)),0) * IFERROR(VALUE(TRIM(SUBSTITUTE($AA71,CHAR(160),""))),0))))</f>
        <v/>
      </c>
      <c r="AZ71" s="68"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0"/>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57" t="str" cm="1">
        <f t="array" ref="BC71">IF(OR(AZ71="",X71="",AX71="",V71="",AY71="",W71=""),"",_xlfn.IFS((IFERROR(VALUE(TRIM(SUBSTITUTE(AZ71,CHAR(160),""))),0))&gt;(IFERROR(VALUE(TRIM(SUBSTITUTE(X71,CHAR(160),""))),0)),"KO : Le montant retenu TTC est supérieur au montant présenté TTC. Merci de revoir la ligne de dépense ou plafonner son montant.",(IFERROR(VALUE(TRIM(SUBSTITUTE(AX71,CHAR(160),""))),0))&gt;(IFERROR(VALUE(TRIM(SUBSTITUTE(V71,CHAR(160),""))),0)),"Attention : Le montant retenu HT est supérieur au montant HT présenté. Merci de revoir la ligne de dépense,plafonner son montant,ou justifier la reventillation HT/TVA.",(IFERROR(VALUE(TRIM(SUBSTITUTE(AY71,CHAR(160),""))),0))&gt;(IFERROR(VALUE(TRIM(SUBSTITUTE(W71,CHAR(160),""))),0)),"Attention : Le montant TVA retenu est supérieur au montant TVA présenté. Merci de revoir la ligne de dépense,plafonner son montant,ou justifier la reventillation HT/TVA.",(IFERROR(VALUE(TRIM(SUBSTITUTE(X71,CHAR(160),""))),0))=0,"",(IFERROR(VALUE(TRIM(SUBSTITUTE(AZ71,CHAR(160),""))),0))=(IFERROR(VALUE(TRIM(SUBSTITUTE(X71,CHAR(160),""))),0)),"OK",
OR((IFERROR(VALUE(TRIM(SUBSTITUTE(AZ71,CHAR(160),""))),0))=0,(IFERROR(VALUE(TRIM(SUBSTITUTE(AX71,CHAR(160),""))),0))=0),"Attention : montant présenté entièrement écarté",(IFERROR(VALUE(TRIM(SUBSTITUTE(AZ71,CHAR(160),""))),0))&lt;(IFERROR(VALUE(TRIM(SUBSTITUTE(X71,CHAR(160),""))),0)),"Attention : montant présenté partiellement écarté",TRUE,""))</f>
        <v/>
      </c>
      <c r="BD71" s="49" t="str">
        <f t="shared" si="47"/>
        <v/>
      </c>
      <c r="BE71" s="49" t="str">
        <f t="shared" si="48"/>
        <v/>
      </c>
      <c r="BF71" s="665" t="str">
        <f t="shared" si="49"/>
        <v/>
      </c>
    </row>
    <row r="72" spans="1:58" ht="15" customHeight="1">
      <c r="A72" s="65">
        <v>61</v>
      </c>
      <c r="B72" s="143"/>
      <c r="C72" s="144"/>
      <c r="D72" s="143"/>
      <c r="E72" s="143"/>
      <c r="F72" s="143"/>
      <c r="G72" s="143"/>
      <c r="H72" s="143"/>
      <c r="I72" s="143"/>
      <c r="J72" s="143"/>
      <c r="K72" s="143"/>
      <c r="L72" s="124"/>
      <c r="M72" s="7"/>
      <c r="N72" s="42" t="str">
        <f t="shared" si="33"/>
        <v/>
      </c>
      <c r="O72" s="9"/>
      <c r="P72" s="7"/>
      <c r="Q72" s="42" t="str">
        <f t="shared" si="34"/>
        <v/>
      </c>
      <c r="R72" s="10"/>
      <c r="S72" s="7"/>
      <c r="T72" s="125" t="str">
        <f t="shared" si="35"/>
        <v/>
      </c>
      <c r="U72" s="134"/>
      <c r="V72" s="133"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7"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136" t="str">
        <f t="shared" si="36"/>
        <v/>
      </c>
      <c r="Y72" s="642"/>
      <c r="Z72" s="664" t="str">
        <f t="shared" si="52"/>
        <v/>
      </c>
      <c r="AA72" s="606" t="str">
        <f t="shared" si="53"/>
        <v/>
      </c>
      <c r="AB72" s="155" t="str">
        <f t="shared" si="54"/>
        <v/>
      </c>
      <c r="AC72" s="155" t="str">
        <f t="shared" si="55"/>
        <v/>
      </c>
      <c r="AD72" s="15" t="str">
        <f t="shared" si="26"/>
        <v/>
      </c>
      <c r="AE72" s="155" t="str">
        <f t="shared" si="27"/>
        <v/>
      </c>
      <c r="AF72" s="155" t="str">
        <f t="shared" si="28"/>
        <v/>
      </c>
      <c r="AG72" s="155" t="str">
        <f t="shared" si="29"/>
        <v/>
      </c>
      <c r="AH72" s="155" t="str">
        <f t="shared" si="30"/>
        <v/>
      </c>
      <c r="AI72" s="155" t="str">
        <f t="shared" si="31"/>
        <v/>
      </c>
      <c r="AJ72" s="45" t="str">
        <f t="shared" si="50"/>
        <v/>
      </c>
      <c r="AK72" s="20" t="str">
        <f t="shared" si="51"/>
        <v/>
      </c>
      <c r="AL72" s="42" t="str">
        <f t="shared" si="37"/>
        <v/>
      </c>
      <c r="AM72" s="46" t="str">
        <f t="shared" si="38"/>
        <v/>
      </c>
      <c r="AN72" s="20" t="str">
        <f t="shared" si="39"/>
        <v/>
      </c>
      <c r="AO72" s="42" t="str">
        <f t="shared" si="40"/>
        <v/>
      </c>
      <c r="AP72" s="47" t="str">
        <f t="shared" si="41"/>
        <v/>
      </c>
      <c r="AQ72" s="20" t="str">
        <f t="shared" si="42"/>
        <v/>
      </c>
      <c r="AR72" s="48" t="str">
        <f t="shared" si="43"/>
        <v/>
      </c>
      <c r="AS72" s="44" t="str">
        <f t="shared" si="44"/>
        <v/>
      </c>
      <c r="AT72" s="156"/>
      <c r="AU72" s="49" t="str">
        <f t="shared" si="32"/>
        <v/>
      </c>
      <c r="AV72" s="49" t="str">
        <f t="shared" si="45"/>
        <v/>
      </c>
      <c r="AW72" s="49" t="str">
        <f t="shared" si="46"/>
        <v/>
      </c>
      <c r="AX72" s="68"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8" t="str" cm="1">
        <f t="array" ref="AY72">IF($AA72="","",IF((IFERROR(_xlfn.IFS(TRIM(SUBSTITUTE($AS72,CHAR(160),""))="Devis 1", IFERROR(VALUE(TRIM(SUBSTITUTE(AK72,CHAR(160),""))),0),TRIM(SUBSTITUTE($AS72,CHAR(160),""))="Devis 2", IFERROR(VALUE(TRIM(SUBSTITUTE(AN72,CHAR(160),""))),0),TRIM(SUBSTITUTE($AS72,CHAR(160),""))="Devis 3", IFERROR(VALUE(TRIM(SUBSTITUTE(AQ72,CHAR(160),""))),0)),0) * IFERROR(VALUE(TRIM(SUBSTITUTE($AA72,CHAR(160),""))),0)) = 0,IF(AX72&lt;&gt;"",0,""),(IFERROR(_xlfn.IFS(TRIM(SUBSTITUTE($AS72,CHAR(160),""))="Devis 1", IFERROR(VALUE(TRIM(SUBSTITUTE(AK72,CHAR(160),""))),0),TRIM(SUBSTITUTE($AS72,CHAR(160),""))="Devis 2", IFERROR(VALUE(TRIM(SUBSTITUTE(AN72,CHAR(160),""))),0),TRIM(SUBSTITUTE($AS72,CHAR(160),""))="Devis 3", IFERROR(VALUE(TRIM(SUBSTITUTE(AQ72,CHAR(160),""))),0)),0) * IFERROR(VALUE(TRIM(SUBSTITUTE($AA72,CHAR(160),""))),0))))</f>
        <v/>
      </c>
      <c r="AZ72" s="68"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0"/>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57" t="str" cm="1">
        <f t="array" ref="BC72">IF(OR(AZ72="",X72="",AX72="",V72="",AY72="",W72=""),"",_xlfn.IFS((IFERROR(VALUE(TRIM(SUBSTITUTE(AZ72,CHAR(160),""))),0))&gt;(IFERROR(VALUE(TRIM(SUBSTITUTE(X72,CHAR(160),""))),0)),"KO : Le montant retenu TTC est supérieur au montant présenté TTC. Merci de revoir la ligne de dépense ou plafonner son montant.",(IFERROR(VALUE(TRIM(SUBSTITUTE(AX72,CHAR(160),""))),0))&gt;(IFERROR(VALUE(TRIM(SUBSTITUTE(V72,CHAR(160),""))),0)),"Attention : Le montant retenu HT est supérieur au montant HT présenté. Merci de revoir la ligne de dépense,plafonner son montant,ou justifier la reventillation HT/TVA.",(IFERROR(VALUE(TRIM(SUBSTITUTE(AY72,CHAR(160),""))),0))&gt;(IFERROR(VALUE(TRIM(SUBSTITUTE(W72,CHAR(160),""))),0)),"Attention : Le montant TVA retenu est supérieur au montant TVA présenté. Merci de revoir la ligne de dépense,plafonner son montant,ou justifier la reventillation HT/TVA.",(IFERROR(VALUE(TRIM(SUBSTITUTE(X72,CHAR(160),""))),0))=0,"",(IFERROR(VALUE(TRIM(SUBSTITUTE(AZ72,CHAR(160),""))),0))=(IFERROR(VALUE(TRIM(SUBSTITUTE(X72,CHAR(160),""))),0)),"OK",
OR((IFERROR(VALUE(TRIM(SUBSTITUTE(AZ72,CHAR(160),""))),0))=0,(IFERROR(VALUE(TRIM(SUBSTITUTE(AX72,CHAR(160),""))),0))=0),"Attention : montant présenté entièrement écarté",(IFERROR(VALUE(TRIM(SUBSTITUTE(AZ72,CHAR(160),""))),0))&lt;(IFERROR(VALUE(TRIM(SUBSTITUTE(X72,CHAR(160),""))),0)),"Attention : montant présenté partiellement écarté",TRUE,""))</f>
        <v/>
      </c>
      <c r="BD72" s="49" t="str">
        <f t="shared" si="47"/>
        <v/>
      </c>
      <c r="BE72" s="49" t="str">
        <f t="shared" si="48"/>
        <v/>
      </c>
      <c r="BF72" s="665" t="str">
        <f t="shared" si="49"/>
        <v/>
      </c>
    </row>
    <row r="73" spans="1:58" ht="15" customHeight="1">
      <c r="A73" s="65">
        <v>62</v>
      </c>
      <c r="B73" s="143"/>
      <c r="C73" s="144"/>
      <c r="D73" s="143"/>
      <c r="E73" s="143"/>
      <c r="F73" s="143"/>
      <c r="G73" s="143"/>
      <c r="H73" s="143"/>
      <c r="I73" s="143"/>
      <c r="J73" s="143"/>
      <c r="K73" s="143"/>
      <c r="L73" s="124"/>
      <c r="M73" s="7"/>
      <c r="N73" s="42" t="str">
        <f t="shared" si="33"/>
        <v/>
      </c>
      <c r="O73" s="9"/>
      <c r="P73" s="7"/>
      <c r="Q73" s="42" t="str">
        <f t="shared" si="34"/>
        <v/>
      </c>
      <c r="R73" s="10"/>
      <c r="S73" s="7"/>
      <c r="T73" s="125" t="str">
        <f t="shared" si="35"/>
        <v/>
      </c>
      <c r="U73" s="134"/>
      <c r="V73" s="133"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7"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136" t="str">
        <f t="shared" si="36"/>
        <v/>
      </c>
      <c r="Y73" s="642"/>
      <c r="Z73" s="664" t="str">
        <f t="shared" si="52"/>
        <v/>
      </c>
      <c r="AA73" s="606" t="str">
        <f t="shared" si="53"/>
        <v/>
      </c>
      <c r="AB73" s="155" t="str">
        <f t="shared" si="54"/>
        <v/>
      </c>
      <c r="AC73" s="155" t="str">
        <f t="shared" si="55"/>
        <v/>
      </c>
      <c r="AD73" s="15" t="str">
        <f t="shared" si="26"/>
        <v/>
      </c>
      <c r="AE73" s="155" t="str">
        <f t="shared" si="27"/>
        <v/>
      </c>
      <c r="AF73" s="155" t="str">
        <f t="shared" si="28"/>
        <v/>
      </c>
      <c r="AG73" s="155" t="str">
        <f t="shared" si="29"/>
        <v/>
      </c>
      <c r="AH73" s="155" t="str">
        <f t="shared" si="30"/>
        <v/>
      </c>
      <c r="AI73" s="155" t="str">
        <f t="shared" si="31"/>
        <v/>
      </c>
      <c r="AJ73" s="45" t="str">
        <f t="shared" si="50"/>
        <v/>
      </c>
      <c r="AK73" s="20" t="str">
        <f t="shared" si="51"/>
        <v/>
      </c>
      <c r="AL73" s="42" t="str">
        <f t="shared" si="37"/>
        <v/>
      </c>
      <c r="AM73" s="46" t="str">
        <f t="shared" si="38"/>
        <v/>
      </c>
      <c r="AN73" s="20" t="str">
        <f t="shared" si="39"/>
        <v/>
      </c>
      <c r="AO73" s="42" t="str">
        <f t="shared" si="40"/>
        <v/>
      </c>
      <c r="AP73" s="47" t="str">
        <f t="shared" si="41"/>
        <v/>
      </c>
      <c r="AQ73" s="20" t="str">
        <f t="shared" si="42"/>
        <v/>
      </c>
      <c r="AR73" s="48" t="str">
        <f t="shared" si="43"/>
        <v/>
      </c>
      <c r="AS73" s="44" t="str">
        <f t="shared" si="44"/>
        <v/>
      </c>
      <c r="AT73" s="156"/>
      <c r="AU73" s="49" t="str">
        <f t="shared" si="32"/>
        <v/>
      </c>
      <c r="AV73" s="49" t="str">
        <f t="shared" si="45"/>
        <v/>
      </c>
      <c r="AW73" s="49" t="str">
        <f t="shared" si="46"/>
        <v/>
      </c>
      <c r="AX73" s="68"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8" t="str" cm="1">
        <f t="array" ref="AY73">IF($AA73="","",IF((IFERROR(_xlfn.IFS(TRIM(SUBSTITUTE($AS73,CHAR(160),""))="Devis 1", IFERROR(VALUE(TRIM(SUBSTITUTE(AK73,CHAR(160),""))),0),TRIM(SUBSTITUTE($AS73,CHAR(160),""))="Devis 2", IFERROR(VALUE(TRIM(SUBSTITUTE(AN73,CHAR(160),""))),0),TRIM(SUBSTITUTE($AS73,CHAR(160),""))="Devis 3", IFERROR(VALUE(TRIM(SUBSTITUTE(AQ73,CHAR(160),""))),0)),0) * IFERROR(VALUE(TRIM(SUBSTITUTE($AA73,CHAR(160),""))),0)) = 0,IF(AX73&lt;&gt;"",0,""),(IFERROR(_xlfn.IFS(TRIM(SUBSTITUTE($AS73,CHAR(160),""))="Devis 1", IFERROR(VALUE(TRIM(SUBSTITUTE(AK73,CHAR(160),""))),0),TRIM(SUBSTITUTE($AS73,CHAR(160),""))="Devis 2", IFERROR(VALUE(TRIM(SUBSTITUTE(AN73,CHAR(160),""))),0),TRIM(SUBSTITUTE($AS73,CHAR(160),""))="Devis 3", IFERROR(VALUE(TRIM(SUBSTITUTE(AQ73,CHAR(160),""))),0)),0) * IFERROR(VALUE(TRIM(SUBSTITUTE($AA73,CHAR(160),""))),0))))</f>
        <v/>
      </c>
      <c r="AZ73" s="68"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0"/>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57" t="str" cm="1">
        <f t="array" ref="BC73">IF(OR(AZ73="",X73="",AX73="",V73="",AY73="",W73=""),"",_xlfn.IFS((IFERROR(VALUE(TRIM(SUBSTITUTE(AZ73,CHAR(160),""))),0))&gt;(IFERROR(VALUE(TRIM(SUBSTITUTE(X73,CHAR(160),""))),0)),"KO : Le montant retenu TTC est supérieur au montant présenté TTC. Merci de revoir la ligne de dépense ou plafonner son montant.",(IFERROR(VALUE(TRIM(SUBSTITUTE(AX73,CHAR(160),""))),0))&gt;(IFERROR(VALUE(TRIM(SUBSTITUTE(V73,CHAR(160),""))),0)),"Attention : Le montant retenu HT est supérieur au montant HT présenté. Merci de revoir la ligne de dépense,plafonner son montant,ou justifier la reventillation HT/TVA.",(IFERROR(VALUE(TRIM(SUBSTITUTE(AY73,CHAR(160),""))),0))&gt;(IFERROR(VALUE(TRIM(SUBSTITUTE(W73,CHAR(160),""))),0)),"Attention : Le montant TVA retenu est supérieur au montant TVA présenté. Merci de revoir la ligne de dépense,plafonner son montant,ou justifier la reventillation HT/TVA.",(IFERROR(VALUE(TRIM(SUBSTITUTE(X73,CHAR(160),""))),0))=0,"",(IFERROR(VALUE(TRIM(SUBSTITUTE(AZ73,CHAR(160),""))),0))=(IFERROR(VALUE(TRIM(SUBSTITUTE(X73,CHAR(160),""))),0)),"OK",
OR((IFERROR(VALUE(TRIM(SUBSTITUTE(AZ73,CHAR(160),""))),0))=0,(IFERROR(VALUE(TRIM(SUBSTITUTE(AX73,CHAR(160),""))),0))=0),"Attention : montant présenté entièrement écarté",(IFERROR(VALUE(TRIM(SUBSTITUTE(AZ73,CHAR(160),""))),0))&lt;(IFERROR(VALUE(TRIM(SUBSTITUTE(X73,CHAR(160),""))),0)),"Attention : montant présenté partiellement écarté",TRUE,""))</f>
        <v/>
      </c>
      <c r="BD73" s="49" t="str">
        <f t="shared" si="47"/>
        <v/>
      </c>
      <c r="BE73" s="49" t="str">
        <f t="shared" si="48"/>
        <v/>
      </c>
      <c r="BF73" s="665" t="str">
        <f t="shared" si="49"/>
        <v/>
      </c>
    </row>
    <row r="74" spans="1:58" ht="15" customHeight="1">
      <c r="A74" s="65">
        <v>63</v>
      </c>
      <c r="B74" s="143"/>
      <c r="C74" s="144"/>
      <c r="D74" s="143"/>
      <c r="E74" s="143"/>
      <c r="F74" s="143"/>
      <c r="G74" s="143"/>
      <c r="H74" s="143"/>
      <c r="I74" s="143"/>
      <c r="J74" s="143"/>
      <c r="K74" s="143"/>
      <c r="L74" s="124"/>
      <c r="M74" s="7"/>
      <c r="N74" s="42" t="str">
        <f t="shared" si="33"/>
        <v/>
      </c>
      <c r="O74" s="9"/>
      <c r="P74" s="7"/>
      <c r="Q74" s="42" t="str">
        <f t="shared" si="34"/>
        <v/>
      </c>
      <c r="R74" s="10"/>
      <c r="S74" s="7"/>
      <c r="T74" s="125" t="str">
        <f t="shared" si="35"/>
        <v/>
      </c>
      <c r="U74" s="134"/>
      <c r="V74" s="133"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7"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136" t="str">
        <f t="shared" si="36"/>
        <v/>
      </c>
      <c r="Y74" s="642"/>
      <c r="Z74" s="664" t="str">
        <f t="shared" si="52"/>
        <v/>
      </c>
      <c r="AA74" s="606" t="str">
        <f t="shared" si="53"/>
        <v/>
      </c>
      <c r="AB74" s="155" t="str">
        <f t="shared" si="54"/>
        <v/>
      </c>
      <c r="AC74" s="155" t="str">
        <f t="shared" si="55"/>
        <v/>
      </c>
      <c r="AD74" s="15" t="str">
        <f t="shared" si="26"/>
        <v/>
      </c>
      <c r="AE74" s="155" t="str">
        <f t="shared" si="27"/>
        <v/>
      </c>
      <c r="AF74" s="155" t="str">
        <f t="shared" si="28"/>
        <v/>
      </c>
      <c r="AG74" s="155" t="str">
        <f t="shared" si="29"/>
        <v/>
      </c>
      <c r="AH74" s="155" t="str">
        <f t="shared" si="30"/>
        <v/>
      </c>
      <c r="AI74" s="155" t="str">
        <f t="shared" si="31"/>
        <v/>
      </c>
      <c r="AJ74" s="45" t="str">
        <f t="shared" si="50"/>
        <v/>
      </c>
      <c r="AK74" s="20" t="str">
        <f t="shared" si="51"/>
        <v/>
      </c>
      <c r="AL74" s="42" t="str">
        <f t="shared" si="37"/>
        <v/>
      </c>
      <c r="AM74" s="46" t="str">
        <f t="shared" si="38"/>
        <v/>
      </c>
      <c r="AN74" s="20" t="str">
        <f t="shared" si="39"/>
        <v/>
      </c>
      <c r="AO74" s="42" t="str">
        <f t="shared" si="40"/>
        <v/>
      </c>
      <c r="AP74" s="47" t="str">
        <f t="shared" si="41"/>
        <v/>
      </c>
      <c r="AQ74" s="20" t="str">
        <f t="shared" si="42"/>
        <v/>
      </c>
      <c r="AR74" s="48" t="str">
        <f t="shared" si="43"/>
        <v/>
      </c>
      <c r="AS74" s="44" t="str">
        <f t="shared" si="44"/>
        <v/>
      </c>
      <c r="AT74" s="156"/>
      <c r="AU74" s="49" t="str">
        <f t="shared" si="32"/>
        <v/>
      </c>
      <c r="AV74" s="49" t="str">
        <f t="shared" si="45"/>
        <v/>
      </c>
      <c r="AW74" s="49" t="str">
        <f t="shared" si="46"/>
        <v/>
      </c>
      <c r="AX74" s="68"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8" t="str" cm="1">
        <f t="array" ref="AY74">IF($AA74="","",IF((IFERROR(_xlfn.IFS(TRIM(SUBSTITUTE($AS74,CHAR(160),""))="Devis 1", IFERROR(VALUE(TRIM(SUBSTITUTE(AK74,CHAR(160),""))),0),TRIM(SUBSTITUTE($AS74,CHAR(160),""))="Devis 2", IFERROR(VALUE(TRIM(SUBSTITUTE(AN74,CHAR(160),""))),0),TRIM(SUBSTITUTE($AS74,CHAR(160),""))="Devis 3", IFERROR(VALUE(TRIM(SUBSTITUTE(AQ74,CHAR(160),""))),0)),0) * IFERROR(VALUE(TRIM(SUBSTITUTE($AA74,CHAR(160),""))),0)) = 0,IF(AX74&lt;&gt;"",0,""),(IFERROR(_xlfn.IFS(TRIM(SUBSTITUTE($AS74,CHAR(160),""))="Devis 1", IFERROR(VALUE(TRIM(SUBSTITUTE(AK74,CHAR(160),""))),0),TRIM(SUBSTITUTE($AS74,CHAR(160),""))="Devis 2", IFERROR(VALUE(TRIM(SUBSTITUTE(AN74,CHAR(160),""))),0),TRIM(SUBSTITUTE($AS74,CHAR(160),""))="Devis 3", IFERROR(VALUE(TRIM(SUBSTITUTE(AQ74,CHAR(160),""))),0)),0) * IFERROR(VALUE(TRIM(SUBSTITUTE($AA74,CHAR(160),""))),0))))</f>
        <v/>
      </c>
      <c r="AZ74" s="68"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0"/>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57" t="str" cm="1">
        <f t="array" ref="BC74">IF(OR(AZ74="",X74="",AX74="",V74="",AY74="",W74=""),"",_xlfn.IFS((IFERROR(VALUE(TRIM(SUBSTITUTE(AZ74,CHAR(160),""))),0))&gt;(IFERROR(VALUE(TRIM(SUBSTITUTE(X74,CHAR(160),""))),0)),"KO : Le montant retenu TTC est supérieur au montant présenté TTC. Merci de revoir la ligne de dépense ou plafonner son montant.",(IFERROR(VALUE(TRIM(SUBSTITUTE(AX74,CHAR(160),""))),0))&gt;(IFERROR(VALUE(TRIM(SUBSTITUTE(V74,CHAR(160),""))),0)),"Attention : Le montant retenu HT est supérieur au montant HT présenté. Merci de revoir la ligne de dépense,plafonner son montant,ou justifier la reventillation HT/TVA.",(IFERROR(VALUE(TRIM(SUBSTITUTE(AY74,CHAR(160),""))),0))&gt;(IFERROR(VALUE(TRIM(SUBSTITUTE(W74,CHAR(160),""))),0)),"Attention : Le montant TVA retenu est supérieur au montant TVA présenté. Merci de revoir la ligne de dépense,plafonner son montant,ou justifier la reventillation HT/TVA.",(IFERROR(VALUE(TRIM(SUBSTITUTE(X74,CHAR(160),""))),0))=0,"",(IFERROR(VALUE(TRIM(SUBSTITUTE(AZ74,CHAR(160),""))),0))=(IFERROR(VALUE(TRIM(SUBSTITUTE(X74,CHAR(160),""))),0)),"OK",
OR((IFERROR(VALUE(TRIM(SUBSTITUTE(AZ74,CHAR(160),""))),0))=0,(IFERROR(VALUE(TRIM(SUBSTITUTE(AX74,CHAR(160),""))),0))=0),"Attention : montant présenté entièrement écarté",(IFERROR(VALUE(TRIM(SUBSTITUTE(AZ74,CHAR(160),""))),0))&lt;(IFERROR(VALUE(TRIM(SUBSTITUTE(X74,CHAR(160),""))),0)),"Attention : montant présenté partiellement écarté",TRUE,""))</f>
        <v/>
      </c>
      <c r="BD74" s="49" t="str">
        <f t="shared" si="47"/>
        <v/>
      </c>
      <c r="BE74" s="49" t="str">
        <f t="shared" si="48"/>
        <v/>
      </c>
      <c r="BF74" s="665" t="str">
        <f t="shared" si="49"/>
        <v/>
      </c>
    </row>
    <row r="75" spans="1:58" ht="15" customHeight="1">
      <c r="A75" s="65">
        <v>64</v>
      </c>
      <c r="B75" s="143"/>
      <c r="C75" s="144"/>
      <c r="D75" s="143"/>
      <c r="E75" s="143"/>
      <c r="F75" s="143"/>
      <c r="G75" s="143"/>
      <c r="H75" s="143"/>
      <c r="I75" s="143"/>
      <c r="J75" s="143"/>
      <c r="K75" s="143"/>
      <c r="L75" s="124"/>
      <c r="M75" s="7"/>
      <c r="N75" s="42" t="str">
        <f t="shared" ref="N75:N106" si="56">IF(OR(L75="", M75=""), "", IFERROR(VALUE(TRIM(SUBSTITUTE(L75,CHAR(160),""))),0) + IFERROR(VALUE(TRIM(SUBSTITUTE(M75,CHAR(160),""))),0))</f>
        <v/>
      </c>
      <c r="O75" s="9"/>
      <c r="P75" s="7"/>
      <c r="Q75" s="42" t="str">
        <f t="shared" ref="Q75:Q106" si="57">IF(OR(O75="", P75=""), "", IFERROR(VALUE(TRIM(SUBSTITUTE(O75,CHAR(160),""))),0) + IFERROR(VALUE(TRIM(SUBSTITUTE(P75,CHAR(160),""))),0))</f>
        <v/>
      </c>
      <c r="R75" s="10"/>
      <c r="S75" s="7"/>
      <c r="T75" s="125" t="str">
        <f t="shared" ref="T75:T106" si="58">IF(OR(R75="", S75=""), "", IFERROR(VALUE(TRIM(SUBSTITUTE(R75,CHAR(160),""))),0) + IFERROR(VALUE(TRIM(SUBSTITUTE(S75,CHAR(160),""))),0))</f>
        <v/>
      </c>
      <c r="U75" s="134"/>
      <c r="V75" s="133"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7"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136" t="str">
        <f t="shared" ref="X75:X106" si="59">IF(OR(V75="", W75=""), "", IFERROR(VALUE(TRIM(SUBSTITUTE(V75,CHAR(160),""))),0) + IFERROR(VALUE(TRIM(SUBSTITUTE(W75,CHAR(160),""))),0))</f>
        <v/>
      </c>
      <c r="Y75" s="642"/>
      <c r="Z75" s="664" t="str">
        <f t="shared" si="52"/>
        <v/>
      </c>
      <c r="AA75" s="606" t="str">
        <f t="shared" si="53"/>
        <v/>
      </c>
      <c r="AB75" s="155" t="str">
        <f t="shared" si="54"/>
        <v/>
      </c>
      <c r="AC75" s="155" t="str">
        <f t="shared" si="55"/>
        <v/>
      </c>
      <c r="AD75" s="15" t="str">
        <f t="shared" si="26"/>
        <v/>
      </c>
      <c r="AE75" s="155" t="str">
        <f t="shared" si="27"/>
        <v/>
      </c>
      <c r="AF75" s="155" t="str">
        <f t="shared" si="28"/>
        <v/>
      </c>
      <c r="AG75" s="155" t="str">
        <f t="shared" si="29"/>
        <v/>
      </c>
      <c r="AH75" s="155" t="str">
        <f t="shared" si="30"/>
        <v/>
      </c>
      <c r="AI75" s="155" t="str">
        <f t="shared" si="31"/>
        <v/>
      </c>
      <c r="AJ75" s="45" t="str">
        <f t="shared" si="50"/>
        <v/>
      </c>
      <c r="AK75" s="20" t="str">
        <f t="shared" si="51"/>
        <v/>
      </c>
      <c r="AL75" s="42" t="str">
        <f t="shared" ref="AL75:AL106" si="60">IF(OR(AJ75="", AK75=""), "", IFERROR(VALUE(TRIM(SUBSTITUTE(AJ75,CHAR(160),""))),0) + IFERROR(VALUE(TRIM(SUBSTITUTE(AK75,CHAR(160),""))),0))</f>
        <v/>
      </c>
      <c r="AM75" s="46" t="str">
        <f t="shared" ref="AM75:AM111" si="61">IF(O75="","",O75)</f>
        <v/>
      </c>
      <c r="AN75" s="20" t="str">
        <f t="shared" ref="AN75:AN111" si="62">IF(P75="","",P75)</f>
        <v/>
      </c>
      <c r="AO75" s="42" t="str">
        <f t="shared" ref="AO75:AO106" si="63">IF(OR(AM75="",AN75=""),"",IFERROR(VALUE(TRIM(SUBSTITUTE(AM75,CHAR(160),""))),0)+IFERROR(VALUE(TRIM(SUBSTITUTE(AN75,CHAR(160),""))),0))</f>
        <v/>
      </c>
      <c r="AP75" s="47" t="str">
        <f t="shared" ref="AP75:AP111" si="64">IF(R75="","",R75)</f>
        <v/>
      </c>
      <c r="AQ75" s="20" t="str">
        <f t="shared" ref="AQ75:AQ111" si="65">IF(S75="","",S75)</f>
        <v/>
      </c>
      <c r="AR75" s="48" t="str">
        <f t="shared" ref="AR75:AR106" si="66">IF(OR(AP75="",AQ75=""),"",IFERROR(VALUE(TRIM(SUBSTITUTE(AP75,CHAR(160),""))),0)+IFERROR(VALUE(TRIM(SUBSTITUTE(AQ75,CHAR(160),""))),0))</f>
        <v/>
      </c>
      <c r="AS75" s="44" t="str">
        <f t="shared" ref="AS75:AS111" si="67">IF(U75="","",U75)</f>
        <v/>
      </c>
      <c r="AT75" s="156"/>
      <c r="AU75" s="49" t="str">
        <f t="shared" si="32"/>
        <v/>
      </c>
      <c r="AV75" s="49" t="str">
        <f t="shared" ref="AV75:AV106" si="68">IF(AU75="","",IF( AND(IFERROR(VALUE(TRIM(SUBSTITUTE(AK75,CHAR(160),""))),0)=0,IFERROR(VALUE(TRIM(SUBSTITUTE(AN75,CHAR(160),""))),0)=0,IFERROR(VALUE(TRIM(SUBSTITUTE(AQ75,CHAR(160),""))),0)=0),0,1.15*MIN(IF(IFERROR(VALUE(TRIM(SUBSTITUTE(AK75,CHAR(160),""))),0)=0, 1E+30, IFERROR(VALUE(TRIM(SUBSTITUTE(AK75,CHAR(160),""))),0)),IF(IFERROR(VALUE(TRIM(SUBSTITUTE(AN75,CHAR(160),""))),0)=0, 1E+30, IFERROR(VALUE(TRIM(SUBSTITUTE(AN75,CHAR(160),""))),0)),IF(IFERROR(VALUE(TRIM(SUBSTITUTE(AQ75,CHAR(160),""))),0)=0, 1E+30, IFERROR(VALUE(TRIM(SUBSTITUTE(AQ75,CHAR(160),""))),0))) *IFERROR(VALUE(TRIM(SUBSTITUTE(AA75,CHAR(160),""))),0)))</f>
        <v/>
      </c>
      <c r="AW75" s="49" t="str">
        <f t="shared" ref="AW75:AW106" si="69">IF(AU75="","",AU75+AV75)</f>
        <v/>
      </c>
      <c r="AX75" s="68"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8" t="str" cm="1">
        <f t="array" ref="AY75">IF($AA75="","",IF((IFERROR(_xlfn.IFS(TRIM(SUBSTITUTE($AS75,CHAR(160),""))="Devis 1", IFERROR(VALUE(TRIM(SUBSTITUTE(AK75,CHAR(160),""))),0),TRIM(SUBSTITUTE($AS75,CHAR(160),""))="Devis 2", IFERROR(VALUE(TRIM(SUBSTITUTE(AN75,CHAR(160),""))),0),TRIM(SUBSTITUTE($AS75,CHAR(160),""))="Devis 3", IFERROR(VALUE(TRIM(SUBSTITUTE(AQ75,CHAR(160),""))),0)),0) * IFERROR(VALUE(TRIM(SUBSTITUTE($AA75,CHAR(160),""))),0)) = 0,IF(AX75&lt;&gt;"",0,""),(IFERROR(_xlfn.IFS(TRIM(SUBSTITUTE($AS75,CHAR(160),""))="Devis 1", IFERROR(VALUE(TRIM(SUBSTITUTE(AK75,CHAR(160),""))),0),TRIM(SUBSTITUTE($AS75,CHAR(160),""))="Devis 2", IFERROR(VALUE(TRIM(SUBSTITUTE(AN75,CHAR(160),""))),0),TRIM(SUBSTITUTE($AS75,CHAR(160),""))="Devis 3", IFERROR(VALUE(TRIM(SUBSTITUTE(AQ75,CHAR(160),""))),0)),0) * IFERROR(VALUE(TRIM(SUBSTITUTE($AA75,CHAR(160),""))),0))))</f>
        <v/>
      </c>
      <c r="AZ75" s="68"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0"/>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57" t="str" cm="1">
        <f t="array" ref="BC75">IF(OR(AZ75="",X75="",AX75="",V75="",AY75="",W75=""),"",_xlfn.IFS((IFERROR(VALUE(TRIM(SUBSTITUTE(AZ75,CHAR(160),""))),0))&gt;(IFERROR(VALUE(TRIM(SUBSTITUTE(X75,CHAR(160),""))),0)),"KO : Le montant retenu TTC est supérieur au montant présenté TTC. Merci de revoir la ligne de dépense ou plafonner son montant.",(IFERROR(VALUE(TRIM(SUBSTITUTE(AX75,CHAR(160),""))),0))&gt;(IFERROR(VALUE(TRIM(SUBSTITUTE(V75,CHAR(160),""))),0)),"Attention : Le montant retenu HT est supérieur au montant HT présenté. Merci de revoir la ligne de dépense,plafonner son montant,ou justifier la reventillation HT/TVA.",(IFERROR(VALUE(TRIM(SUBSTITUTE(AY75,CHAR(160),""))),0))&gt;(IFERROR(VALUE(TRIM(SUBSTITUTE(W75,CHAR(160),""))),0)),"Attention : Le montant TVA retenu est supérieur au montant TVA présenté. Merci de revoir la ligne de dépense,plafonner son montant,ou justifier la reventillation HT/TVA.",(IFERROR(VALUE(TRIM(SUBSTITUTE(X75,CHAR(160),""))),0))=0,"",(IFERROR(VALUE(TRIM(SUBSTITUTE(AZ75,CHAR(160),""))),0))=(IFERROR(VALUE(TRIM(SUBSTITUTE(X75,CHAR(160),""))),0)),"OK",
OR((IFERROR(VALUE(TRIM(SUBSTITUTE(AZ75,CHAR(160),""))),0))=0,(IFERROR(VALUE(TRIM(SUBSTITUTE(AX75,CHAR(160),""))),0))=0),"Attention : montant présenté entièrement écarté",(IFERROR(VALUE(TRIM(SUBSTITUTE(AZ75,CHAR(160),""))),0))&lt;(IFERROR(VALUE(TRIM(SUBSTITUTE(X75,CHAR(160),""))),0)),"Attention : montant présenté partiellement écarté",TRUE,""))</f>
        <v/>
      </c>
      <c r="BD75" s="49" t="str">
        <f t="shared" ref="BD75:BD111" si="70">IF(OR(V75="",AX75=""),"",(IFERROR(VALUE(TRIM(SUBSTITUTE(V75,CHAR(160),""))),0))-(IFERROR(VALUE(TRIM(SUBSTITUTE(AX75,CHAR(160),""))),0)))</f>
        <v/>
      </c>
      <c r="BE75" s="49" t="str">
        <f t="shared" ref="BE75:BE111" si="71">IF(OR(W75="",AY75=""),"",(IFERROR(VALUE(TRIM(SUBSTITUTE(W75,CHAR(160),""))),0))-(IFERROR(VALUE(TRIM(SUBSTITUTE(AY75,CHAR(160),""))),0)))</f>
        <v/>
      </c>
      <c r="BF75" s="665" t="str">
        <f t="shared" ref="BF75:BF111" si="72">IF(OR(X75="",AZ75=""),"",(IFERROR(VALUE(TRIM(SUBSTITUTE(X75,CHAR(160),""))),0))-(IFERROR(VALUE(TRIM(SUBSTITUTE(AZ75,CHAR(160),""))),0)))</f>
        <v/>
      </c>
    </row>
    <row r="76" spans="1:58" ht="15" customHeight="1">
      <c r="A76" s="65">
        <v>65</v>
      </c>
      <c r="B76" s="143"/>
      <c r="C76" s="144"/>
      <c r="D76" s="143"/>
      <c r="E76" s="143"/>
      <c r="F76" s="143"/>
      <c r="G76" s="143"/>
      <c r="H76" s="143"/>
      <c r="I76" s="143"/>
      <c r="J76" s="143"/>
      <c r="K76" s="143"/>
      <c r="L76" s="124"/>
      <c r="M76" s="7"/>
      <c r="N76" s="42" t="str">
        <f t="shared" si="56"/>
        <v/>
      </c>
      <c r="O76" s="9"/>
      <c r="P76" s="7"/>
      <c r="Q76" s="42" t="str">
        <f t="shared" si="57"/>
        <v/>
      </c>
      <c r="R76" s="10"/>
      <c r="S76" s="7"/>
      <c r="T76" s="125" t="str">
        <f t="shared" si="58"/>
        <v/>
      </c>
      <c r="U76" s="134"/>
      <c r="V76" s="133"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7"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136" t="str">
        <f t="shared" si="59"/>
        <v/>
      </c>
      <c r="Y76" s="642"/>
      <c r="Z76" s="664" t="str">
        <f t="shared" si="52"/>
        <v/>
      </c>
      <c r="AA76" s="606" t="str">
        <f t="shared" si="53"/>
        <v/>
      </c>
      <c r="AB76" s="155" t="str">
        <f t="shared" si="54"/>
        <v/>
      </c>
      <c r="AC76" s="155" t="str">
        <f t="shared" si="55"/>
        <v/>
      </c>
      <c r="AD76" s="15" t="str">
        <f t="shared" si="26"/>
        <v/>
      </c>
      <c r="AE76" s="155" t="str">
        <f t="shared" si="27"/>
        <v/>
      </c>
      <c r="AF76" s="155" t="str">
        <f t="shared" si="28"/>
        <v/>
      </c>
      <c r="AG76" s="155" t="str">
        <f t="shared" si="29"/>
        <v/>
      </c>
      <c r="AH76" s="155" t="str">
        <f t="shared" si="30"/>
        <v/>
      </c>
      <c r="AI76" s="155" t="str">
        <f t="shared" si="31"/>
        <v/>
      </c>
      <c r="AJ76" s="45" t="str">
        <f t="shared" ref="AJ76:AJ111" si="73">IF(L76="","",L76)</f>
        <v/>
      </c>
      <c r="AK76" s="20" t="str">
        <f t="shared" ref="AK76:AK111" si="74">IF(M76="","",M76)</f>
        <v/>
      </c>
      <c r="AL76" s="42" t="str">
        <f t="shared" si="60"/>
        <v/>
      </c>
      <c r="AM76" s="46" t="str">
        <f t="shared" si="61"/>
        <v/>
      </c>
      <c r="AN76" s="20" t="str">
        <f t="shared" si="62"/>
        <v/>
      </c>
      <c r="AO76" s="42" t="str">
        <f t="shared" si="63"/>
        <v/>
      </c>
      <c r="AP76" s="47" t="str">
        <f t="shared" si="64"/>
        <v/>
      </c>
      <c r="AQ76" s="20" t="str">
        <f t="shared" si="65"/>
        <v/>
      </c>
      <c r="AR76" s="48" t="str">
        <f t="shared" si="66"/>
        <v/>
      </c>
      <c r="AS76" s="44" t="str">
        <f t="shared" si="67"/>
        <v/>
      </c>
      <c r="AT76" s="156"/>
      <c r="AU76" s="49" t="str">
        <f t="shared" si="32"/>
        <v/>
      </c>
      <c r="AV76" s="49" t="str">
        <f t="shared" si="68"/>
        <v/>
      </c>
      <c r="AW76" s="49" t="str">
        <f t="shared" si="69"/>
        <v/>
      </c>
      <c r="AX76" s="68"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8" t="str" cm="1">
        <f t="array" ref="AY76">IF($AA76="","",IF((IFERROR(_xlfn.IFS(TRIM(SUBSTITUTE($AS76,CHAR(160),""))="Devis 1", IFERROR(VALUE(TRIM(SUBSTITUTE(AK76,CHAR(160),""))),0),TRIM(SUBSTITUTE($AS76,CHAR(160),""))="Devis 2", IFERROR(VALUE(TRIM(SUBSTITUTE(AN76,CHAR(160),""))),0),TRIM(SUBSTITUTE($AS76,CHAR(160),""))="Devis 3", IFERROR(VALUE(TRIM(SUBSTITUTE(AQ76,CHAR(160),""))),0)),0) * IFERROR(VALUE(TRIM(SUBSTITUTE($AA76,CHAR(160),""))),0)) = 0,IF(AX76&lt;&gt;"",0,""),(IFERROR(_xlfn.IFS(TRIM(SUBSTITUTE($AS76,CHAR(160),""))="Devis 1", IFERROR(VALUE(TRIM(SUBSTITUTE(AK76,CHAR(160),""))),0),TRIM(SUBSTITUTE($AS76,CHAR(160),""))="Devis 2", IFERROR(VALUE(TRIM(SUBSTITUTE(AN76,CHAR(160),""))),0),TRIM(SUBSTITUTE($AS76,CHAR(160),""))="Devis 3", IFERROR(VALUE(TRIM(SUBSTITUTE(AQ76,CHAR(160),""))),0)),0) * IFERROR(VALUE(TRIM(SUBSTITUTE($AA76,CHAR(160),""))),0))))</f>
        <v/>
      </c>
      <c r="AZ76" s="68"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0"/>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57" t="str" cm="1">
        <f t="array" ref="BC76">IF(OR(AZ76="",X76="",AX76="",V76="",AY76="",W76=""),"",_xlfn.IFS((IFERROR(VALUE(TRIM(SUBSTITUTE(AZ76,CHAR(160),""))),0))&gt;(IFERROR(VALUE(TRIM(SUBSTITUTE(X76,CHAR(160),""))),0)),"KO : Le montant retenu TTC est supérieur au montant présenté TTC. Merci de revoir la ligne de dépense ou plafonner son montant.",(IFERROR(VALUE(TRIM(SUBSTITUTE(AX76,CHAR(160),""))),0))&gt;(IFERROR(VALUE(TRIM(SUBSTITUTE(V76,CHAR(160),""))),0)),"Attention : Le montant retenu HT est supérieur au montant HT présenté. Merci de revoir la ligne de dépense,plafonner son montant,ou justifier la reventillation HT/TVA.",(IFERROR(VALUE(TRIM(SUBSTITUTE(AY76,CHAR(160),""))),0))&gt;(IFERROR(VALUE(TRIM(SUBSTITUTE(W76,CHAR(160),""))),0)),"Attention : Le montant TVA retenu est supérieur au montant TVA présenté. Merci de revoir la ligne de dépense,plafonner son montant,ou justifier la reventillation HT/TVA.",(IFERROR(VALUE(TRIM(SUBSTITUTE(X76,CHAR(160),""))),0))=0,"",(IFERROR(VALUE(TRIM(SUBSTITUTE(AZ76,CHAR(160),""))),0))=(IFERROR(VALUE(TRIM(SUBSTITUTE(X76,CHAR(160),""))),0)),"OK",
OR((IFERROR(VALUE(TRIM(SUBSTITUTE(AZ76,CHAR(160),""))),0))=0,(IFERROR(VALUE(TRIM(SUBSTITUTE(AX76,CHAR(160),""))),0))=0),"Attention : montant présenté entièrement écarté",(IFERROR(VALUE(TRIM(SUBSTITUTE(AZ76,CHAR(160),""))),0))&lt;(IFERROR(VALUE(TRIM(SUBSTITUTE(X76,CHAR(160),""))),0)),"Attention : montant présenté partiellement écarté",TRUE,""))</f>
        <v/>
      </c>
      <c r="BD76" s="49" t="str">
        <f t="shared" si="70"/>
        <v/>
      </c>
      <c r="BE76" s="49" t="str">
        <f t="shared" si="71"/>
        <v/>
      </c>
      <c r="BF76" s="665" t="str">
        <f t="shared" si="72"/>
        <v/>
      </c>
    </row>
    <row r="77" spans="1:58" ht="15" customHeight="1">
      <c r="A77" s="65">
        <v>66</v>
      </c>
      <c r="B77" s="143"/>
      <c r="C77" s="144"/>
      <c r="D77" s="143"/>
      <c r="E77" s="143"/>
      <c r="F77" s="143"/>
      <c r="G77" s="143"/>
      <c r="H77" s="143"/>
      <c r="I77" s="143"/>
      <c r="J77" s="143"/>
      <c r="K77" s="143"/>
      <c r="L77" s="124"/>
      <c r="M77" s="7"/>
      <c r="N77" s="42" t="str">
        <f t="shared" si="56"/>
        <v/>
      </c>
      <c r="O77" s="9"/>
      <c r="P77" s="7"/>
      <c r="Q77" s="42" t="str">
        <f t="shared" si="57"/>
        <v/>
      </c>
      <c r="R77" s="10"/>
      <c r="S77" s="7"/>
      <c r="T77" s="125" t="str">
        <f t="shared" si="58"/>
        <v/>
      </c>
      <c r="U77" s="134"/>
      <c r="V77" s="133"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7"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136" t="str">
        <f t="shared" si="59"/>
        <v/>
      </c>
      <c r="Y77" s="642"/>
      <c r="Z77" s="664" t="str">
        <f t="shared" ref="Z77:Z111" si="75">IF(B77="","",B77)</f>
        <v/>
      </c>
      <c r="AA77" s="606" t="str">
        <f t="shared" ref="AA77:AA111" si="76">IF(C77="","",C77)</f>
        <v/>
      </c>
      <c r="AB77" s="155" t="str">
        <f t="shared" ref="AB77:AB111" si="77">IF(D77="","",D77)</f>
        <v/>
      </c>
      <c r="AC77" s="155" t="str">
        <f t="shared" ref="AC77:AC111" si="78">IF(E77="","",E77)</f>
        <v/>
      </c>
      <c r="AD77" s="15" t="str">
        <f t="shared" ref="AD77:AD111" si="79">IF(F77="","",F77)</f>
        <v/>
      </c>
      <c r="AE77" s="155" t="str">
        <f t="shared" ref="AE77:AE111" si="80">IF(G77="","",G77)</f>
        <v/>
      </c>
      <c r="AF77" s="155" t="str">
        <f t="shared" ref="AF77:AF111" si="81">IF(H77="","",H77)</f>
        <v/>
      </c>
      <c r="AG77" s="155" t="str">
        <f t="shared" ref="AG77:AG111" si="82">IF(I77="","",I77)</f>
        <v/>
      </c>
      <c r="AH77" s="155" t="str">
        <f t="shared" ref="AH77:AH111" si="83">IF(J77="","",J77)</f>
        <v/>
      </c>
      <c r="AI77" s="155" t="str">
        <f t="shared" ref="AI77:AI111" si="84">IF(K77="","",K77)</f>
        <v/>
      </c>
      <c r="AJ77" s="45" t="str">
        <f t="shared" si="73"/>
        <v/>
      </c>
      <c r="AK77" s="20" t="str">
        <f t="shared" si="74"/>
        <v/>
      </c>
      <c r="AL77" s="42" t="str">
        <f t="shared" si="60"/>
        <v/>
      </c>
      <c r="AM77" s="46" t="str">
        <f t="shared" si="61"/>
        <v/>
      </c>
      <c r="AN77" s="20" t="str">
        <f t="shared" si="62"/>
        <v/>
      </c>
      <c r="AO77" s="42" t="str">
        <f t="shared" si="63"/>
        <v/>
      </c>
      <c r="AP77" s="47" t="str">
        <f t="shared" si="64"/>
        <v/>
      </c>
      <c r="AQ77" s="20" t="str">
        <f t="shared" si="65"/>
        <v/>
      </c>
      <c r="AR77" s="48" t="str">
        <f t="shared" si="66"/>
        <v/>
      </c>
      <c r="AS77" s="44" t="str">
        <f t="shared" si="67"/>
        <v/>
      </c>
      <c r="AT77" s="156"/>
      <c r="AU77" s="49" t="str">
        <f t="shared" ref="AU77:AU111" si="85">IF(AD77="","",
IF(
AND(
IFERROR(VALUE(TRIM(SUBSTITUTE(AJ77,CHAR(160),""))),0)=0,
IFERROR(VALUE(TRIM(SUBSTITUTE(AM77,CHAR(160),""))),0)=0,
IFERROR(VALUE(TRIM(SUBSTITUTE(AP77,CHAR(160),""))),0)=0
),
0,
IF(
1.15*
MIN(
IF(IFERROR(VALUE(TRIM(SUBSTITUTE(AJ77,CHAR(160),""))),0)=0,1E+30,IFERROR(VALUE(TRIM(SUBSTITUTE(AJ77,CHAR(160),""))),0)),
IF(IFERROR(VALUE(TRIM(SUBSTITUTE(AM77,CHAR(160),""))),0)=0,1E+30,IFERROR(VALUE(TRIM(SUBSTITUTE(AM77,CHAR(160),""))),0)),
IF(IFERROR(VALUE(TRIM(SUBSTITUTE(AP77,CHAR(160),""))),0)=0,1E+30,IFERROR(VALUE(TRIM(SUBSTITUTE(AP77,CHAR(160),""))),0))
)
*IFERROR(VALUE(TRIM(SUBSTITUTE(AA77,CHAR(160),""))),0)
=0,
0,
1.15*
MIN(
IF(IFERROR(VALUE(TRIM(SUBSTITUTE(AJ77,CHAR(160),""))),0)=0,1E+30,IFERROR(VALUE(TRIM(SUBSTITUTE(AJ77,CHAR(160),""))),0)),
IF(IFERROR(VALUE(TRIM(SUBSTITUTE(AM77,CHAR(160),""))),0)=0,1E+30,IFERROR(VALUE(TRIM(SUBSTITUTE(AM77,CHAR(160),""))),0)),
IF(IFERROR(VALUE(TRIM(SUBSTITUTE(AP77,CHAR(160),""))),0)=0,1E+30,IFERROR(VALUE(TRIM(SUBSTITUTE(AP77,CHAR(160),""))),0))
)
*IFERROR(VALUE(TRIM(SUBSTITUTE(AA77,CHAR(160),""))),0)
)
)
)</f>
        <v/>
      </c>
      <c r="AV77" s="49" t="str">
        <f t="shared" si="68"/>
        <v/>
      </c>
      <c r="AW77" s="49" t="str">
        <f t="shared" si="69"/>
        <v/>
      </c>
      <c r="AX77" s="68"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8" t="str" cm="1">
        <f t="array" ref="AY77">IF($AA77="","",IF((IFERROR(_xlfn.IFS(TRIM(SUBSTITUTE($AS77,CHAR(160),""))="Devis 1", IFERROR(VALUE(TRIM(SUBSTITUTE(AK77,CHAR(160),""))),0),TRIM(SUBSTITUTE($AS77,CHAR(160),""))="Devis 2", IFERROR(VALUE(TRIM(SUBSTITUTE(AN77,CHAR(160),""))),0),TRIM(SUBSTITUTE($AS77,CHAR(160),""))="Devis 3", IFERROR(VALUE(TRIM(SUBSTITUTE(AQ77,CHAR(160),""))),0)),0) * IFERROR(VALUE(TRIM(SUBSTITUTE($AA77,CHAR(160),""))),0)) = 0,IF(AX77&lt;&gt;"",0,""),(IFERROR(_xlfn.IFS(TRIM(SUBSTITUTE($AS77,CHAR(160),""))="Devis 1", IFERROR(VALUE(TRIM(SUBSTITUTE(AK77,CHAR(160),""))),0),TRIM(SUBSTITUTE($AS77,CHAR(160),""))="Devis 2", IFERROR(VALUE(TRIM(SUBSTITUTE(AN77,CHAR(160),""))),0),TRIM(SUBSTITUTE($AS77,CHAR(160),""))="Devis 3", IFERROR(VALUE(TRIM(SUBSTITUTE(AQ77,CHAR(160),""))),0)),0) * IFERROR(VALUE(TRIM(SUBSTITUTE($AA77,CHAR(160),""))),0))))</f>
        <v/>
      </c>
      <c r="AZ77" s="68"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0"/>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57" t="str" cm="1">
        <f t="array" ref="BC77">IF(OR(AZ77="",X77="",AX77="",V77="",AY77="",W77=""),"",_xlfn.IFS((IFERROR(VALUE(TRIM(SUBSTITUTE(AZ77,CHAR(160),""))),0))&gt;(IFERROR(VALUE(TRIM(SUBSTITUTE(X77,CHAR(160),""))),0)),"KO : Le montant retenu TTC est supérieur au montant présenté TTC. Merci de revoir la ligne de dépense ou plafonner son montant.",(IFERROR(VALUE(TRIM(SUBSTITUTE(AX77,CHAR(160),""))),0))&gt;(IFERROR(VALUE(TRIM(SUBSTITUTE(V77,CHAR(160),""))),0)),"Attention : Le montant retenu HT est supérieur au montant HT présenté. Merci de revoir la ligne de dépense,plafonner son montant,ou justifier la reventillation HT/TVA.",(IFERROR(VALUE(TRIM(SUBSTITUTE(AY77,CHAR(160),""))),0))&gt;(IFERROR(VALUE(TRIM(SUBSTITUTE(W77,CHAR(160),""))),0)),"Attention : Le montant TVA retenu est supérieur au montant TVA présenté. Merci de revoir la ligne de dépense,plafonner son montant,ou justifier la reventillation HT/TVA.",(IFERROR(VALUE(TRIM(SUBSTITUTE(X77,CHAR(160),""))),0))=0,"",(IFERROR(VALUE(TRIM(SUBSTITUTE(AZ77,CHAR(160),""))),0))=(IFERROR(VALUE(TRIM(SUBSTITUTE(X77,CHAR(160),""))),0)),"OK",
OR((IFERROR(VALUE(TRIM(SUBSTITUTE(AZ77,CHAR(160),""))),0))=0,(IFERROR(VALUE(TRIM(SUBSTITUTE(AX77,CHAR(160),""))),0))=0),"Attention : montant présenté entièrement écarté",(IFERROR(VALUE(TRIM(SUBSTITUTE(AZ77,CHAR(160),""))),0))&lt;(IFERROR(VALUE(TRIM(SUBSTITUTE(X77,CHAR(160),""))),0)),"Attention : montant présenté partiellement écarté",TRUE,""))</f>
        <v/>
      </c>
      <c r="BD77" s="49" t="str">
        <f t="shared" si="70"/>
        <v/>
      </c>
      <c r="BE77" s="49" t="str">
        <f t="shared" si="71"/>
        <v/>
      </c>
      <c r="BF77" s="665" t="str">
        <f t="shared" si="72"/>
        <v/>
      </c>
    </row>
    <row r="78" spans="1:58" ht="15" customHeight="1">
      <c r="A78" s="65">
        <v>67</v>
      </c>
      <c r="B78" s="143"/>
      <c r="C78" s="144"/>
      <c r="D78" s="143"/>
      <c r="E78" s="143"/>
      <c r="F78" s="143"/>
      <c r="G78" s="143"/>
      <c r="H78" s="143"/>
      <c r="I78" s="143"/>
      <c r="J78" s="143"/>
      <c r="K78" s="143"/>
      <c r="L78" s="124"/>
      <c r="M78" s="7"/>
      <c r="N78" s="42" t="str">
        <f t="shared" si="56"/>
        <v/>
      </c>
      <c r="O78" s="9"/>
      <c r="P78" s="7"/>
      <c r="Q78" s="42" t="str">
        <f t="shared" si="57"/>
        <v/>
      </c>
      <c r="R78" s="10"/>
      <c r="S78" s="7"/>
      <c r="T78" s="125" t="str">
        <f t="shared" si="58"/>
        <v/>
      </c>
      <c r="U78" s="134"/>
      <c r="V78" s="133"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7"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136" t="str">
        <f t="shared" si="59"/>
        <v/>
      </c>
      <c r="Y78" s="642"/>
      <c r="Z78" s="664" t="str">
        <f t="shared" si="75"/>
        <v/>
      </c>
      <c r="AA78" s="606" t="str">
        <f t="shared" si="76"/>
        <v/>
      </c>
      <c r="AB78" s="155" t="str">
        <f t="shared" si="77"/>
        <v/>
      </c>
      <c r="AC78" s="155" t="str">
        <f t="shared" si="78"/>
        <v/>
      </c>
      <c r="AD78" s="15" t="str">
        <f t="shared" si="79"/>
        <v/>
      </c>
      <c r="AE78" s="155" t="str">
        <f t="shared" si="80"/>
        <v/>
      </c>
      <c r="AF78" s="155" t="str">
        <f t="shared" si="81"/>
        <v/>
      </c>
      <c r="AG78" s="155" t="str">
        <f t="shared" si="82"/>
        <v/>
      </c>
      <c r="AH78" s="155" t="str">
        <f t="shared" si="83"/>
        <v/>
      </c>
      <c r="AI78" s="155" t="str">
        <f t="shared" si="84"/>
        <v/>
      </c>
      <c r="AJ78" s="45" t="str">
        <f t="shared" si="73"/>
        <v/>
      </c>
      <c r="AK78" s="20" t="str">
        <f t="shared" si="74"/>
        <v/>
      </c>
      <c r="AL78" s="42" t="str">
        <f t="shared" si="60"/>
        <v/>
      </c>
      <c r="AM78" s="46" t="str">
        <f t="shared" si="61"/>
        <v/>
      </c>
      <c r="AN78" s="20" t="str">
        <f t="shared" si="62"/>
        <v/>
      </c>
      <c r="AO78" s="42" t="str">
        <f t="shared" si="63"/>
        <v/>
      </c>
      <c r="AP78" s="47" t="str">
        <f t="shared" si="64"/>
        <v/>
      </c>
      <c r="AQ78" s="20" t="str">
        <f t="shared" si="65"/>
        <v/>
      </c>
      <c r="AR78" s="48" t="str">
        <f t="shared" si="66"/>
        <v/>
      </c>
      <c r="AS78" s="44" t="str">
        <f t="shared" si="67"/>
        <v/>
      </c>
      <c r="AT78" s="156"/>
      <c r="AU78" s="49" t="str">
        <f t="shared" si="85"/>
        <v/>
      </c>
      <c r="AV78" s="49" t="str">
        <f t="shared" si="68"/>
        <v/>
      </c>
      <c r="AW78" s="49" t="str">
        <f t="shared" si="69"/>
        <v/>
      </c>
      <c r="AX78" s="68"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8" t="str" cm="1">
        <f t="array" ref="AY78">IF($AA78="","",IF((IFERROR(_xlfn.IFS(TRIM(SUBSTITUTE($AS78,CHAR(160),""))="Devis 1", IFERROR(VALUE(TRIM(SUBSTITUTE(AK78,CHAR(160),""))),0),TRIM(SUBSTITUTE($AS78,CHAR(160),""))="Devis 2", IFERROR(VALUE(TRIM(SUBSTITUTE(AN78,CHAR(160),""))),0),TRIM(SUBSTITUTE($AS78,CHAR(160),""))="Devis 3", IFERROR(VALUE(TRIM(SUBSTITUTE(AQ78,CHAR(160),""))),0)),0) * IFERROR(VALUE(TRIM(SUBSTITUTE($AA78,CHAR(160),""))),0)) = 0,IF(AX78&lt;&gt;"",0,""),(IFERROR(_xlfn.IFS(TRIM(SUBSTITUTE($AS78,CHAR(160),""))="Devis 1", IFERROR(VALUE(TRIM(SUBSTITUTE(AK78,CHAR(160),""))),0),TRIM(SUBSTITUTE($AS78,CHAR(160),""))="Devis 2", IFERROR(VALUE(TRIM(SUBSTITUTE(AN78,CHAR(160),""))),0),TRIM(SUBSTITUTE($AS78,CHAR(160),""))="Devis 3", IFERROR(VALUE(TRIM(SUBSTITUTE(AQ78,CHAR(160),""))),0)),0) * IFERROR(VALUE(TRIM(SUBSTITUTE($AA78,CHAR(160),""))),0))))</f>
        <v/>
      </c>
      <c r="AZ78" s="68"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0"/>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57" t="str" cm="1">
        <f t="array" ref="BC78">IF(OR(AZ78="",X78="",AX78="",V78="",AY78="",W78=""),"",_xlfn.IFS((IFERROR(VALUE(TRIM(SUBSTITUTE(AZ78,CHAR(160),""))),0))&gt;(IFERROR(VALUE(TRIM(SUBSTITUTE(X78,CHAR(160),""))),0)),"KO : Le montant retenu TTC est supérieur au montant présenté TTC. Merci de revoir la ligne de dépense ou plafonner son montant.",(IFERROR(VALUE(TRIM(SUBSTITUTE(AX78,CHAR(160),""))),0))&gt;(IFERROR(VALUE(TRIM(SUBSTITUTE(V78,CHAR(160),""))),0)),"Attention : Le montant retenu HT est supérieur au montant HT présenté. Merci de revoir la ligne de dépense,plafonner son montant,ou justifier la reventillation HT/TVA.",(IFERROR(VALUE(TRIM(SUBSTITUTE(AY78,CHAR(160),""))),0))&gt;(IFERROR(VALUE(TRIM(SUBSTITUTE(W78,CHAR(160),""))),0)),"Attention : Le montant TVA retenu est supérieur au montant TVA présenté. Merci de revoir la ligne de dépense,plafonner son montant,ou justifier la reventillation HT/TVA.",(IFERROR(VALUE(TRIM(SUBSTITUTE(X78,CHAR(160),""))),0))=0,"",(IFERROR(VALUE(TRIM(SUBSTITUTE(AZ78,CHAR(160),""))),0))=(IFERROR(VALUE(TRIM(SUBSTITUTE(X78,CHAR(160),""))),0)),"OK",
OR((IFERROR(VALUE(TRIM(SUBSTITUTE(AZ78,CHAR(160),""))),0))=0,(IFERROR(VALUE(TRIM(SUBSTITUTE(AX78,CHAR(160),""))),0))=0),"Attention : montant présenté entièrement écarté",(IFERROR(VALUE(TRIM(SUBSTITUTE(AZ78,CHAR(160),""))),0))&lt;(IFERROR(VALUE(TRIM(SUBSTITUTE(X78,CHAR(160),""))),0)),"Attention : montant présenté partiellement écarté",TRUE,""))</f>
        <v/>
      </c>
      <c r="BD78" s="49" t="str">
        <f t="shared" si="70"/>
        <v/>
      </c>
      <c r="BE78" s="49" t="str">
        <f t="shared" si="71"/>
        <v/>
      </c>
      <c r="BF78" s="665" t="str">
        <f t="shared" si="72"/>
        <v/>
      </c>
    </row>
    <row r="79" spans="1:58" ht="15" customHeight="1">
      <c r="A79" s="65">
        <v>68</v>
      </c>
      <c r="B79" s="143"/>
      <c r="C79" s="144"/>
      <c r="D79" s="143"/>
      <c r="E79" s="143"/>
      <c r="F79" s="143"/>
      <c r="G79" s="143"/>
      <c r="H79" s="143"/>
      <c r="I79" s="143"/>
      <c r="J79" s="143"/>
      <c r="K79" s="143"/>
      <c r="L79" s="124"/>
      <c r="M79" s="7"/>
      <c r="N79" s="42" t="str">
        <f t="shared" si="56"/>
        <v/>
      </c>
      <c r="O79" s="9"/>
      <c r="P79" s="7"/>
      <c r="Q79" s="42" t="str">
        <f t="shared" si="57"/>
        <v/>
      </c>
      <c r="R79" s="10"/>
      <c r="S79" s="7"/>
      <c r="T79" s="125" t="str">
        <f t="shared" si="58"/>
        <v/>
      </c>
      <c r="U79" s="134"/>
      <c r="V79" s="133"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7"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136" t="str">
        <f t="shared" si="59"/>
        <v/>
      </c>
      <c r="Y79" s="642"/>
      <c r="Z79" s="664" t="str">
        <f t="shared" si="75"/>
        <v/>
      </c>
      <c r="AA79" s="606" t="str">
        <f t="shared" si="76"/>
        <v/>
      </c>
      <c r="AB79" s="155" t="str">
        <f t="shared" si="77"/>
        <v/>
      </c>
      <c r="AC79" s="155" t="str">
        <f t="shared" si="78"/>
        <v/>
      </c>
      <c r="AD79" s="15" t="str">
        <f t="shared" si="79"/>
        <v/>
      </c>
      <c r="AE79" s="155" t="str">
        <f t="shared" si="80"/>
        <v/>
      </c>
      <c r="AF79" s="155" t="str">
        <f t="shared" si="81"/>
        <v/>
      </c>
      <c r="AG79" s="155" t="str">
        <f t="shared" si="82"/>
        <v/>
      </c>
      <c r="AH79" s="155" t="str">
        <f t="shared" si="83"/>
        <v/>
      </c>
      <c r="AI79" s="155" t="str">
        <f t="shared" si="84"/>
        <v/>
      </c>
      <c r="AJ79" s="45" t="str">
        <f t="shared" si="73"/>
        <v/>
      </c>
      <c r="AK79" s="20" t="str">
        <f t="shared" si="74"/>
        <v/>
      </c>
      <c r="AL79" s="42" t="str">
        <f t="shared" si="60"/>
        <v/>
      </c>
      <c r="AM79" s="46" t="str">
        <f t="shared" si="61"/>
        <v/>
      </c>
      <c r="AN79" s="20" t="str">
        <f t="shared" si="62"/>
        <v/>
      </c>
      <c r="AO79" s="42" t="str">
        <f t="shared" si="63"/>
        <v/>
      </c>
      <c r="AP79" s="47" t="str">
        <f t="shared" si="64"/>
        <v/>
      </c>
      <c r="AQ79" s="20" t="str">
        <f t="shared" si="65"/>
        <v/>
      </c>
      <c r="AR79" s="48" t="str">
        <f t="shared" si="66"/>
        <v/>
      </c>
      <c r="AS79" s="44" t="str">
        <f t="shared" si="67"/>
        <v/>
      </c>
      <c r="AT79" s="156"/>
      <c r="AU79" s="49" t="str">
        <f t="shared" si="85"/>
        <v/>
      </c>
      <c r="AV79" s="49" t="str">
        <f t="shared" si="68"/>
        <v/>
      </c>
      <c r="AW79" s="49" t="str">
        <f t="shared" si="69"/>
        <v/>
      </c>
      <c r="AX79" s="68"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8" t="str" cm="1">
        <f t="array" ref="AY79">IF($AA79="","",IF((IFERROR(_xlfn.IFS(TRIM(SUBSTITUTE($AS79,CHAR(160),""))="Devis 1", IFERROR(VALUE(TRIM(SUBSTITUTE(AK79,CHAR(160),""))),0),TRIM(SUBSTITUTE($AS79,CHAR(160),""))="Devis 2", IFERROR(VALUE(TRIM(SUBSTITUTE(AN79,CHAR(160),""))),0),TRIM(SUBSTITUTE($AS79,CHAR(160),""))="Devis 3", IFERROR(VALUE(TRIM(SUBSTITUTE(AQ79,CHAR(160),""))),0)),0) * IFERROR(VALUE(TRIM(SUBSTITUTE($AA79,CHAR(160),""))),0)) = 0,IF(AX79&lt;&gt;"",0,""),(IFERROR(_xlfn.IFS(TRIM(SUBSTITUTE($AS79,CHAR(160),""))="Devis 1", IFERROR(VALUE(TRIM(SUBSTITUTE(AK79,CHAR(160),""))),0),TRIM(SUBSTITUTE($AS79,CHAR(160),""))="Devis 2", IFERROR(VALUE(TRIM(SUBSTITUTE(AN79,CHAR(160),""))),0),TRIM(SUBSTITUTE($AS79,CHAR(160),""))="Devis 3", IFERROR(VALUE(TRIM(SUBSTITUTE(AQ79,CHAR(160),""))),0)),0) * IFERROR(VALUE(TRIM(SUBSTITUTE($AA79,CHAR(160),""))),0))))</f>
        <v/>
      </c>
      <c r="AZ79" s="68"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0"/>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57" t="str" cm="1">
        <f t="array" ref="BC79">IF(OR(AZ79="",X79="",AX79="",V79="",AY79="",W79=""),"",_xlfn.IFS((IFERROR(VALUE(TRIM(SUBSTITUTE(AZ79,CHAR(160),""))),0))&gt;(IFERROR(VALUE(TRIM(SUBSTITUTE(X79,CHAR(160),""))),0)),"KO : Le montant retenu TTC est supérieur au montant présenté TTC. Merci de revoir la ligne de dépense ou plafonner son montant.",(IFERROR(VALUE(TRIM(SUBSTITUTE(AX79,CHAR(160),""))),0))&gt;(IFERROR(VALUE(TRIM(SUBSTITUTE(V79,CHAR(160),""))),0)),"Attention : Le montant retenu HT est supérieur au montant HT présenté. Merci de revoir la ligne de dépense,plafonner son montant,ou justifier la reventillation HT/TVA.",(IFERROR(VALUE(TRIM(SUBSTITUTE(AY79,CHAR(160),""))),0))&gt;(IFERROR(VALUE(TRIM(SUBSTITUTE(W79,CHAR(160),""))),0)),"Attention : Le montant TVA retenu est supérieur au montant TVA présenté. Merci de revoir la ligne de dépense,plafonner son montant,ou justifier la reventillation HT/TVA.",(IFERROR(VALUE(TRIM(SUBSTITUTE(X79,CHAR(160),""))),0))=0,"",(IFERROR(VALUE(TRIM(SUBSTITUTE(AZ79,CHAR(160),""))),0))=(IFERROR(VALUE(TRIM(SUBSTITUTE(X79,CHAR(160),""))),0)),"OK",
OR((IFERROR(VALUE(TRIM(SUBSTITUTE(AZ79,CHAR(160),""))),0))=0,(IFERROR(VALUE(TRIM(SUBSTITUTE(AX79,CHAR(160),""))),0))=0),"Attention : montant présenté entièrement écarté",(IFERROR(VALUE(TRIM(SUBSTITUTE(AZ79,CHAR(160),""))),0))&lt;(IFERROR(VALUE(TRIM(SUBSTITUTE(X79,CHAR(160),""))),0)),"Attention : montant présenté partiellement écarté",TRUE,""))</f>
        <v/>
      </c>
      <c r="BD79" s="49" t="str">
        <f t="shared" si="70"/>
        <v/>
      </c>
      <c r="BE79" s="49" t="str">
        <f t="shared" si="71"/>
        <v/>
      </c>
      <c r="BF79" s="665" t="str">
        <f t="shared" si="72"/>
        <v/>
      </c>
    </row>
    <row r="80" spans="1:58" ht="15" customHeight="1">
      <c r="A80" s="65">
        <v>69</v>
      </c>
      <c r="B80" s="143"/>
      <c r="C80" s="144"/>
      <c r="D80" s="143"/>
      <c r="E80" s="143"/>
      <c r="F80" s="143"/>
      <c r="G80" s="143"/>
      <c r="H80" s="143"/>
      <c r="I80" s="143"/>
      <c r="J80" s="143"/>
      <c r="K80" s="143"/>
      <c r="L80" s="124"/>
      <c r="M80" s="7"/>
      <c r="N80" s="42" t="str">
        <f t="shared" si="56"/>
        <v/>
      </c>
      <c r="O80" s="9"/>
      <c r="P80" s="7"/>
      <c r="Q80" s="42" t="str">
        <f t="shared" si="57"/>
        <v/>
      </c>
      <c r="R80" s="10"/>
      <c r="S80" s="7"/>
      <c r="T80" s="125" t="str">
        <f t="shared" si="58"/>
        <v/>
      </c>
      <c r="U80" s="134"/>
      <c r="V80" s="133"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7"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136" t="str">
        <f t="shared" si="59"/>
        <v/>
      </c>
      <c r="Y80" s="642"/>
      <c r="Z80" s="664" t="str">
        <f t="shared" si="75"/>
        <v/>
      </c>
      <c r="AA80" s="606" t="str">
        <f t="shared" si="76"/>
        <v/>
      </c>
      <c r="AB80" s="155" t="str">
        <f t="shared" si="77"/>
        <v/>
      </c>
      <c r="AC80" s="155" t="str">
        <f t="shared" si="78"/>
        <v/>
      </c>
      <c r="AD80" s="15" t="str">
        <f t="shared" si="79"/>
        <v/>
      </c>
      <c r="AE80" s="155" t="str">
        <f t="shared" si="80"/>
        <v/>
      </c>
      <c r="AF80" s="155" t="str">
        <f t="shared" si="81"/>
        <v/>
      </c>
      <c r="AG80" s="155" t="str">
        <f t="shared" si="82"/>
        <v/>
      </c>
      <c r="AH80" s="155" t="str">
        <f t="shared" si="83"/>
        <v/>
      </c>
      <c r="AI80" s="155" t="str">
        <f t="shared" si="84"/>
        <v/>
      </c>
      <c r="AJ80" s="45" t="str">
        <f t="shared" si="73"/>
        <v/>
      </c>
      <c r="AK80" s="20" t="str">
        <f t="shared" si="74"/>
        <v/>
      </c>
      <c r="AL80" s="42" t="str">
        <f t="shared" si="60"/>
        <v/>
      </c>
      <c r="AM80" s="46" t="str">
        <f t="shared" si="61"/>
        <v/>
      </c>
      <c r="AN80" s="20" t="str">
        <f t="shared" si="62"/>
        <v/>
      </c>
      <c r="AO80" s="42" t="str">
        <f t="shared" si="63"/>
        <v/>
      </c>
      <c r="AP80" s="47" t="str">
        <f t="shared" si="64"/>
        <v/>
      </c>
      <c r="AQ80" s="20" t="str">
        <f t="shared" si="65"/>
        <v/>
      </c>
      <c r="AR80" s="48" t="str">
        <f t="shared" si="66"/>
        <v/>
      </c>
      <c r="AS80" s="44" t="str">
        <f t="shared" si="67"/>
        <v/>
      </c>
      <c r="AT80" s="156"/>
      <c r="AU80" s="49" t="str">
        <f t="shared" si="85"/>
        <v/>
      </c>
      <c r="AV80" s="49" t="str">
        <f t="shared" si="68"/>
        <v/>
      </c>
      <c r="AW80" s="49" t="str">
        <f t="shared" si="69"/>
        <v/>
      </c>
      <c r="AX80" s="68"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8" t="str" cm="1">
        <f t="array" ref="AY80">IF($AA80="","",IF((IFERROR(_xlfn.IFS(TRIM(SUBSTITUTE($AS80,CHAR(160),""))="Devis 1", IFERROR(VALUE(TRIM(SUBSTITUTE(AK80,CHAR(160),""))),0),TRIM(SUBSTITUTE($AS80,CHAR(160),""))="Devis 2", IFERROR(VALUE(TRIM(SUBSTITUTE(AN80,CHAR(160),""))),0),TRIM(SUBSTITUTE($AS80,CHAR(160),""))="Devis 3", IFERROR(VALUE(TRIM(SUBSTITUTE(AQ80,CHAR(160),""))),0)),0) * IFERROR(VALUE(TRIM(SUBSTITUTE($AA80,CHAR(160),""))),0)) = 0,IF(AX80&lt;&gt;"",0,""),(IFERROR(_xlfn.IFS(TRIM(SUBSTITUTE($AS80,CHAR(160),""))="Devis 1", IFERROR(VALUE(TRIM(SUBSTITUTE(AK80,CHAR(160),""))),0),TRIM(SUBSTITUTE($AS80,CHAR(160),""))="Devis 2", IFERROR(VALUE(TRIM(SUBSTITUTE(AN80,CHAR(160),""))),0),TRIM(SUBSTITUTE($AS80,CHAR(160),""))="Devis 3", IFERROR(VALUE(TRIM(SUBSTITUTE(AQ80,CHAR(160),""))),0)),0) * IFERROR(VALUE(TRIM(SUBSTITUTE($AA80,CHAR(160),""))),0))))</f>
        <v/>
      </c>
      <c r="AZ80" s="68"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0"/>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57" t="str" cm="1">
        <f t="array" ref="BC80">IF(OR(AZ80="",X80="",AX80="",V80="",AY80="",W80=""),"",_xlfn.IFS((IFERROR(VALUE(TRIM(SUBSTITUTE(AZ80,CHAR(160),""))),0))&gt;(IFERROR(VALUE(TRIM(SUBSTITUTE(X80,CHAR(160),""))),0)),"KO : Le montant retenu TTC est supérieur au montant présenté TTC. Merci de revoir la ligne de dépense ou plafonner son montant.",(IFERROR(VALUE(TRIM(SUBSTITUTE(AX80,CHAR(160),""))),0))&gt;(IFERROR(VALUE(TRIM(SUBSTITUTE(V80,CHAR(160),""))),0)),"Attention : Le montant retenu HT est supérieur au montant HT présenté. Merci de revoir la ligne de dépense,plafonner son montant,ou justifier la reventillation HT/TVA.",(IFERROR(VALUE(TRIM(SUBSTITUTE(AY80,CHAR(160),""))),0))&gt;(IFERROR(VALUE(TRIM(SUBSTITUTE(W80,CHAR(160),""))),0)),"Attention : Le montant TVA retenu est supérieur au montant TVA présenté. Merci de revoir la ligne de dépense,plafonner son montant,ou justifier la reventillation HT/TVA.",(IFERROR(VALUE(TRIM(SUBSTITUTE(X80,CHAR(160),""))),0))=0,"",(IFERROR(VALUE(TRIM(SUBSTITUTE(AZ80,CHAR(160),""))),0))=(IFERROR(VALUE(TRIM(SUBSTITUTE(X80,CHAR(160),""))),0)),"OK",
OR((IFERROR(VALUE(TRIM(SUBSTITUTE(AZ80,CHAR(160),""))),0))=0,(IFERROR(VALUE(TRIM(SUBSTITUTE(AX80,CHAR(160),""))),0))=0),"Attention : montant présenté entièrement écarté",(IFERROR(VALUE(TRIM(SUBSTITUTE(AZ80,CHAR(160),""))),0))&lt;(IFERROR(VALUE(TRIM(SUBSTITUTE(X80,CHAR(160),""))),0)),"Attention : montant présenté partiellement écarté",TRUE,""))</f>
        <v/>
      </c>
      <c r="BD80" s="49" t="str">
        <f t="shared" si="70"/>
        <v/>
      </c>
      <c r="BE80" s="49" t="str">
        <f t="shared" si="71"/>
        <v/>
      </c>
      <c r="BF80" s="665" t="str">
        <f t="shared" si="72"/>
        <v/>
      </c>
    </row>
    <row r="81" spans="1:58" ht="15" customHeight="1">
      <c r="A81" s="65">
        <v>70</v>
      </c>
      <c r="B81" s="143"/>
      <c r="C81" s="144"/>
      <c r="D81" s="143"/>
      <c r="E81" s="143"/>
      <c r="F81" s="143"/>
      <c r="G81" s="143"/>
      <c r="H81" s="143"/>
      <c r="I81" s="143"/>
      <c r="J81" s="143"/>
      <c r="K81" s="143"/>
      <c r="L81" s="124"/>
      <c r="M81" s="7"/>
      <c r="N81" s="42" t="str">
        <f t="shared" si="56"/>
        <v/>
      </c>
      <c r="O81" s="9"/>
      <c r="P81" s="7"/>
      <c r="Q81" s="42" t="str">
        <f t="shared" si="57"/>
        <v/>
      </c>
      <c r="R81" s="10"/>
      <c r="S81" s="7"/>
      <c r="T81" s="125" t="str">
        <f t="shared" si="58"/>
        <v/>
      </c>
      <c r="U81" s="134"/>
      <c r="V81" s="133"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7"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136" t="str">
        <f t="shared" si="59"/>
        <v/>
      </c>
      <c r="Y81" s="642"/>
      <c r="Z81" s="664" t="str">
        <f t="shared" si="75"/>
        <v/>
      </c>
      <c r="AA81" s="606" t="str">
        <f t="shared" si="76"/>
        <v/>
      </c>
      <c r="AB81" s="155" t="str">
        <f t="shared" si="77"/>
        <v/>
      </c>
      <c r="AC81" s="155" t="str">
        <f t="shared" si="78"/>
        <v/>
      </c>
      <c r="AD81" s="15" t="str">
        <f t="shared" si="79"/>
        <v/>
      </c>
      <c r="AE81" s="155" t="str">
        <f t="shared" si="80"/>
        <v/>
      </c>
      <c r="AF81" s="155" t="str">
        <f t="shared" si="81"/>
        <v/>
      </c>
      <c r="AG81" s="155" t="str">
        <f t="shared" si="82"/>
        <v/>
      </c>
      <c r="AH81" s="155" t="str">
        <f t="shared" si="83"/>
        <v/>
      </c>
      <c r="AI81" s="155" t="str">
        <f t="shared" si="84"/>
        <v/>
      </c>
      <c r="AJ81" s="45" t="str">
        <f t="shared" si="73"/>
        <v/>
      </c>
      <c r="AK81" s="20" t="str">
        <f t="shared" si="74"/>
        <v/>
      </c>
      <c r="AL81" s="42" t="str">
        <f t="shared" si="60"/>
        <v/>
      </c>
      <c r="AM81" s="46" t="str">
        <f t="shared" si="61"/>
        <v/>
      </c>
      <c r="AN81" s="20" t="str">
        <f t="shared" si="62"/>
        <v/>
      </c>
      <c r="AO81" s="42" t="str">
        <f t="shared" si="63"/>
        <v/>
      </c>
      <c r="AP81" s="47" t="str">
        <f t="shared" si="64"/>
        <v/>
      </c>
      <c r="AQ81" s="20" t="str">
        <f t="shared" si="65"/>
        <v/>
      </c>
      <c r="AR81" s="48" t="str">
        <f t="shared" si="66"/>
        <v/>
      </c>
      <c r="AS81" s="44" t="str">
        <f t="shared" si="67"/>
        <v/>
      </c>
      <c r="AT81" s="156"/>
      <c r="AU81" s="49" t="str">
        <f t="shared" si="85"/>
        <v/>
      </c>
      <c r="AV81" s="49" t="str">
        <f t="shared" si="68"/>
        <v/>
      </c>
      <c r="AW81" s="49" t="str">
        <f t="shared" si="69"/>
        <v/>
      </c>
      <c r="AX81" s="68"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8" t="str" cm="1">
        <f t="array" ref="AY81">IF($AA81="","",IF((IFERROR(_xlfn.IFS(TRIM(SUBSTITUTE($AS81,CHAR(160),""))="Devis 1", IFERROR(VALUE(TRIM(SUBSTITUTE(AK81,CHAR(160),""))),0),TRIM(SUBSTITUTE($AS81,CHAR(160),""))="Devis 2", IFERROR(VALUE(TRIM(SUBSTITUTE(AN81,CHAR(160),""))),0),TRIM(SUBSTITUTE($AS81,CHAR(160),""))="Devis 3", IFERROR(VALUE(TRIM(SUBSTITUTE(AQ81,CHAR(160),""))),0)),0) * IFERROR(VALUE(TRIM(SUBSTITUTE($AA81,CHAR(160),""))),0)) = 0,IF(AX81&lt;&gt;"",0,""),(IFERROR(_xlfn.IFS(TRIM(SUBSTITUTE($AS81,CHAR(160),""))="Devis 1", IFERROR(VALUE(TRIM(SUBSTITUTE(AK81,CHAR(160),""))),0),TRIM(SUBSTITUTE($AS81,CHAR(160),""))="Devis 2", IFERROR(VALUE(TRIM(SUBSTITUTE(AN81,CHAR(160),""))),0),TRIM(SUBSTITUTE($AS81,CHAR(160),""))="Devis 3", IFERROR(VALUE(TRIM(SUBSTITUTE(AQ81,CHAR(160),""))),0)),0) * IFERROR(VALUE(TRIM(SUBSTITUTE($AA81,CHAR(160),""))),0))))</f>
        <v/>
      </c>
      <c r="AZ81" s="68"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0"/>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57" t="str" cm="1">
        <f t="array" ref="BC81">IF(OR(AZ81="",X81="",AX81="",V81="",AY81="",W81=""),"",_xlfn.IFS((IFERROR(VALUE(TRIM(SUBSTITUTE(AZ81,CHAR(160),""))),0))&gt;(IFERROR(VALUE(TRIM(SUBSTITUTE(X81,CHAR(160),""))),0)),"KO : Le montant retenu TTC est supérieur au montant présenté TTC. Merci de revoir la ligne de dépense ou plafonner son montant.",(IFERROR(VALUE(TRIM(SUBSTITUTE(AX81,CHAR(160),""))),0))&gt;(IFERROR(VALUE(TRIM(SUBSTITUTE(V81,CHAR(160),""))),0)),"Attention : Le montant retenu HT est supérieur au montant HT présenté. Merci de revoir la ligne de dépense,plafonner son montant,ou justifier la reventillation HT/TVA.",(IFERROR(VALUE(TRIM(SUBSTITUTE(AY81,CHAR(160),""))),0))&gt;(IFERROR(VALUE(TRIM(SUBSTITUTE(W81,CHAR(160),""))),0)),"Attention : Le montant TVA retenu est supérieur au montant TVA présenté. Merci de revoir la ligne de dépense,plafonner son montant,ou justifier la reventillation HT/TVA.",(IFERROR(VALUE(TRIM(SUBSTITUTE(X81,CHAR(160),""))),0))=0,"",(IFERROR(VALUE(TRIM(SUBSTITUTE(AZ81,CHAR(160),""))),0))=(IFERROR(VALUE(TRIM(SUBSTITUTE(X81,CHAR(160),""))),0)),"OK",
OR((IFERROR(VALUE(TRIM(SUBSTITUTE(AZ81,CHAR(160),""))),0))=0,(IFERROR(VALUE(TRIM(SUBSTITUTE(AX81,CHAR(160),""))),0))=0),"Attention : montant présenté entièrement écarté",(IFERROR(VALUE(TRIM(SUBSTITUTE(AZ81,CHAR(160),""))),0))&lt;(IFERROR(VALUE(TRIM(SUBSTITUTE(X81,CHAR(160),""))),0)),"Attention : montant présenté partiellement écarté",TRUE,""))</f>
        <v/>
      </c>
      <c r="BD81" s="49" t="str">
        <f t="shared" si="70"/>
        <v/>
      </c>
      <c r="BE81" s="49" t="str">
        <f t="shared" si="71"/>
        <v/>
      </c>
      <c r="BF81" s="665" t="str">
        <f t="shared" si="72"/>
        <v/>
      </c>
    </row>
    <row r="82" spans="1:58" ht="15" customHeight="1">
      <c r="A82" s="65">
        <v>71</v>
      </c>
      <c r="B82" s="143"/>
      <c r="C82" s="144"/>
      <c r="D82" s="143"/>
      <c r="E82" s="143"/>
      <c r="F82" s="143"/>
      <c r="G82" s="143"/>
      <c r="H82" s="143"/>
      <c r="I82" s="143"/>
      <c r="J82" s="143"/>
      <c r="K82" s="143"/>
      <c r="L82" s="124"/>
      <c r="M82" s="7"/>
      <c r="N82" s="42" t="str">
        <f t="shared" si="56"/>
        <v/>
      </c>
      <c r="O82" s="9"/>
      <c r="P82" s="7"/>
      <c r="Q82" s="42" t="str">
        <f t="shared" si="57"/>
        <v/>
      </c>
      <c r="R82" s="10"/>
      <c r="S82" s="7"/>
      <c r="T82" s="125" t="str">
        <f t="shared" si="58"/>
        <v/>
      </c>
      <c r="U82" s="134"/>
      <c r="V82" s="133"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7"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136" t="str">
        <f t="shared" si="59"/>
        <v/>
      </c>
      <c r="Y82" s="642"/>
      <c r="Z82" s="664" t="str">
        <f t="shared" si="75"/>
        <v/>
      </c>
      <c r="AA82" s="606" t="str">
        <f t="shared" si="76"/>
        <v/>
      </c>
      <c r="AB82" s="155" t="str">
        <f t="shared" si="77"/>
        <v/>
      </c>
      <c r="AC82" s="155" t="str">
        <f t="shared" si="78"/>
        <v/>
      </c>
      <c r="AD82" s="15" t="str">
        <f t="shared" si="79"/>
        <v/>
      </c>
      <c r="AE82" s="155" t="str">
        <f t="shared" si="80"/>
        <v/>
      </c>
      <c r="AF82" s="155" t="str">
        <f t="shared" si="81"/>
        <v/>
      </c>
      <c r="AG82" s="155" t="str">
        <f t="shared" si="82"/>
        <v/>
      </c>
      <c r="AH82" s="155" t="str">
        <f t="shared" si="83"/>
        <v/>
      </c>
      <c r="AI82" s="155" t="str">
        <f t="shared" si="84"/>
        <v/>
      </c>
      <c r="AJ82" s="45" t="str">
        <f t="shared" si="73"/>
        <v/>
      </c>
      <c r="AK82" s="20" t="str">
        <f t="shared" si="74"/>
        <v/>
      </c>
      <c r="AL82" s="42" t="str">
        <f t="shared" si="60"/>
        <v/>
      </c>
      <c r="AM82" s="46" t="str">
        <f t="shared" si="61"/>
        <v/>
      </c>
      <c r="AN82" s="20" t="str">
        <f t="shared" si="62"/>
        <v/>
      </c>
      <c r="AO82" s="42" t="str">
        <f t="shared" si="63"/>
        <v/>
      </c>
      <c r="AP82" s="47" t="str">
        <f t="shared" si="64"/>
        <v/>
      </c>
      <c r="AQ82" s="20" t="str">
        <f t="shared" si="65"/>
        <v/>
      </c>
      <c r="AR82" s="48" t="str">
        <f t="shared" si="66"/>
        <v/>
      </c>
      <c r="AS82" s="44" t="str">
        <f t="shared" si="67"/>
        <v/>
      </c>
      <c r="AT82" s="156"/>
      <c r="AU82" s="49" t="str">
        <f t="shared" si="85"/>
        <v/>
      </c>
      <c r="AV82" s="49" t="str">
        <f t="shared" si="68"/>
        <v/>
      </c>
      <c r="AW82" s="49" t="str">
        <f t="shared" si="69"/>
        <v/>
      </c>
      <c r="AX82" s="68"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8" t="str" cm="1">
        <f t="array" ref="AY82">IF($AA82="","",IF((IFERROR(_xlfn.IFS(TRIM(SUBSTITUTE($AS82,CHAR(160),""))="Devis 1", IFERROR(VALUE(TRIM(SUBSTITUTE(AK82,CHAR(160),""))),0),TRIM(SUBSTITUTE($AS82,CHAR(160),""))="Devis 2", IFERROR(VALUE(TRIM(SUBSTITUTE(AN82,CHAR(160),""))),0),TRIM(SUBSTITUTE($AS82,CHAR(160),""))="Devis 3", IFERROR(VALUE(TRIM(SUBSTITUTE(AQ82,CHAR(160),""))),0)),0) * IFERROR(VALUE(TRIM(SUBSTITUTE($AA82,CHAR(160),""))),0)) = 0,IF(AX82&lt;&gt;"",0,""),(IFERROR(_xlfn.IFS(TRIM(SUBSTITUTE($AS82,CHAR(160),""))="Devis 1", IFERROR(VALUE(TRIM(SUBSTITUTE(AK82,CHAR(160),""))),0),TRIM(SUBSTITUTE($AS82,CHAR(160),""))="Devis 2", IFERROR(VALUE(TRIM(SUBSTITUTE(AN82,CHAR(160),""))),0),TRIM(SUBSTITUTE($AS82,CHAR(160),""))="Devis 3", IFERROR(VALUE(TRIM(SUBSTITUTE(AQ82,CHAR(160),""))),0)),0) * IFERROR(VALUE(TRIM(SUBSTITUTE($AA82,CHAR(160),""))),0))))</f>
        <v/>
      </c>
      <c r="AZ82" s="68"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0"/>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57" t="str" cm="1">
        <f t="array" ref="BC82">IF(OR(AZ82="",X82="",AX82="",V82="",AY82="",W82=""),"",_xlfn.IFS((IFERROR(VALUE(TRIM(SUBSTITUTE(AZ82,CHAR(160),""))),0))&gt;(IFERROR(VALUE(TRIM(SUBSTITUTE(X82,CHAR(160),""))),0)),"KO : Le montant retenu TTC est supérieur au montant présenté TTC. Merci de revoir la ligne de dépense ou plafonner son montant.",(IFERROR(VALUE(TRIM(SUBSTITUTE(AX82,CHAR(160),""))),0))&gt;(IFERROR(VALUE(TRIM(SUBSTITUTE(V82,CHAR(160),""))),0)),"Attention : Le montant retenu HT est supérieur au montant HT présenté. Merci de revoir la ligne de dépense,plafonner son montant,ou justifier la reventillation HT/TVA.",(IFERROR(VALUE(TRIM(SUBSTITUTE(AY82,CHAR(160),""))),0))&gt;(IFERROR(VALUE(TRIM(SUBSTITUTE(W82,CHAR(160),""))),0)),"Attention : Le montant TVA retenu est supérieur au montant TVA présenté. Merci de revoir la ligne de dépense,plafonner son montant,ou justifier la reventillation HT/TVA.",(IFERROR(VALUE(TRIM(SUBSTITUTE(X82,CHAR(160),""))),0))=0,"",(IFERROR(VALUE(TRIM(SUBSTITUTE(AZ82,CHAR(160),""))),0))=(IFERROR(VALUE(TRIM(SUBSTITUTE(X82,CHAR(160),""))),0)),"OK",
OR((IFERROR(VALUE(TRIM(SUBSTITUTE(AZ82,CHAR(160),""))),0))=0,(IFERROR(VALUE(TRIM(SUBSTITUTE(AX82,CHAR(160),""))),0))=0),"Attention : montant présenté entièrement écarté",(IFERROR(VALUE(TRIM(SUBSTITUTE(AZ82,CHAR(160),""))),0))&lt;(IFERROR(VALUE(TRIM(SUBSTITUTE(X82,CHAR(160),""))),0)),"Attention : montant présenté partiellement écarté",TRUE,""))</f>
        <v/>
      </c>
      <c r="BD82" s="49" t="str">
        <f t="shared" si="70"/>
        <v/>
      </c>
      <c r="BE82" s="49" t="str">
        <f t="shared" si="71"/>
        <v/>
      </c>
      <c r="BF82" s="665" t="str">
        <f t="shared" si="72"/>
        <v/>
      </c>
    </row>
    <row r="83" spans="1:58" ht="15" customHeight="1">
      <c r="A83" s="65">
        <v>72</v>
      </c>
      <c r="B83" s="143"/>
      <c r="C83" s="144"/>
      <c r="D83" s="143"/>
      <c r="E83" s="143"/>
      <c r="F83" s="143"/>
      <c r="G83" s="143"/>
      <c r="H83" s="143"/>
      <c r="I83" s="143"/>
      <c r="J83" s="143"/>
      <c r="K83" s="143"/>
      <c r="L83" s="124"/>
      <c r="M83" s="7"/>
      <c r="N83" s="42" t="str">
        <f t="shared" si="56"/>
        <v/>
      </c>
      <c r="O83" s="9"/>
      <c r="P83" s="7"/>
      <c r="Q83" s="42" t="str">
        <f t="shared" si="57"/>
        <v/>
      </c>
      <c r="R83" s="10"/>
      <c r="S83" s="7"/>
      <c r="T83" s="125" t="str">
        <f t="shared" si="58"/>
        <v/>
      </c>
      <c r="U83" s="134"/>
      <c r="V83" s="133"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7"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136" t="str">
        <f t="shared" si="59"/>
        <v/>
      </c>
      <c r="Y83" s="642"/>
      <c r="Z83" s="664" t="str">
        <f t="shared" si="75"/>
        <v/>
      </c>
      <c r="AA83" s="606" t="str">
        <f t="shared" si="76"/>
        <v/>
      </c>
      <c r="AB83" s="155" t="str">
        <f t="shared" si="77"/>
        <v/>
      </c>
      <c r="AC83" s="155" t="str">
        <f t="shared" si="78"/>
        <v/>
      </c>
      <c r="AD83" s="15" t="str">
        <f t="shared" si="79"/>
        <v/>
      </c>
      <c r="AE83" s="155" t="str">
        <f t="shared" si="80"/>
        <v/>
      </c>
      <c r="AF83" s="155" t="str">
        <f t="shared" si="81"/>
        <v/>
      </c>
      <c r="AG83" s="155" t="str">
        <f t="shared" si="82"/>
        <v/>
      </c>
      <c r="AH83" s="155" t="str">
        <f t="shared" si="83"/>
        <v/>
      </c>
      <c r="AI83" s="155" t="str">
        <f t="shared" si="84"/>
        <v/>
      </c>
      <c r="AJ83" s="45" t="str">
        <f t="shared" si="73"/>
        <v/>
      </c>
      <c r="AK83" s="20" t="str">
        <f t="shared" si="74"/>
        <v/>
      </c>
      <c r="AL83" s="42" t="str">
        <f t="shared" si="60"/>
        <v/>
      </c>
      <c r="AM83" s="46" t="str">
        <f t="shared" si="61"/>
        <v/>
      </c>
      <c r="AN83" s="20" t="str">
        <f t="shared" si="62"/>
        <v/>
      </c>
      <c r="AO83" s="42" t="str">
        <f t="shared" si="63"/>
        <v/>
      </c>
      <c r="AP83" s="47" t="str">
        <f t="shared" si="64"/>
        <v/>
      </c>
      <c r="AQ83" s="20" t="str">
        <f t="shared" si="65"/>
        <v/>
      </c>
      <c r="AR83" s="48" t="str">
        <f t="shared" si="66"/>
        <v/>
      </c>
      <c r="AS83" s="44" t="str">
        <f t="shared" si="67"/>
        <v/>
      </c>
      <c r="AT83" s="156"/>
      <c r="AU83" s="49" t="str">
        <f t="shared" si="85"/>
        <v/>
      </c>
      <c r="AV83" s="49" t="str">
        <f t="shared" si="68"/>
        <v/>
      </c>
      <c r="AW83" s="49" t="str">
        <f t="shared" si="69"/>
        <v/>
      </c>
      <c r="AX83" s="68"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8" t="str" cm="1">
        <f t="array" ref="AY83">IF($AA83="","",IF((IFERROR(_xlfn.IFS(TRIM(SUBSTITUTE($AS83,CHAR(160),""))="Devis 1", IFERROR(VALUE(TRIM(SUBSTITUTE(AK83,CHAR(160),""))),0),TRIM(SUBSTITUTE($AS83,CHAR(160),""))="Devis 2", IFERROR(VALUE(TRIM(SUBSTITUTE(AN83,CHAR(160),""))),0),TRIM(SUBSTITUTE($AS83,CHAR(160),""))="Devis 3", IFERROR(VALUE(TRIM(SUBSTITUTE(AQ83,CHAR(160),""))),0)),0) * IFERROR(VALUE(TRIM(SUBSTITUTE($AA83,CHAR(160),""))),0)) = 0,IF(AX83&lt;&gt;"",0,""),(IFERROR(_xlfn.IFS(TRIM(SUBSTITUTE($AS83,CHAR(160),""))="Devis 1", IFERROR(VALUE(TRIM(SUBSTITUTE(AK83,CHAR(160),""))),0),TRIM(SUBSTITUTE($AS83,CHAR(160),""))="Devis 2", IFERROR(VALUE(TRIM(SUBSTITUTE(AN83,CHAR(160),""))),0),TRIM(SUBSTITUTE($AS83,CHAR(160),""))="Devis 3", IFERROR(VALUE(TRIM(SUBSTITUTE(AQ83,CHAR(160),""))),0)),0) * IFERROR(VALUE(TRIM(SUBSTITUTE($AA83,CHAR(160),""))),0))))</f>
        <v/>
      </c>
      <c r="AZ83" s="68"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0"/>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57" t="str" cm="1">
        <f t="array" ref="BC83">IF(OR(AZ83="",X83="",AX83="",V83="",AY83="",W83=""),"",_xlfn.IFS((IFERROR(VALUE(TRIM(SUBSTITUTE(AZ83,CHAR(160),""))),0))&gt;(IFERROR(VALUE(TRIM(SUBSTITUTE(X83,CHAR(160),""))),0)),"KO : Le montant retenu TTC est supérieur au montant présenté TTC. Merci de revoir la ligne de dépense ou plafonner son montant.",(IFERROR(VALUE(TRIM(SUBSTITUTE(AX83,CHAR(160),""))),0))&gt;(IFERROR(VALUE(TRIM(SUBSTITUTE(V83,CHAR(160),""))),0)),"Attention : Le montant retenu HT est supérieur au montant HT présenté. Merci de revoir la ligne de dépense,plafonner son montant,ou justifier la reventillation HT/TVA.",(IFERROR(VALUE(TRIM(SUBSTITUTE(AY83,CHAR(160),""))),0))&gt;(IFERROR(VALUE(TRIM(SUBSTITUTE(W83,CHAR(160),""))),0)),"Attention : Le montant TVA retenu est supérieur au montant TVA présenté. Merci de revoir la ligne de dépense,plafonner son montant,ou justifier la reventillation HT/TVA.",(IFERROR(VALUE(TRIM(SUBSTITUTE(X83,CHAR(160),""))),0))=0,"",(IFERROR(VALUE(TRIM(SUBSTITUTE(AZ83,CHAR(160),""))),0))=(IFERROR(VALUE(TRIM(SUBSTITUTE(X83,CHAR(160),""))),0)),"OK",
OR((IFERROR(VALUE(TRIM(SUBSTITUTE(AZ83,CHAR(160),""))),0))=0,(IFERROR(VALUE(TRIM(SUBSTITUTE(AX83,CHAR(160),""))),0))=0),"Attention : montant présenté entièrement écarté",(IFERROR(VALUE(TRIM(SUBSTITUTE(AZ83,CHAR(160),""))),0))&lt;(IFERROR(VALUE(TRIM(SUBSTITUTE(X83,CHAR(160),""))),0)),"Attention : montant présenté partiellement écarté",TRUE,""))</f>
        <v/>
      </c>
      <c r="BD83" s="49" t="str">
        <f t="shared" si="70"/>
        <v/>
      </c>
      <c r="BE83" s="49" t="str">
        <f t="shared" si="71"/>
        <v/>
      </c>
      <c r="BF83" s="665" t="str">
        <f t="shared" si="72"/>
        <v/>
      </c>
    </row>
    <row r="84" spans="1:58" ht="15" customHeight="1">
      <c r="A84" s="65">
        <v>73</v>
      </c>
      <c r="B84" s="143"/>
      <c r="C84" s="144"/>
      <c r="D84" s="143"/>
      <c r="E84" s="143"/>
      <c r="F84" s="143"/>
      <c r="G84" s="143"/>
      <c r="H84" s="143"/>
      <c r="I84" s="143"/>
      <c r="J84" s="143"/>
      <c r="K84" s="143"/>
      <c r="L84" s="124"/>
      <c r="M84" s="7"/>
      <c r="N84" s="42" t="str">
        <f t="shared" si="56"/>
        <v/>
      </c>
      <c r="O84" s="9"/>
      <c r="P84" s="7"/>
      <c r="Q84" s="42" t="str">
        <f t="shared" si="57"/>
        <v/>
      </c>
      <c r="R84" s="10"/>
      <c r="S84" s="7"/>
      <c r="T84" s="125" t="str">
        <f t="shared" si="58"/>
        <v/>
      </c>
      <c r="U84" s="134"/>
      <c r="V84" s="133"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7"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136" t="str">
        <f t="shared" si="59"/>
        <v/>
      </c>
      <c r="Y84" s="642"/>
      <c r="Z84" s="664" t="str">
        <f t="shared" si="75"/>
        <v/>
      </c>
      <c r="AA84" s="606" t="str">
        <f t="shared" si="76"/>
        <v/>
      </c>
      <c r="AB84" s="155" t="str">
        <f t="shared" si="77"/>
        <v/>
      </c>
      <c r="AC84" s="155" t="str">
        <f t="shared" si="78"/>
        <v/>
      </c>
      <c r="AD84" s="15" t="str">
        <f t="shared" si="79"/>
        <v/>
      </c>
      <c r="AE84" s="155" t="str">
        <f t="shared" si="80"/>
        <v/>
      </c>
      <c r="AF84" s="155" t="str">
        <f t="shared" si="81"/>
        <v/>
      </c>
      <c r="AG84" s="155" t="str">
        <f t="shared" si="82"/>
        <v/>
      </c>
      <c r="AH84" s="155" t="str">
        <f t="shared" si="83"/>
        <v/>
      </c>
      <c r="AI84" s="155" t="str">
        <f t="shared" si="84"/>
        <v/>
      </c>
      <c r="AJ84" s="45" t="str">
        <f t="shared" si="73"/>
        <v/>
      </c>
      <c r="AK84" s="20" t="str">
        <f t="shared" si="74"/>
        <v/>
      </c>
      <c r="AL84" s="42" t="str">
        <f t="shared" si="60"/>
        <v/>
      </c>
      <c r="AM84" s="46" t="str">
        <f t="shared" si="61"/>
        <v/>
      </c>
      <c r="AN84" s="20" t="str">
        <f t="shared" si="62"/>
        <v/>
      </c>
      <c r="AO84" s="42" t="str">
        <f t="shared" si="63"/>
        <v/>
      </c>
      <c r="AP84" s="47" t="str">
        <f t="shared" si="64"/>
        <v/>
      </c>
      <c r="AQ84" s="20" t="str">
        <f t="shared" si="65"/>
        <v/>
      </c>
      <c r="AR84" s="48" t="str">
        <f t="shared" si="66"/>
        <v/>
      </c>
      <c r="AS84" s="44" t="str">
        <f t="shared" si="67"/>
        <v/>
      </c>
      <c r="AT84" s="156"/>
      <c r="AU84" s="49" t="str">
        <f t="shared" si="85"/>
        <v/>
      </c>
      <c r="AV84" s="49" t="str">
        <f t="shared" si="68"/>
        <v/>
      </c>
      <c r="AW84" s="49" t="str">
        <f t="shared" si="69"/>
        <v/>
      </c>
      <c r="AX84" s="68"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8" t="str" cm="1">
        <f t="array" ref="AY84">IF($AA84="","",IF((IFERROR(_xlfn.IFS(TRIM(SUBSTITUTE($AS84,CHAR(160),""))="Devis 1", IFERROR(VALUE(TRIM(SUBSTITUTE(AK84,CHAR(160),""))),0),TRIM(SUBSTITUTE($AS84,CHAR(160),""))="Devis 2", IFERROR(VALUE(TRIM(SUBSTITUTE(AN84,CHAR(160),""))),0),TRIM(SUBSTITUTE($AS84,CHAR(160),""))="Devis 3", IFERROR(VALUE(TRIM(SUBSTITUTE(AQ84,CHAR(160),""))),0)),0) * IFERROR(VALUE(TRIM(SUBSTITUTE($AA84,CHAR(160),""))),0)) = 0,IF(AX84&lt;&gt;"",0,""),(IFERROR(_xlfn.IFS(TRIM(SUBSTITUTE($AS84,CHAR(160),""))="Devis 1", IFERROR(VALUE(TRIM(SUBSTITUTE(AK84,CHAR(160),""))),0),TRIM(SUBSTITUTE($AS84,CHAR(160),""))="Devis 2", IFERROR(VALUE(TRIM(SUBSTITUTE(AN84,CHAR(160),""))),0),TRIM(SUBSTITUTE($AS84,CHAR(160),""))="Devis 3", IFERROR(VALUE(TRIM(SUBSTITUTE(AQ84,CHAR(160),""))),0)),0) * IFERROR(VALUE(TRIM(SUBSTITUTE($AA84,CHAR(160),""))),0))))</f>
        <v/>
      </c>
      <c r="AZ84" s="68"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0"/>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57" t="str" cm="1">
        <f t="array" ref="BC84">IF(OR(AZ84="",X84="",AX84="",V84="",AY84="",W84=""),"",_xlfn.IFS((IFERROR(VALUE(TRIM(SUBSTITUTE(AZ84,CHAR(160),""))),0))&gt;(IFERROR(VALUE(TRIM(SUBSTITUTE(X84,CHAR(160),""))),0)),"KO : Le montant retenu TTC est supérieur au montant présenté TTC. Merci de revoir la ligne de dépense ou plafonner son montant.",(IFERROR(VALUE(TRIM(SUBSTITUTE(AX84,CHAR(160),""))),0))&gt;(IFERROR(VALUE(TRIM(SUBSTITUTE(V84,CHAR(160),""))),0)),"Attention : Le montant retenu HT est supérieur au montant HT présenté. Merci de revoir la ligne de dépense,plafonner son montant,ou justifier la reventillation HT/TVA.",(IFERROR(VALUE(TRIM(SUBSTITUTE(AY84,CHAR(160),""))),0))&gt;(IFERROR(VALUE(TRIM(SUBSTITUTE(W84,CHAR(160),""))),0)),"Attention : Le montant TVA retenu est supérieur au montant TVA présenté. Merci de revoir la ligne de dépense,plafonner son montant,ou justifier la reventillation HT/TVA.",(IFERROR(VALUE(TRIM(SUBSTITUTE(X84,CHAR(160),""))),0))=0,"",(IFERROR(VALUE(TRIM(SUBSTITUTE(AZ84,CHAR(160),""))),0))=(IFERROR(VALUE(TRIM(SUBSTITUTE(X84,CHAR(160),""))),0)),"OK",
OR((IFERROR(VALUE(TRIM(SUBSTITUTE(AZ84,CHAR(160),""))),0))=0,(IFERROR(VALUE(TRIM(SUBSTITUTE(AX84,CHAR(160),""))),0))=0),"Attention : montant présenté entièrement écarté",(IFERROR(VALUE(TRIM(SUBSTITUTE(AZ84,CHAR(160),""))),0))&lt;(IFERROR(VALUE(TRIM(SUBSTITUTE(X84,CHAR(160),""))),0)),"Attention : montant présenté partiellement écarté",TRUE,""))</f>
        <v/>
      </c>
      <c r="BD84" s="49" t="str">
        <f t="shared" si="70"/>
        <v/>
      </c>
      <c r="BE84" s="49" t="str">
        <f t="shared" si="71"/>
        <v/>
      </c>
      <c r="BF84" s="665" t="str">
        <f t="shared" si="72"/>
        <v/>
      </c>
    </row>
    <row r="85" spans="1:58" ht="15" customHeight="1">
      <c r="A85" s="65">
        <v>74</v>
      </c>
      <c r="B85" s="143"/>
      <c r="C85" s="144"/>
      <c r="D85" s="143"/>
      <c r="E85" s="143"/>
      <c r="F85" s="143"/>
      <c r="G85" s="143"/>
      <c r="H85" s="143"/>
      <c r="I85" s="143"/>
      <c r="J85" s="143"/>
      <c r="K85" s="143"/>
      <c r="L85" s="124"/>
      <c r="M85" s="7"/>
      <c r="N85" s="42" t="str">
        <f t="shared" si="56"/>
        <v/>
      </c>
      <c r="O85" s="9"/>
      <c r="P85" s="7"/>
      <c r="Q85" s="42" t="str">
        <f t="shared" si="57"/>
        <v/>
      </c>
      <c r="R85" s="10"/>
      <c r="S85" s="7"/>
      <c r="T85" s="125" t="str">
        <f t="shared" si="58"/>
        <v/>
      </c>
      <c r="U85" s="134"/>
      <c r="V85" s="133"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7"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136" t="str">
        <f t="shared" si="59"/>
        <v/>
      </c>
      <c r="Y85" s="642"/>
      <c r="Z85" s="664" t="str">
        <f t="shared" si="75"/>
        <v/>
      </c>
      <c r="AA85" s="606" t="str">
        <f t="shared" si="76"/>
        <v/>
      </c>
      <c r="AB85" s="155" t="str">
        <f t="shared" si="77"/>
        <v/>
      </c>
      <c r="AC85" s="155" t="str">
        <f t="shared" si="78"/>
        <v/>
      </c>
      <c r="AD85" s="15" t="str">
        <f t="shared" si="79"/>
        <v/>
      </c>
      <c r="AE85" s="155" t="str">
        <f t="shared" si="80"/>
        <v/>
      </c>
      <c r="AF85" s="155" t="str">
        <f t="shared" si="81"/>
        <v/>
      </c>
      <c r="AG85" s="155" t="str">
        <f t="shared" si="82"/>
        <v/>
      </c>
      <c r="AH85" s="155" t="str">
        <f t="shared" si="83"/>
        <v/>
      </c>
      <c r="AI85" s="155" t="str">
        <f t="shared" si="84"/>
        <v/>
      </c>
      <c r="AJ85" s="45" t="str">
        <f t="shared" si="73"/>
        <v/>
      </c>
      <c r="AK85" s="20" t="str">
        <f t="shared" si="74"/>
        <v/>
      </c>
      <c r="AL85" s="42" t="str">
        <f t="shared" si="60"/>
        <v/>
      </c>
      <c r="AM85" s="46" t="str">
        <f t="shared" si="61"/>
        <v/>
      </c>
      <c r="AN85" s="20" t="str">
        <f t="shared" si="62"/>
        <v/>
      </c>
      <c r="AO85" s="42" t="str">
        <f t="shared" si="63"/>
        <v/>
      </c>
      <c r="AP85" s="47" t="str">
        <f t="shared" si="64"/>
        <v/>
      </c>
      <c r="AQ85" s="20" t="str">
        <f t="shared" si="65"/>
        <v/>
      </c>
      <c r="AR85" s="48" t="str">
        <f t="shared" si="66"/>
        <v/>
      </c>
      <c r="AS85" s="44" t="str">
        <f t="shared" si="67"/>
        <v/>
      </c>
      <c r="AT85" s="156"/>
      <c r="AU85" s="49" t="str">
        <f t="shared" si="85"/>
        <v/>
      </c>
      <c r="AV85" s="49" t="str">
        <f t="shared" si="68"/>
        <v/>
      </c>
      <c r="AW85" s="49" t="str">
        <f t="shared" si="69"/>
        <v/>
      </c>
      <c r="AX85" s="68"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8" t="str" cm="1">
        <f t="array" ref="AY85">IF($AA85="","",IF((IFERROR(_xlfn.IFS(TRIM(SUBSTITUTE($AS85,CHAR(160),""))="Devis 1", IFERROR(VALUE(TRIM(SUBSTITUTE(AK85,CHAR(160),""))),0),TRIM(SUBSTITUTE($AS85,CHAR(160),""))="Devis 2", IFERROR(VALUE(TRIM(SUBSTITUTE(AN85,CHAR(160),""))),0),TRIM(SUBSTITUTE($AS85,CHAR(160),""))="Devis 3", IFERROR(VALUE(TRIM(SUBSTITUTE(AQ85,CHAR(160),""))),0)),0) * IFERROR(VALUE(TRIM(SUBSTITUTE($AA85,CHAR(160),""))),0)) = 0,IF(AX85&lt;&gt;"",0,""),(IFERROR(_xlfn.IFS(TRIM(SUBSTITUTE($AS85,CHAR(160),""))="Devis 1", IFERROR(VALUE(TRIM(SUBSTITUTE(AK85,CHAR(160),""))),0),TRIM(SUBSTITUTE($AS85,CHAR(160),""))="Devis 2", IFERROR(VALUE(TRIM(SUBSTITUTE(AN85,CHAR(160),""))),0),TRIM(SUBSTITUTE($AS85,CHAR(160),""))="Devis 3", IFERROR(VALUE(TRIM(SUBSTITUTE(AQ85,CHAR(160),""))),0)),0) * IFERROR(VALUE(TRIM(SUBSTITUTE($AA85,CHAR(160),""))),0))))</f>
        <v/>
      </c>
      <c r="AZ85" s="68"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0"/>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57" t="str" cm="1">
        <f t="array" ref="BC85">IF(OR(AZ85="",X85="",AX85="",V85="",AY85="",W85=""),"",_xlfn.IFS((IFERROR(VALUE(TRIM(SUBSTITUTE(AZ85,CHAR(160),""))),0))&gt;(IFERROR(VALUE(TRIM(SUBSTITUTE(X85,CHAR(160),""))),0)),"KO : Le montant retenu TTC est supérieur au montant présenté TTC. Merci de revoir la ligne de dépense ou plafonner son montant.",(IFERROR(VALUE(TRIM(SUBSTITUTE(AX85,CHAR(160),""))),0))&gt;(IFERROR(VALUE(TRIM(SUBSTITUTE(V85,CHAR(160),""))),0)),"Attention : Le montant retenu HT est supérieur au montant HT présenté. Merci de revoir la ligne de dépense,plafonner son montant,ou justifier la reventillation HT/TVA.",(IFERROR(VALUE(TRIM(SUBSTITUTE(AY85,CHAR(160),""))),0))&gt;(IFERROR(VALUE(TRIM(SUBSTITUTE(W85,CHAR(160),""))),0)),"Attention : Le montant TVA retenu est supérieur au montant TVA présenté. Merci de revoir la ligne de dépense,plafonner son montant,ou justifier la reventillation HT/TVA.",(IFERROR(VALUE(TRIM(SUBSTITUTE(X85,CHAR(160),""))),0))=0,"",(IFERROR(VALUE(TRIM(SUBSTITUTE(AZ85,CHAR(160),""))),0))=(IFERROR(VALUE(TRIM(SUBSTITUTE(X85,CHAR(160),""))),0)),"OK",
OR((IFERROR(VALUE(TRIM(SUBSTITUTE(AZ85,CHAR(160),""))),0))=0,(IFERROR(VALUE(TRIM(SUBSTITUTE(AX85,CHAR(160),""))),0))=0),"Attention : montant présenté entièrement écarté",(IFERROR(VALUE(TRIM(SUBSTITUTE(AZ85,CHAR(160),""))),0))&lt;(IFERROR(VALUE(TRIM(SUBSTITUTE(X85,CHAR(160),""))),0)),"Attention : montant présenté partiellement écarté",TRUE,""))</f>
        <v/>
      </c>
      <c r="BD85" s="49" t="str">
        <f t="shared" si="70"/>
        <v/>
      </c>
      <c r="BE85" s="49" t="str">
        <f t="shared" si="71"/>
        <v/>
      </c>
      <c r="BF85" s="665" t="str">
        <f t="shared" si="72"/>
        <v/>
      </c>
    </row>
    <row r="86" spans="1:58" ht="15" customHeight="1">
      <c r="A86" s="65">
        <v>75</v>
      </c>
      <c r="B86" s="143"/>
      <c r="C86" s="144"/>
      <c r="D86" s="143"/>
      <c r="E86" s="143"/>
      <c r="F86" s="143"/>
      <c r="G86" s="143"/>
      <c r="H86" s="143"/>
      <c r="I86" s="143"/>
      <c r="J86" s="143"/>
      <c r="K86" s="143"/>
      <c r="L86" s="124"/>
      <c r="M86" s="7"/>
      <c r="N86" s="42" t="str">
        <f t="shared" si="56"/>
        <v/>
      </c>
      <c r="O86" s="9"/>
      <c r="P86" s="7"/>
      <c r="Q86" s="42" t="str">
        <f t="shared" si="57"/>
        <v/>
      </c>
      <c r="R86" s="10"/>
      <c r="S86" s="7"/>
      <c r="T86" s="125" t="str">
        <f t="shared" si="58"/>
        <v/>
      </c>
      <c r="U86" s="134"/>
      <c r="V86" s="133"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7"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136" t="str">
        <f t="shared" si="59"/>
        <v/>
      </c>
      <c r="Y86" s="642"/>
      <c r="Z86" s="664" t="str">
        <f t="shared" si="75"/>
        <v/>
      </c>
      <c r="AA86" s="606" t="str">
        <f t="shared" si="76"/>
        <v/>
      </c>
      <c r="AB86" s="155" t="str">
        <f t="shared" si="77"/>
        <v/>
      </c>
      <c r="AC86" s="155" t="str">
        <f t="shared" si="78"/>
        <v/>
      </c>
      <c r="AD86" s="15" t="str">
        <f t="shared" si="79"/>
        <v/>
      </c>
      <c r="AE86" s="155" t="str">
        <f t="shared" si="80"/>
        <v/>
      </c>
      <c r="AF86" s="155" t="str">
        <f t="shared" si="81"/>
        <v/>
      </c>
      <c r="AG86" s="155" t="str">
        <f t="shared" si="82"/>
        <v/>
      </c>
      <c r="AH86" s="155" t="str">
        <f t="shared" si="83"/>
        <v/>
      </c>
      <c r="AI86" s="155" t="str">
        <f t="shared" si="84"/>
        <v/>
      </c>
      <c r="AJ86" s="45" t="str">
        <f t="shared" si="73"/>
        <v/>
      </c>
      <c r="AK86" s="20" t="str">
        <f t="shared" si="74"/>
        <v/>
      </c>
      <c r="AL86" s="42" t="str">
        <f t="shared" si="60"/>
        <v/>
      </c>
      <c r="AM86" s="46" t="str">
        <f t="shared" si="61"/>
        <v/>
      </c>
      <c r="AN86" s="20" t="str">
        <f t="shared" si="62"/>
        <v/>
      </c>
      <c r="AO86" s="42" t="str">
        <f t="shared" si="63"/>
        <v/>
      </c>
      <c r="AP86" s="47" t="str">
        <f t="shared" si="64"/>
        <v/>
      </c>
      <c r="AQ86" s="20" t="str">
        <f t="shared" si="65"/>
        <v/>
      </c>
      <c r="AR86" s="48" t="str">
        <f t="shared" si="66"/>
        <v/>
      </c>
      <c r="AS86" s="44" t="str">
        <f t="shared" si="67"/>
        <v/>
      </c>
      <c r="AT86" s="156"/>
      <c r="AU86" s="49" t="str">
        <f t="shared" si="85"/>
        <v/>
      </c>
      <c r="AV86" s="49" t="str">
        <f t="shared" si="68"/>
        <v/>
      </c>
      <c r="AW86" s="49" t="str">
        <f t="shared" si="69"/>
        <v/>
      </c>
      <c r="AX86" s="68"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8" t="str" cm="1">
        <f t="array" ref="AY86">IF($AA86="","",IF((IFERROR(_xlfn.IFS(TRIM(SUBSTITUTE($AS86,CHAR(160),""))="Devis 1", IFERROR(VALUE(TRIM(SUBSTITUTE(AK86,CHAR(160),""))),0),TRIM(SUBSTITUTE($AS86,CHAR(160),""))="Devis 2", IFERROR(VALUE(TRIM(SUBSTITUTE(AN86,CHAR(160),""))),0),TRIM(SUBSTITUTE($AS86,CHAR(160),""))="Devis 3", IFERROR(VALUE(TRIM(SUBSTITUTE(AQ86,CHAR(160),""))),0)),0) * IFERROR(VALUE(TRIM(SUBSTITUTE($AA86,CHAR(160),""))),0)) = 0,IF(AX86&lt;&gt;"",0,""),(IFERROR(_xlfn.IFS(TRIM(SUBSTITUTE($AS86,CHAR(160),""))="Devis 1", IFERROR(VALUE(TRIM(SUBSTITUTE(AK86,CHAR(160),""))),0),TRIM(SUBSTITUTE($AS86,CHAR(160),""))="Devis 2", IFERROR(VALUE(TRIM(SUBSTITUTE(AN86,CHAR(160),""))),0),TRIM(SUBSTITUTE($AS86,CHAR(160),""))="Devis 3", IFERROR(VALUE(TRIM(SUBSTITUTE(AQ86,CHAR(160),""))),0)),0) * IFERROR(VALUE(TRIM(SUBSTITUTE($AA86,CHAR(160),""))),0))))</f>
        <v/>
      </c>
      <c r="AZ86" s="68"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0"/>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57" t="str" cm="1">
        <f t="array" ref="BC86">IF(OR(AZ86="",X86="",AX86="",V86="",AY86="",W86=""),"",_xlfn.IFS((IFERROR(VALUE(TRIM(SUBSTITUTE(AZ86,CHAR(160),""))),0))&gt;(IFERROR(VALUE(TRIM(SUBSTITUTE(X86,CHAR(160),""))),0)),"KO : Le montant retenu TTC est supérieur au montant présenté TTC. Merci de revoir la ligne de dépense ou plafonner son montant.",(IFERROR(VALUE(TRIM(SUBSTITUTE(AX86,CHAR(160),""))),0))&gt;(IFERROR(VALUE(TRIM(SUBSTITUTE(V86,CHAR(160),""))),0)),"Attention : Le montant retenu HT est supérieur au montant HT présenté. Merci de revoir la ligne de dépense,plafonner son montant,ou justifier la reventillation HT/TVA.",(IFERROR(VALUE(TRIM(SUBSTITUTE(AY86,CHAR(160),""))),0))&gt;(IFERROR(VALUE(TRIM(SUBSTITUTE(W86,CHAR(160),""))),0)),"Attention : Le montant TVA retenu est supérieur au montant TVA présenté. Merci de revoir la ligne de dépense,plafonner son montant,ou justifier la reventillation HT/TVA.",(IFERROR(VALUE(TRIM(SUBSTITUTE(X86,CHAR(160),""))),0))=0,"",(IFERROR(VALUE(TRIM(SUBSTITUTE(AZ86,CHAR(160),""))),0))=(IFERROR(VALUE(TRIM(SUBSTITUTE(X86,CHAR(160),""))),0)),"OK",
OR((IFERROR(VALUE(TRIM(SUBSTITUTE(AZ86,CHAR(160),""))),0))=0,(IFERROR(VALUE(TRIM(SUBSTITUTE(AX86,CHAR(160),""))),0))=0),"Attention : montant présenté entièrement écarté",(IFERROR(VALUE(TRIM(SUBSTITUTE(AZ86,CHAR(160),""))),0))&lt;(IFERROR(VALUE(TRIM(SUBSTITUTE(X86,CHAR(160),""))),0)),"Attention : montant présenté partiellement écarté",TRUE,""))</f>
        <v/>
      </c>
      <c r="BD86" s="49" t="str">
        <f t="shared" si="70"/>
        <v/>
      </c>
      <c r="BE86" s="49" t="str">
        <f t="shared" si="71"/>
        <v/>
      </c>
      <c r="BF86" s="665" t="str">
        <f t="shared" si="72"/>
        <v/>
      </c>
    </row>
    <row r="87" spans="1:58" ht="15" customHeight="1">
      <c r="A87" s="65">
        <v>76</v>
      </c>
      <c r="B87" s="143"/>
      <c r="C87" s="144"/>
      <c r="D87" s="143"/>
      <c r="E87" s="143"/>
      <c r="F87" s="143"/>
      <c r="G87" s="143"/>
      <c r="H87" s="143"/>
      <c r="I87" s="143"/>
      <c r="J87" s="143"/>
      <c r="K87" s="143"/>
      <c r="L87" s="124"/>
      <c r="M87" s="7"/>
      <c r="N87" s="42" t="str">
        <f t="shared" si="56"/>
        <v/>
      </c>
      <c r="O87" s="9"/>
      <c r="P87" s="7"/>
      <c r="Q87" s="42" t="str">
        <f t="shared" si="57"/>
        <v/>
      </c>
      <c r="R87" s="10"/>
      <c r="S87" s="7"/>
      <c r="T87" s="125" t="str">
        <f t="shared" si="58"/>
        <v/>
      </c>
      <c r="U87" s="134"/>
      <c r="V87" s="133"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7"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136" t="str">
        <f t="shared" si="59"/>
        <v/>
      </c>
      <c r="Y87" s="642"/>
      <c r="Z87" s="664" t="str">
        <f t="shared" si="75"/>
        <v/>
      </c>
      <c r="AA87" s="606" t="str">
        <f t="shared" si="76"/>
        <v/>
      </c>
      <c r="AB87" s="155" t="str">
        <f t="shared" si="77"/>
        <v/>
      </c>
      <c r="AC87" s="155" t="str">
        <f t="shared" si="78"/>
        <v/>
      </c>
      <c r="AD87" s="15" t="str">
        <f t="shared" si="79"/>
        <v/>
      </c>
      <c r="AE87" s="155" t="str">
        <f t="shared" si="80"/>
        <v/>
      </c>
      <c r="AF87" s="155" t="str">
        <f t="shared" si="81"/>
        <v/>
      </c>
      <c r="AG87" s="155" t="str">
        <f t="shared" si="82"/>
        <v/>
      </c>
      <c r="AH87" s="155" t="str">
        <f t="shared" si="83"/>
        <v/>
      </c>
      <c r="AI87" s="155" t="str">
        <f t="shared" si="84"/>
        <v/>
      </c>
      <c r="AJ87" s="45" t="str">
        <f t="shared" si="73"/>
        <v/>
      </c>
      <c r="AK87" s="20" t="str">
        <f t="shared" si="74"/>
        <v/>
      </c>
      <c r="AL87" s="42" t="str">
        <f t="shared" si="60"/>
        <v/>
      </c>
      <c r="AM87" s="46" t="str">
        <f t="shared" si="61"/>
        <v/>
      </c>
      <c r="AN87" s="20" t="str">
        <f t="shared" si="62"/>
        <v/>
      </c>
      <c r="AO87" s="42" t="str">
        <f t="shared" si="63"/>
        <v/>
      </c>
      <c r="AP87" s="47" t="str">
        <f t="shared" si="64"/>
        <v/>
      </c>
      <c r="AQ87" s="20" t="str">
        <f t="shared" si="65"/>
        <v/>
      </c>
      <c r="AR87" s="48" t="str">
        <f t="shared" si="66"/>
        <v/>
      </c>
      <c r="AS87" s="44" t="str">
        <f t="shared" si="67"/>
        <v/>
      </c>
      <c r="AT87" s="156"/>
      <c r="AU87" s="49" t="str">
        <f t="shared" si="85"/>
        <v/>
      </c>
      <c r="AV87" s="49" t="str">
        <f t="shared" si="68"/>
        <v/>
      </c>
      <c r="AW87" s="49" t="str">
        <f t="shared" si="69"/>
        <v/>
      </c>
      <c r="AX87" s="68"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8" t="str" cm="1">
        <f t="array" ref="AY87">IF($AA87="","",IF((IFERROR(_xlfn.IFS(TRIM(SUBSTITUTE($AS87,CHAR(160),""))="Devis 1", IFERROR(VALUE(TRIM(SUBSTITUTE(AK87,CHAR(160),""))),0),TRIM(SUBSTITUTE($AS87,CHAR(160),""))="Devis 2", IFERROR(VALUE(TRIM(SUBSTITUTE(AN87,CHAR(160),""))),0),TRIM(SUBSTITUTE($AS87,CHAR(160),""))="Devis 3", IFERROR(VALUE(TRIM(SUBSTITUTE(AQ87,CHAR(160),""))),0)),0) * IFERROR(VALUE(TRIM(SUBSTITUTE($AA87,CHAR(160),""))),0)) = 0,IF(AX87&lt;&gt;"",0,""),(IFERROR(_xlfn.IFS(TRIM(SUBSTITUTE($AS87,CHAR(160),""))="Devis 1", IFERROR(VALUE(TRIM(SUBSTITUTE(AK87,CHAR(160),""))),0),TRIM(SUBSTITUTE($AS87,CHAR(160),""))="Devis 2", IFERROR(VALUE(TRIM(SUBSTITUTE(AN87,CHAR(160),""))),0),TRIM(SUBSTITUTE($AS87,CHAR(160),""))="Devis 3", IFERROR(VALUE(TRIM(SUBSTITUTE(AQ87,CHAR(160),""))),0)),0) * IFERROR(VALUE(TRIM(SUBSTITUTE($AA87,CHAR(160),""))),0))))</f>
        <v/>
      </c>
      <c r="AZ87" s="68"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0"/>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57" t="str" cm="1">
        <f t="array" ref="BC87">IF(OR(AZ87="",X87="",AX87="",V87="",AY87="",W87=""),"",_xlfn.IFS((IFERROR(VALUE(TRIM(SUBSTITUTE(AZ87,CHAR(160),""))),0))&gt;(IFERROR(VALUE(TRIM(SUBSTITUTE(X87,CHAR(160),""))),0)),"KO : Le montant retenu TTC est supérieur au montant présenté TTC. Merci de revoir la ligne de dépense ou plafonner son montant.",(IFERROR(VALUE(TRIM(SUBSTITUTE(AX87,CHAR(160),""))),0))&gt;(IFERROR(VALUE(TRIM(SUBSTITUTE(V87,CHAR(160),""))),0)),"Attention : Le montant retenu HT est supérieur au montant HT présenté. Merci de revoir la ligne de dépense,plafonner son montant,ou justifier la reventillation HT/TVA.",(IFERROR(VALUE(TRIM(SUBSTITUTE(AY87,CHAR(160),""))),0))&gt;(IFERROR(VALUE(TRIM(SUBSTITUTE(W87,CHAR(160),""))),0)),"Attention : Le montant TVA retenu est supérieur au montant TVA présenté. Merci de revoir la ligne de dépense,plafonner son montant,ou justifier la reventillation HT/TVA.",(IFERROR(VALUE(TRIM(SUBSTITUTE(X87,CHAR(160),""))),0))=0,"",(IFERROR(VALUE(TRIM(SUBSTITUTE(AZ87,CHAR(160),""))),0))=(IFERROR(VALUE(TRIM(SUBSTITUTE(X87,CHAR(160),""))),0)),"OK",
OR((IFERROR(VALUE(TRIM(SUBSTITUTE(AZ87,CHAR(160),""))),0))=0,(IFERROR(VALUE(TRIM(SUBSTITUTE(AX87,CHAR(160),""))),0))=0),"Attention : montant présenté entièrement écarté",(IFERROR(VALUE(TRIM(SUBSTITUTE(AZ87,CHAR(160),""))),0))&lt;(IFERROR(VALUE(TRIM(SUBSTITUTE(X87,CHAR(160),""))),0)),"Attention : montant présenté partiellement écarté",TRUE,""))</f>
        <v/>
      </c>
      <c r="BD87" s="49" t="str">
        <f t="shared" si="70"/>
        <v/>
      </c>
      <c r="BE87" s="49" t="str">
        <f t="shared" si="71"/>
        <v/>
      </c>
      <c r="BF87" s="665" t="str">
        <f t="shared" si="72"/>
        <v/>
      </c>
    </row>
    <row r="88" spans="1:58" ht="15" customHeight="1">
      <c r="A88" s="65">
        <v>77</v>
      </c>
      <c r="B88" s="143"/>
      <c r="C88" s="144"/>
      <c r="D88" s="143"/>
      <c r="E88" s="143"/>
      <c r="F88" s="143"/>
      <c r="G88" s="143"/>
      <c r="H88" s="143"/>
      <c r="I88" s="143"/>
      <c r="J88" s="143"/>
      <c r="K88" s="143"/>
      <c r="L88" s="124"/>
      <c r="M88" s="7"/>
      <c r="N88" s="42" t="str">
        <f t="shared" si="56"/>
        <v/>
      </c>
      <c r="O88" s="9"/>
      <c r="P88" s="7"/>
      <c r="Q88" s="42" t="str">
        <f t="shared" si="57"/>
        <v/>
      </c>
      <c r="R88" s="10"/>
      <c r="S88" s="7"/>
      <c r="T88" s="125" t="str">
        <f t="shared" si="58"/>
        <v/>
      </c>
      <c r="U88" s="134"/>
      <c r="V88" s="133"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7"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136" t="str">
        <f t="shared" si="59"/>
        <v/>
      </c>
      <c r="Y88" s="642"/>
      <c r="Z88" s="664" t="str">
        <f t="shared" si="75"/>
        <v/>
      </c>
      <c r="AA88" s="606" t="str">
        <f t="shared" si="76"/>
        <v/>
      </c>
      <c r="AB88" s="155" t="str">
        <f t="shared" si="77"/>
        <v/>
      </c>
      <c r="AC88" s="155" t="str">
        <f t="shared" si="78"/>
        <v/>
      </c>
      <c r="AD88" s="15" t="str">
        <f t="shared" si="79"/>
        <v/>
      </c>
      <c r="AE88" s="155" t="str">
        <f t="shared" si="80"/>
        <v/>
      </c>
      <c r="AF88" s="155" t="str">
        <f t="shared" si="81"/>
        <v/>
      </c>
      <c r="AG88" s="155" t="str">
        <f t="shared" si="82"/>
        <v/>
      </c>
      <c r="AH88" s="155" t="str">
        <f t="shared" si="83"/>
        <v/>
      </c>
      <c r="AI88" s="155" t="str">
        <f t="shared" si="84"/>
        <v/>
      </c>
      <c r="AJ88" s="45" t="str">
        <f t="shared" si="73"/>
        <v/>
      </c>
      <c r="AK88" s="20" t="str">
        <f t="shared" si="74"/>
        <v/>
      </c>
      <c r="AL88" s="42" t="str">
        <f t="shared" si="60"/>
        <v/>
      </c>
      <c r="AM88" s="46" t="str">
        <f t="shared" si="61"/>
        <v/>
      </c>
      <c r="AN88" s="20" t="str">
        <f t="shared" si="62"/>
        <v/>
      </c>
      <c r="AO88" s="42" t="str">
        <f t="shared" si="63"/>
        <v/>
      </c>
      <c r="AP88" s="47" t="str">
        <f t="shared" si="64"/>
        <v/>
      </c>
      <c r="AQ88" s="20" t="str">
        <f t="shared" si="65"/>
        <v/>
      </c>
      <c r="AR88" s="48" t="str">
        <f t="shared" si="66"/>
        <v/>
      </c>
      <c r="AS88" s="44" t="str">
        <f t="shared" si="67"/>
        <v/>
      </c>
      <c r="AT88" s="156"/>
      <c r="AU88" s="49" t="str">
        <f t="shared" si="85"/>
        <v/>
      </c>
      <c r="AV88" s="49" t="str">
        <f t="shared" si="68"/>
        <v/>
      </c>
      <c r="AW88" s="49" t="str">
        <f t="shared" si="69"/>
        <v/>
      </c>
      <c r="AX88" s="68"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8" t="str" cm="1">
        <f t="array" ref="AY88">IF($AA88="","",IF((IFERROR(_xlfn.IFS(TRIM(SUBSTITUTE($AS88,CHAR(160),""))="Devis 1", IFERROR(VALUE(TRIM(SUBSTITUTE(AK88,CHAR(160),""))),0),TRIM(SUBSTITUTE($AS88,CHAR(160),""))="Devis 2", IFERROR(VALUE(TRIM(SUBSTITUTE(AN88,CHAR(160),""))),0),TRIM(SUBSTITUTE($AS88,CHAR(160),""))="Devis 3", IFERROR(VALUE(TRIM(SUBSTITUTE(AQ88,CHAR(160),""))),0)),0) * IFERROR(VALUE(TRIM(SUBSTITUTE($AA88,CHAR(160),""))),0)) = 0,IF(AX88&lt;&gt;"",0,""),(IFERROR(_xlfn.IFS(TRIM(SUBSTITUTE($AS88,CHAR(160),""))="Devis 1", IFERROR(VALUE(TRIM(SUBSTITUTE(AK88,CHAR(160),""))),0),TRIM(SUBSTITUTE($AS88,CHAR(160),""))="Devis 2", IFERROR(VALUE(TRIM(SUBSTITUTE(AN88,CHAR(160),""))),0),TRIM(SUBSTITUTE($AS88,CHAR(160),""))="Devis 3", IFERROR(VALUE(TRIM(SUBSTITUTE(AQ88,CHAR(160),""))),0)),0) * IFERROR(VALUE(TRIM(SUBSTITUTE($AA88,CHAR(160),""))),0))))</f>
        <v/>
      </c>
      <c r="AZ88" s="68"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0"/>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57" t="str" cm="1">
        <f t="array" ref="BC88">IF(OR(AZ88="",X88="",AX88="",V88="",AY88="",W88=""),"",_xlfn.IFS((IFERROR(VALUE(TRIM(SUBSTITUTE(AZ88,CHAR(160),""))),0))&gt;(IFERROR(VALUE(TRIM(SUBSTITUTE(X88,CHAR(160),""))),0)),"KO : Le montant retenu TTC est supérieur au montant présenté TTC. Merci de revoir la ligne de dépense ou plafonner son montant.",(IFERROR(VALUE(TRIM(SUBSTITUTE(AX88,CHAR(160),""))),0))&gt;(IFERROR(VALUE(TRIM(SUBSTITUTE(V88,CHAR(160),""))),0)),"Attention : Le montant retenu HT est supérieur au montant HT présenté. Merci de revoir la ligne de dépense,plafonner son montant,ou justifier la reventillation HT/TVA.",(IFERROR(VALUE(TRIM(SUBSTITUTE(AY88,CHAR(160),""))),0))&gt;(IFERROR(VALUE(TRIM(SUBSTITUTE(W88,CHAR(160),""))),0)),"Attention : Le montant TVA retenu est supérieur au montant TVA présenté. Merci de revoir la ligne de dépense,plafonner son montant,ou justifier la reventillation HT/TVA.",(IFERROR(VALUE(TRIM(SUBSTITUTE(X88,CHAR(160),""))),0))=0,"",(IFERROR(VALUE(TRIM(SUBSTITUTE(AZ88,CHAR(160),""))),0))=(IFERROR(VALUE(TRIM(SUBSTITUTE(X88,CHAR(160),""))),0)),"OK",
OR((IFERROR(VALUE(TRIM(SUBSTITUTE(AZ88,CHAR(160),""))),0))=0,(IFERROR(VALUE(TRIM(SUBSTITUTE(AX88,CHAR(160),""))),0))=0),"Attention : montant présenté entièrement écarté",(IFERROR(VALUE(TRIM(SUBSTITUTE(AZ88,CHAR(160),""))),0))&lt;(IFERROR(VALUE(TRIM(SUBSTITUTE(X88,CHAR(160),""))),0)),"Attention : montant présenté partiellement écarté",TRUE,""))</f>
        <v/>
      </c>
      <c r="BD88" s="49" t="str">
        <f t="shared" si="70"/>
        <v/>
      </c>
      <c r="BE88" s="49" t="str">
        <f t="shared" si="71"/>
        <v/>
      </c>
      <c r="BF88" s="665" t="str">
        <f t="shared" si="72"/>
        <v/>
      </c>
    </row>
    <row r="89" spans="1:58" ht="15" customHeight="1">
      <c r="A89" s="65">
        <v>78</v>
      </c>
      <c r="B89" s="143"/>
      <c r="C89" s="144"/>
      <c r="D89" s="143"/>
      <c r="E89" s="143"/>
      <c r="F89" s="143"/>
      <c r="G89" s="143"/>
      <c r="H89" s="143"/>
      <c r="I89" s="143"/>
      <c r="J89" s="143"/>
      <c r="K89" s="143"/>
      <c r="L89" s="124"/>
      <c r="M89" s="7"/>
      <c r="N89" s="42" t="str">
        <f t="shared" si="56"/>
        <v/>
      </c>
      <c r="O89" s="9"/>
      <c r="P89" s="7"/>
      <c r="Q89" s="42" t="str">
        <f t="shared" si="57"/>
        <v/>
      </c>
      <c r="R89" s="10"/>
      <c r="S89" s="7"/>
      <c r="T89" s="125" t="str">
        <f t="shared" si="58"/>
        <v/>
      </c>
      <c r="U89" s="134"/>
      <c r="V89" s="133"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7"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136" t="str">
        <f t="shared" si="59"/>
        <v/>
      </c>
      <c r="Y89" s="642"/>
      <c r="Z89" s="664" t="str">
        <f t="shared" si="75"/>
        <v/>
      </c>
      <c r="AA89" s="606" t="str">
        <f t="shared" si="76"/>
        <v/>
      </c>
      <c r="AB89" s="155" t="str">
        <f t="shared" si="77"/>
        <v/>
      </c>
      <c r="AC89" s="155" t="str">
        <f t="shared" si="78"/>
        <v/>
      </c>
      <c r="AD89" s="15" t="str">
        <f t="shared" si="79"/>
        <v/>
      </c>
      <c r="AE89" s="155" t="str">
        <f t="shared" si="80"/>
        <v/>
      </c>
      <c r="AF89" s="155" t="str">
        <f t="shared" si="81"/>
        <v/>
      </c>
      <c r="AG89" s="155" t="str">
        <f t="shared" si="82"/>
        <v/>
      </c>
      <c r="AH89" s="155" t="str">
        <f t="shared" si="83"/>
        <v/>
      </c>
      <c r="AI89" s="155" t="str">
        <f t="shared" si="84"/>
        <v/>
      </c>
      <c r="AJ89" s="45" t="str">
        <f t="shared" si="73"/>
        <v/>
      </c>
      <c r="AK89" s="20" t="str">
        <f t="shared" si="74"/>
        <v/>
      </c>
      <c r="AL89" s="42" t="str">
        <f t="shared" si="60"/>
        <v/>
      </c>
      <c r="AM89" s="46" t="str">
        <f t="shared" si="61"/>
        <v/>
      </c>
      <c r="AN89" s="20" t="str">
        <f t="shared" si="62"/>
        <v/>
      </c>
      <c r="AO89" s="42" t="str">
        <f t="shared" si="63"/>
        <v/>
      </c>
      <c r="AP89" s="47" t="str">
        <f t="shared" si="64"/>
        <v/>
      </c>
      <c r="AQ89" s="20" t="str">
        <f t="shared" si="65"/>
        <v/>
      </c>
      <c r="AR89" s="48" t="str">
        <f t="shared" si="66"/>
        <v/>
      </c>
      <c r="AS89" s="44" t="str">
        <f t="shared" si="67"/>
        <v/>
      </c>
      <c r="AT89" s="156"/>
      <c r="AU89" s="49" t="str">
        <f t="shared" si="85"/>
        <v/>
      </c>
      <c r="AV89" s="49" t="str">
        <f t="shared" si="68"/>
        <v/>
      </c>
      <c r="AW89" s="49" t="str">
        <f t="shared" si="69"/>
        <v/>
      </c>
      <c r="AX89" s="68"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8" t="str" cm="1">
        <f t="array" ref="AY89">IF($AA89="","",IF((IFERROR(_xlfn.IFS(TRIM(SUBSTITUTE($AS89,CHAR(160),""))="Devis 1", IFERROR(VALUE(TRIM(SUBSTITUTE(AK89,CHAR(160),""))),0),TRIM(SUBSTITUTE($AS89,CHAR(160),""))="Devis 2", IFERROR(VALUE(TRIM(SUBSTITUTE(AN89,CHAR(160),""))),0),TRIM(SUBSTITUTE($AS89,CHAR(160),""))="Devis 3", IFERROR(VALUE(TRIM(SUBSTITUTE(AQ89,CHAR(160),""))),0)),0) * IFERROR(VALUE(TRIM(SUBSTITUTE($AA89,CHAR(160),""))),0)) = 0,IF(AX89&lt;&gt;"",0,""),(IFERROR(_xlfn.IFS(TRIM(SUBSTITUTE($AS89,CHAR(160),""))="Devis 1", IFERROR(VALUE(TRIM(SUBSTITUTE(AK89,CHAR(160),""))),0),TRIM(SUBSTITUTE($AS89,CHAR(160),""))="Devis 2", IFERROR(VALUE(TRIM(SUBSTITUTE(AN89,CHAR(160),""))),0),TRIM(SUBSTITUTE($AS89,CHAR(160),""))="Devis 3", IFERROR(VALUE(TRIM(SUBSTITUTE(AQ89,CHAR(160),""))),0)),0) * IFERROR(VALUE(TRIM(SUBSTITUTE($AA89,CHAR(160),""))),0))))</f>
        <v/>
      </c>
      <c r="AZ89" s="68"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0"/>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57" t="str" cm="1">
        <f t="array" ref="BC89">IF(OR(AZ89="",X89="",AX89="",V89="",AY89="",W89=""),"",_xlfn.IFS((IFERROR(VALUE(TRIM(SUBSTITUTE(AZ89,CHAR(160),""))),0))&gt;(IFERROR(VALUE(TRIM(SUBSTITUTE(X89,CHAR(160),""))),0)),"KO : Le montant retenu TTC est supérieur au montant présenté TTC. Merci de revoir la ligne de dépense ou plafonner son montant.",(IFERROR(VALUE(TRIM(SUBSTITUTE(AX89,CHAR(160),""))),0))&gt;(IFERROR(VALUE(TRIM(SUBSTITUTE(V89,CHAR(160),""))),0)),"Attention : Le montant retenu HT est supérieur au montant HT présenté. Merci de revoir la ligne de dépense,plafonner son montant,ou justifier la reventillation HT/TVA.",(IFERROR(VALUE(TRIM(SUBSTITUTE(AY89,CHAR(160),""))),0))&gt;(IFERROR(VALUE(TRIM(SUBSTITUTE(W89,CHAR(160),""))),0)),"Attention : Le montant TVA retenu est supérieur au montant TVA présenté. Merci de revoir la ligne de dépense,plafonner son montant,ou justifier la reventillation HT/TVA.",(IFERROR(VALUE(TRIM(SUBSTITUTE(X89,CHAR(160),""))),0))=0,"",(IFERROR(VALUE(TRIM(SUBSTITUTE(AZ89,CHAR(160),""))),0))=(IFERROR(VALUE(TRIM(SUBSTITUTE(X89,CHAR(160),""))),0)),"OK",
OR((IFERROR(VALUE(TRIM(SUBSTITUTE(AZ89,CHAR(160),""))),0))=0,(IFERROR(VALUE(TRIM(SUBSTITUTE(AX89,CHAR(160),""))),0))=0),"Attention : montant présenté entièrement écarté",(IFERROR(VALUE(TRIM(SUBSTITUTE(AZ89,CHAR(160),""))),0))&lt;(IFERROR(VALUE(TRIM(SUBSTITUTE(X89,CHAR(160),""))),0)),"Attention : montant présenté partiellement écarté",TRUE,""))</f>
        <v/>
      </c>
      <c r="BD89" s="49" t="str">
        <f t="shared" si="70"/>
        <v/>
      </c>
      <c r="BE89" s="49" t="str">
        <f t="shared" si="71"/>
        <v/>
      </c>
      <c r="BF89" s="665" t="str">
        <f t="shared" si="72"/>
        <v/>
      </c>
    </row>
    <row r="90" spans="1:58" ht="15" customHeight="1">
      <c r="A90" s="65">
        <v>79</v>
      </c>
      <c r="B90" s="143"/>
      <c r="C90" s="144"/>
      <c r="D90" s="143"/>
      <c r="E90" s="143"/>
      <c r="F90" s="143"/>
      <c r="G90" s="143"/>
      <c r="H90" s="143"/>
      <c r="I90" s="143"/>
      <c r="J90" s="143"/>
      <c r="K90" s="143"/>
      <c r="L90" s="124"/>
      <c r="M90" s="7"/>
      <c r="N90" s="42" t="str">
        <f t="shared" si="56"/>
        <v/>
      </c>
      <c r="O90" s="9"/>
      <c r="P90" s="7"/>
      <c r="Q90" s="42" t="str">
        <f t="shared" si="57"/>
        <v/>
      </c>
      <c r="R90" s="10"/>
      <c r="S90" s="7"/>
      <c r="T90" s="125" t="str">
        <f t="shared" si="58"/>
        <v/>
      </c>
      <c r="U90" s="134"/>
      <c r="V90" s="133"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7"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136" t="str">
        <f t="shared" si="59"/>
        <v/>
      </c>
      <c r="Y90" s="642"/>
      <c r="Z90" s="664" t="str">
        <f t="shared" si="75"/>
        <v/>
      </c>
      <c r="AA90" s="606" t="str">
        <f t="shared" si="76"/>
        <v/>
      </c>
      <c r="AB90" s="155" t="str">
        <f t="shared" si="77"/>
        <v/>
      </c>
      <c r="AC90" s="155" t="str">
        <f t="shared" si="78"/>
        <v/>
      </c>
      <c r="AD90" s="15" t="str">
        <f t="shared" si="79"/>
        <v/>
      </c>
      <c r="AE90" s="155" t="str">
        <f t="shared" si="80"/>
        <v/>
      </c>
      <c r="AF90" s="155" t="str">
        <f t="shared" si="81"/>
        <v/>
      </c>
      <c r="AG90" s="155" t="str">
        <f t="shared" si="82"/>
        <v/>
      </c>
      <c r="AH90" s="155" t="str">
        <f t="shared" si="83"/>
        <v/>
      </c>
      <c r="AI90" s="155" t="str">
        <f t="shared" si="84"/>
        <v/>
      </c>
      <c r="AJ90" s="45" t="str">
        <f t="shared" si="73"/>
        <v/>
      </c>
      <c r="AK90" s="20" t="str">
        <f t="shared" si="74"/>
        <v/>
      </c>
      <c r="AL90" s="42" t="str">
        <f t="shared" si="60"/>
        <v/>
      </c>
      <c r="AM90" s="46" t="str">
        <f t="shared" si="61"/>
        <v/>
      </c>
      <c r="AN90" s="20" t="str">
        <f t="shared" si="62"/>
        <v/>
      </c>
      <c r="AO90" s="42" t="str">
        <f t="shared" si="63"/>
        <v/>
      </c>
      <c r="AP90" s="47" t="str">
        <f t="shared" si="64"/>
        <v/>
      </c>
      <c r="AQ90" s="20" t="str">
        <f t="shared" si="65"/>
        <v/>
      </c>
      <c r="AR90" s="48" t="str">
        <f t="shared" si="66"/>
        <v/>
      </c>
      <c r="AS90" s="44" t="str">
        <f t="shared" si="67"/>
        <v/>
      </c>
      <c r="AT90" s="156"/>
      <c r="AU90" s="49" t="str">
        <f t="shared" si="85"/>
        <v/>
      </c>
      <c r="AV90" s="49" t="str">
        <f t="shared" si="68"/>
        <v/>
      </c>
      <c r="AW90" s="49" t="str">
        <f t="shared" si="69"/>
        <v/>
      </c>
      <c r="AX90" s="68"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8" t="str" cm="1">
        <f t="array" ref="AY90">IF($AA90="","",IF((IFERROR(_xlfn.IFS(TRIM(SUBSTITUTE($AS90,CHAR(160),""))="Devis 1", IFERROR(VALUE(TRIM(SUBSTITUTE(AK90,CHAR(160),""))),0),TRIM(SUBSTITUTE($AS90,CHAR(160),""))="Devis 2", IFERROR(VALUE(TRIM(SUBSTITUTE(AN90,CHAR(160),""))),0),TRIM(SUBSTITUTE($AS90,CHAR(160),""))="Devis 3", IFERROR(VALUE(TRIM(SUBSTITUTE(AQ90,CHAR(160),""))),0)),0) * IFERROR(VALUE(TRIM(SUBSTITUTE($AA90,CHAR(160),""))),0)) = 0,IF(AX90&lt;&gt;"",0,""),(IFERROR(_xlfn.IFS(TRIM(SUBSTITUTE($AS90,CHAR(160),""))="Devis 1", IFERROR(VALUE(TRIM(SUBSTITUTE(AK90,CHAR(160),""))),0),TRIM(SUBSTITUTE($AS90,CHAR(160),""))="Devis 2", IFERROR(VALUE(TRIM(SUBSTITUTE(AN90,CHAR(160),""))),0),TRIM(SUBSTITUTE($AS90,CHAR(160),""))="Devis 3", IFERROR(VALUE(TRIM(SUBSTITUTE(AQ90,CHAR(160),""))),0)),0) * IFERROR(VALUE(TRIM(SUBSTITUTE($AA90,CHAR(160),""))),0))))</f>
        <v/>
      </c>
      <c r="AZ90" s="68"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0"/>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57" t="str" cm="1">
        <f t="array" ref="BC90">IF(OR(AZ90="",X90="",AX90="",V90="",AY90="",W90=""),"",_xlfn.IFS((IFERROR(VALUE(TRIM(SUBSTITUTE(AZ90,CHAR(160),""))),0))&gt;(IFERROR(VALUE(TRIM(SUBSTITUTE(X90,CHAR(160),""))),0)),"KO : Le montant retenu TTC est supérieur au montant présenté TTC. Merci de revoir la ligne de dépense ou plafonner son montant.",(IFERROR(VALUE(TRIM(SUBSTITUTE(AX90,CHAR(160),""))),0))&gt;(IFERROR(VALUE(TRIM(SUBSTITUTE(V90,CHAR(160),""))),0)),"Attention : Le montant retenu HT est supérieur au montant HT présenté. Merci de revoir la ligne de dépense,plafonner son montant,ou justifier la reventillation HT/TVA.",(IFERROR(VALUE(TRIM(SUBSTITUTE(AY90,CHAR(160),""))),0))&gt;(IFERROR(VALUE(TRIM(SUBSTITUTE(W90,CHAR(160),""))),0)),"Attention : Le montant TVA retenu est supérieur au montant TVA présenté. Merci de revoir la ligne de dépense,plafonner son montant,ou justifier la reventillation HT/TVA.",(IFERROR(VALUE(TRIM(SUBSTITUTE(X90,CHAR(160),""))),0))=0,"",(IFERROR(VALUE(TRIM(SUBSTITUTE(AZ90,CHAR(160),""))),0))=(IFERROR(VALUE(TRIM(SUBSTITUTE(X90,CHAR(160),""))),0)),"OK",
OR((IFERROR(VALUE(TRIM(SUBSTITUTE(AZ90,CHAR(160),""))),0))=0,(IFERROR(VALUE(TRIM(SUBSTITUTE(AX90,CHAR(160),""))),0))=0),"Attention : montant présenté entièrement écarté",(IFERROR(VALUE(TRIM(SUBSTITUTE(AZ90,CHAR(160),""))),0))&lt;(IFERROR(VALUE(TRIM(SUBSTITUTE(X90,CHAR(160),""))),0)),"Attention : montant présenté partiellement écarté",TRUE,""))</f>
        <v/>
      </c>
      <c r="BD90" s="49" t="str">
        <f t="shared" si="70"/>
        <v/>
      </c>
      <c r="BE90" s="49" t="str">
        <f t="shared" si="71"/>
        <v/>
      </c>
      <c r="BF90" s="665" t="str">
        <f t="shared" si="72"/>
        <v/>
      </c>
    </row>
    <row r="91" spans="1:58" ht="15" customHeight="1">
      <c r="A91" s="65">
        <v>80</v>
      </c>
      <c r="B91" s="143"/>
      <c r="C91" s="144"/>
      <c r="D91" s="143"/>
      <c r="E91" s="143"/>
      <c r="F91" s="143"/>
      <c r="G91" s="143"/>
      <c r="H91" s="143"/>
      <c r="I91" s="143"/>
      <c r="J91" s="143"/>
      <c r="K91" s="143"/>
      <c r="L91" s="124"/>
      <c r="M91" s="7"/>
      <c r="N91" s="42" t="str">
        <f t="shared" si="56"/>
        <v/>
      </c>
      <c r="O91" s="9"/>
      <c r="P91" s="7"/>
      <c r="Q91" s="42" t="str">
        <f t="shared" si="57"/>
        <v/>
      </c>
      <c r="R91" s="10"/>
      <c r="S91" s="7"/>
      <c r="T91" s="125" t="str">
        <f t="shared" si="58"/>
        <v/>
      </c>
      <c r="U91" s="134"/>
      <c r="V91" s="133"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7"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136" t="str">
        <f t="shared" si="59"/>
        <v/>
      </c>
      <c r="Y91" s="642"/>
      <c r="Z91" s="664" t="str">
        <f t="shared" si="75"/>
        <v/>
      </c>
      <c r="AA91" s="606" t="str">
        <f t="shared" si="76"/>
        <v/>
      </c>
      <c r="AB91" s="155" t="str">
        <f t="shared" si="77"/>
        <v/>
      </c>
      <c r="AC91" s="155" t="str">
        <f t="shared" si="78"/>
        <v/>
      </c>
      <c r="AD91" s="15" t="str">
        <f t="shared" si="79"/>
        <v/>
      </c>
      <c r="AE91" s="155" t="str">
        <f t="shared" si="80"/>
        <v/>
      </c>
      <c r="AF91" s="155" t="str">
        <f t="shared" si="81"/>
        <v/>
      </c>
      <c r="AG91" s="155" t="str">
        <f t="shared" si="82"/>
        <v/>
      </c>
      <c r="AH91" s="155" t="str">
        <f t="shared" si="83"/>
        <v/>
      </c>
      <c r="AI91" s="155" t="str">
        <f t="shared" si="84"/>
        <v/>
      </c>
      <c r="AJ91" s="45" t="str">
        <f t="shared" si="73"/>
        <v/>
      </c>
      <c r="AK91" s="20" t="str">
        <f t="shared" si="74"/>
        <v/>
      </c>
      <c r="AL91" s="42" t="str">
        <f t="shared" si="60"/>
        <v/>
      </c>
      <c r="AM91" s="46" t="str">
        <f t="shared" si="61"/>
        <v/>
      </c>
      <c r="AN91" s="20" t="str">
        <f t="shared" si="62"/>
        <v/>
      </c>
      <c r="AO91" s="42" t="str">
        <f t="shared" si="63"/>
        <v/>
      </c>
      <c r="AP91" s="47" t="str">
        <f t="shared" si="64"/>
        <v/>
      </c>
      <c r="AQ91" s="20" t="str">
        <f t="shared" si="65"/>
        <v/>
      </c>
      <c r="AR91" s="48" t="str">
        <f t="shared" si="66"/>
        <v/>
      </c>
      <c r="AS91" s="44" t="str">
        <f t="shared" si="67"/>
        <v/>
      </c>
      <c r="AT91" s="156"/>
      <c r="AU91" s="49" t="str">
        <f t="shared" si="85"/>
        <v/>
      </c>
      <c r="AV91" s="49" t="str">
        <f t="shared" si="68"/>
        <v/>
      </c>
      <c r="AW91" s="49" t="str">
        <f t="shared" si="69"/>
        <v/>
      </c>
      <c r="AX91" s="68"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8" t="str" cm="1">
        <f t="array" ref="AY91">IF($AA91="","",IF((IFERROR(_xlfn.IFS(TRIM(SUBSTITUTE($AS91,CHAR(160),""))="Devis 1", IFERROR(VALUE(TRIM(SUBSTITUTE(AK91,CHAR(160),""))),0),TRIM(SUBSTITUTE($AS91,CHAR(160),""))="Devis 2", IFERROR(VALUE(TRIM(SUBSTITUTE(AN91,CHAR(160),""))),0),TRIM(SUBSTITUTE($AS91,CHAR(160),""))="Devis 3", IFERROR(VALUE(TRIM(SUBSTITUTE(AQ91,CHAR(160),""))),0)),0) * IFERROR(VALUE(TRIM(SUBSTITUTE($AA91,CHAR(160),""))),0)) = 0,IF(AX91&lt;&gt;"",0,""),(IFERROR(_xlfn.IFS(TRIM(SUBSTITUTE($AS91,CHAR(160),""))="Devis 1", IFERROR(VALUE(TRIM(SUBSTITUTE(AK91,CHAR(160),""))),0),TRIM(SUBSTITUTE($AS91,CHAR(160),""))="Devis 2", IFERROR(VALUE(TRIM(SUBSTITUTE(AN91,CHAR(160),""))),0),TRIM(SUBSTITUTE($AS91,CHAR(160),""))="Devis 3", IFERROR(VALUE(TRIM(SUBSTITUTE(AQ91,CHAR(160),""))),0)),0) * IFERROR(VALUE(TRIM(SUBSTITUTE($AA91,CHAR(160),""))),0))))</f>
        <v/>
      </c>
      <c r="AZ91" s="68"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0"/>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57" t="str" cm="1">
        <f t="array" ref="BC91">IF(OR(AZ91="",X91="",AX91="",V91="",AY91="",W91=""),"",_xlfn.IFS((IFERROR(VALUE(TRIM(SUBSTITUTE(AZ91,CHAR(160),""))),0))&gt;(IFERROR(VALUE(TRIM(SUBSTITUTE(X91,CHAR(160),""))),0)),"KO : Le montant retenu TTC est supérieur au montant présenté TTC. Merci de revoir la ligne de dépense ou plafonner son montant.",(IFERROR(VALUE(TRIM(SUBSTITUTE(AX91,CHAR(160),""))),0))&gt;(IFERROR(VALUE(TRIM(SUBSTITUTE(V91,CHAR(160),""))),0)),"Attention : Le montant retenu HT est supérieur au montant HT présenté. Merci de revoir la ligne de dépense,plafonner son montant,ou justifier la reventillation HT/TVA.",(IFERROR(VALUE(TRIM(SUBSTITUTE(AY91,CHAR(160),""))),0))&gt;(IFERROR(VALUE(TRIM(SUBSTITUTE(W91,CHAR(160),""))),0)),"Attention : Le montant TVA retenu est supérieur au montant TVA présenté. Merci de revoir la ligne de dépense,plafonner son montant,ou justifier la reventillation HT/TVA.",(IFERROR(VALUE(TRIM(SUBSTITUTE(X91,CHAR(160),""))),0))=0,"",(IFERROR(VALUE(TRIM(SUBSTITUTE(AZ91,CHAR(160),""))),0))=(IFERROR(VALUE(TRIM(SUBSTITUTE(X91,CHAR(160),""))),0)),"OK",
OR((IFERROR(VALUE(TRIM(SUBSTITUTE(AZ91,CHAR(160),""))),0))=0,(IFERROR(VALUE(TRIM(SUBSTITUTE(AX91,CHAR(160),""))),0))=0),"Attention : montant présenté entièrement écarté",(IFERROR(VALUE(TRIM(SUBSTITUTE(AZ91,CHAR(160),""))),0))&lt;(IFERROR(VALUE(TRIM(SUBSTITUTE(X91,CHAR(160),""))),0)),"Attention : montant présenté partiellement écarté",TRUE,""))</f>
        <v/>
      </c>
      <c r="BD91" s="49" t="str">
        <f t="shared" si="70"/>
        <v/>
      </c>
      <c r="BE91" s="49" t="str">
        <f t="shared" si="71"/>
        <v/>
      </c>
      <c r="BF91" s="665" t="str">
        <f t="shared" si="72"/>
        <v/>
      </c>
    </row>
    <row r="92" spans="1:58" ht="15" customHeight="1">
      <c r="A92" s="65">
        <v>81</v>
      </c>
      <c r="B92" s="143"/>
      <c r="C92" s="144"/>
      <c r="D92" s="143"/>
      <c r="E92" s="143"/>
      <c r="F92" s="143"/>
      <c r="G92" s="143"/>
      <c r="H92" s="143"/>
      <c r="I92" s="143"/>
      <c r="J92" s="143"/>
      <c r="K92" s="143"/>
      <c r="L92" s="124"/>
      <c r="M92" s="7"/>
      <c r="N92" s="42" t="str">
        <f t="shared" si="56"/>
        <v/>
      </c>
      <c r="O92" s="9"/>
      <c r="P92" s="7"/>
      <c r="Q92" s="42" t="str">
        <f t="shared" si="57"/>
        <v/>
      </c>
      <c r="R92" s="10"/>
      <c r="S92" s="7"/>
      <c r="T92" s="125" t="str">
        <f t="shared" si="58"/>
        <v/>
      </c>
      <c r="U92" s="134"/>
      <c r="V92" s="133"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7"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136" t="str">
        <f t="shared" si="59"/>
        <v/>
      </c>
      <c r="Y92" s="642"/>
      <c r="Z92" s="664" t="str">
        <f t="shared" si="75"/>
        <v/>
      </c>
      <c r="AA92" s="606" t="str">
        <f t="shared" si="76"/>
        <v/>
      </c>
      <c r="AB92" s="155" t="str">
        <f t="shared" si="77"/>
        <v/>
      </c>
      <c r="AC92" s="155" t="str">
        <f t="shared" si="78"/>
        <v/>
      </c>
      <c r="AD92" s="15" t="str">
        <f t="shared" si="79"/>
        <v/>
      </c>
      <c r="AE92" s="155" t="str">
        <f t="shared" si="80"/>
        <v/>
      </c>
      <c r="AF92" s="155" t="str">
        <f t="shared" si="81"/>
        <v/>
      </c>
      <c r="AG92" s="155" t="str">
        <f t="shared" si="82"/>
        <v/>
      </c>
      <c r="AH92" s="155" t="str">
        <f t="shared" si="83"/>
        <v/>
      </c>
      <c r="AI92" s="155" t="str">
        <f t="shared" si="84"/>
        <v/>
      </c>
      <c r="AJ92" s="45" t="str">
        <f t="shared" si="73"/>
        <v/>
      </c>
      <c r="AK92" s="20" t="str">
        <f t="shared" si="74"/>
        <v/>
      </c>
      <c r="AL92" s="42" t="str">
        <f t="shared" si="60"/>
        <v/>
      </c>
      <c r="AM92" s="46" t="str">
        <f t="shared" si="61"/>
        <v/>
      </c>
      <c r="AN92" s="20" t="str">
        <f t="shared" si="62"/>
        <v/>
      </c>
      <c r="AO92" s="42" t="str">
        <f t="shared" si="63"/>
        <v/>
      </c>
      <c r="AP92" s="47" t="str">
        <f t="shared" si="64"/>
        <v/>
      </c>
      <c r="AQ92" s="20" t="str">
        <f t="shared" si="65"/>
        <v/>
      </c>
      <c r="AR92" s="48" t="str">
        <f t="shared" si="66"/>
        <v/>
      </c>
      <c r="AS92" s="44" t="str">
        <f t="shared" si="67"/>
        <v/>
      </c>
      <c r="AT92" s="156"/>
      <c r="AU92" s="49" t="str">
        <f t="shared" si="85"/>
        <v/>
      </c>
      <c r="AV92" s="49" t="str">
        <f t="shared" si="68"/>
        <v/>
      </c>
      <c r="AW92" s="49" t="str">
        <f t="shared" si="69"/>
        <v/>
      </c>
      <c r="AX92" s="68"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8" t="str" cm="1">
        <f t="array" ref="AY92">IF($AA92="","",IF((IFERROR(_xlfn.IFS(TRIM(SUBSTITUTE($AS92,CHAR(160),""))="Devis 1", IFERROR(VALUE(TRIM(SUBSTITUTE(AK92,CHAR(160),""))),0),TRIM(SUBSTITUTE($AS92,CHAR(160),""))="Devis 2", IFERROR(VALUE(TRIM(SUBSTITUTE(AN92,CHAR(160),""))),0),TRIM(SUBSTITUTE($AS92,CHAR(160),""))="Devis 3", IFERROR(VALUE(TRIM(SUBSTITUTE(AQ92,CHAR(160),""))),0)),0) * IFERROR(VALUE(TRIM(SUBSTITUTE($AA92,CHAR(160),""))),0)) = 0,IF(AX92&lt;&gt;"",0,""),(IFERROR(_xlfn.IFS(TRIM(SUBSTITUTE($AS92,CHAR(160),""))="Devis 1", IFERROR(VALUE(TRIM(SUBSTITUTE(AK92,CHAR(160),""))),0),TRIM(SUBSTITUTE($AS92,CHAR(160),""))="Devis 2", IFERROR(VALUE(TRIM(SUBSTITUTE(AN92,CHAR(160),""))),0),TRIM(SUBSTITUTE($AS92,CHAR(160),""))="Devis 3", IFERROR(VALUE(TRIM(SUBSTITUTE(AQ92,CHAR(160),""))),0)),0) * IFERROR(VALUE(TRIM(SUBSTITUTE($AA92,CHAR(160),""))),0))))</f>
        <v/>
      </c>
      <c r="AZ92" s="68"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0"/>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57" t="str" cm="1">
        <f t="array" ref="BC92">IF(OR(AZ92="",X92="",AX92="",V92="",AY92="",W92=""),"",_xlfn.IFS((IFERROR(VALUE(TRIM(SUBSTITUTE(AZ92,CHAR(160),""))),0))&gt;(IFERROR(VALUE(TRIM(SUBSTITUTE(X92,CHAR(160),""))),0)),"KO : Le montant retenu TTC est supérieur au montant présenté TTC. Merci de revoir la ligne de dépense ou plafonner son montant.",(IFERROR(VALUE(TRIM(SUBSTITUTE(AX92,CHAR(160),""))),0))&gt;(IFERROR(VALUE(TRIM(SUBSTITUTE(V92,CHAR(160),""))),0)),"Attention : Le montant retenu HT est supérieur au montant HT présenté. Merci de revoir la ligne de dépense,plafonner son montant,ou justifier la reventillation HT/TVA.",(IFERROR(VALUE(TRIM(SUBSTITUTE(AY92,CHAR(160),""))),0))&gt;(IFERROR(VALUE(TRIM(SUBSTITUTE(W92,CHAR(160),""))),0)),"Attention : Le montant TVA retenu est supérieur au montant TVA présenté. Merci de revoir la ligne de dépense,plafonner son montant,ou justifier la reventillation HT/TVA.",(IFERROR(VALUE(TRIM(SUBSTITUTE(X92,CHAR(160),""))),0))=0,"",(IFERROR(VALUE(TRIM(SUBSTITUTE(AZ92,CHAR(160),""))),0))=(IFERROR(VALUE(TRIM(SUBSTITUTE(X92,CHAR(160),""))),0)),"OK",
OR((IFERROR(VALUE(TRIM(SUBSTITUTE(AZ92,CHAR(160),""))),0))=0,(IFERROR(VALUE(TRIM(SUBSTITUTE(AX92,CHAR(160),""))),0))=0),"Attention : montant présenté entièrement écarté",(IFERROR(VALUE(TRIM(SUBSTITUTE(AZ92,CHAR(160),""))),0))&lt;(IFERROR(VALUE(TRIM(SUBSTITUTE(X92,CHAR(160),""))),0)),"Attention : montant présenté partiellement écarté",TRUE,""))</f>
        <v/>
      </c>
      <c r="BD92" s="49" t="str">
        <f t="shared" si="70"/>
        <v/>
      </c>
      <c r="BE92" s="49" t="str">
        <f t="shared" si="71"/>
        <v/>
      </c>
      <c r="BF92" s="665" t="str">
        <f t="shared" si="72"/>
        <v/>
      </c>
    </row>
    <row r="93" spans="1:58" ht="15" customHeight="1">
      <c r="A93" s="65">
        <v>82</v>
      </c>
      <c r="B93" s="143"/>
      <c r="C93" s="144"/>
      <c r="D93" s="143"/>
      <c r="E93" s="143"/>
      <c r="F93" s="143"/>
      <c r="G93" s="143"/>
      <c r="H93" s="143"/>
      <c r="I93" s="143"/>
      <c r="J93" s="143"/>
      <c r="K93" s="143"/>
      <c r="L93" s="124"/>
      <c r="M93" s="7"/>
      <c r="N93" s="42" t="str">
        <f t="shared" si="56"/>
        <v/>
      </c>
      <c r="O93" s="9"/>
      <c r="P93" s="7"/>
      <c r="Q93" s="42" t="str">
        <f t="shared" si="57"/>
        <v/>
      </c>
      <c r="R93" s="10"/>
      <c r="S93" s="7"/>
      <c r="T93" s="125" t="str">
        <f t="shared" si="58"/>
        <v/>
      </c>
      <c r="U93" s="134"/>
      <c r="V93" s="133"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7"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136" t="str">
        <f t="shared" si="59"/>
        <v/>
      </c>
      <c r="Y93" s="642"/>
      <c r="Z93" s="664" t="str">
        <f t="shared" si="75"/>
        <v/>
      </c>
      <c r="AA93" s="606" t="str">
        <f t="shared" si="76"/>
        <v/>
      </c>
      <c r="AB93" s="155" t="str">
        <f t="shared" si="77"/>
        <v/>
      </c>
      <c r="AC93" s="155" t="str">
        <f t="shared" si="78"/>
        <v/>
      </c>
      <c r="AD93" s="15" t="str">
        <f t="shared" si="79"/>
        <v/>
      </c>
      <c r="AE93" s="155" t="str">
        <f t="shared" si="80"/>
        <v/>
      </c>
      <c r="AF93" s="155" t="str">
        <f t="shared" si="81"/>
        <v/>
      </c>
      <c r="AG93" s="155" t="str">
        <f t="shared" si="82"/>
        <v/>
      </c>
      <c r="AH93" s="155" t="str">
        <f t="shared" si="83"/>
        <v/>
      </c>
      <c r="AI93" s="155" t="str">
        <f t="shared" si="84"/>
        <v/>
      </c>
      <c r="AJ93" s="45" t="str">
        <f t="shared" si="73"/>
        <v/>
      </c>
      <c r="AK93" s="20" t="str">
        <f t="shared" si="74"/>
        <v/>
      </c>
      <c r="AL93" s="42" t="str">
        <f t="shared" si="60"/>
        <v/>
      </c>
      <c r="AM93" s="46" t="str">
        <f t="shared" si="61"/>
        <v/>
      </c>
      <c r="AN93" s="20" t="str">
        <f t="shared" si="62"/>
        <v/>
      </c>
      <c r="AO93" s="42" t="str">
        <f t="shared" si="63"/>
        <v/>
      </c>
      <c r="AP93" s="47" t="str">
        <f t="shared" si="64"/>
        <v/>
      </c>
      <c r="AQ93" s="20" t="str">
        <f t="shared" si="65"/>
        <v/>
      </c>
      <c r="AR93" s="48" t="str">
        <f t="shared" si="66"/>
        <v/>
      </c>
      <c r="AS93" s="44" t="str">
        <f t="shared" si="67"/>
        <v/>
      </c>
      <c r="AT93" s="156"/>
      <c r="AU93" s="49" t="str">
        <f t="shared" si="85"/>
        <v/>
      </c>
      <c r="AV93" s="49" t="str">
        <f t="shared" si="68"/>
        <v/>
      </c>
      <c r="AW93" s="49" t="str">
        <f t="shared" si="69"/>
        <v/>
      </c>
      <c r="AX93" s="68"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8" t="str" cm="1">
        <f t="array" ref="AY93">IF($AA93="","",IF((IFERROR(_xlfn.IFS(TRIM(SUBSTITUTE($AS93,CHAR(160),""))="Devis 1", IFERROR(VALUE(TRIM(SUBSTITUTE(AK93,CHAR(160),""))),0),TRIM(SUBSTITUTE($AS93,CHAR(160),""))="Devis 2", IFERROR(VALUE(TRIM(SUBSTITUTE(AN93,CHAR(160),""))),0),TRIM(SUBSTITUTE($AS93,CHAR(160),""))="Devis 3", IFERROR(VALUE(TRIM(SUBSTITUTE(AQ93,CHAR(160),""))),0)),0) * IFERROR(VALUE(TRIM(SUBSTITUTE($AA93,CHAR(160),""))),0)) = 0,IF(AX93&lt;&gt;"",0,""),(IFERROR(_xlfn.IFS(TRIM(SUBSTITUTE($AS93,CHAR(160),""))="Devis 1", IFERROR(VALUE(TRIM(SUBSTITUTE(AK93,CHAR(160),""))),0),TRIM(SUBSTITUTE($AS93,CHAR(160),""))="Devis 2", IFERROR(VALUE(TRIM(SUBSTITUTE(AN93,CHAR(160),""))),0),TRIM(SUBSTITUTE($AS93,CHAR(160),""))="Devis 3", IFERROR(VALUE(TRIM(SUBSTITUTE(AQ93,CHAR(160),""))),0)),0) * IFERROR(VALUE(TRIM(SUBSTITUTE($AA93,CHAR(160),""))),0))))</f>
        <v/>
      </c>
      <c r="AZ93" s="68"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0"/>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57" t="str" cm="1">
        <f t="array" ref="BC93">IF(OR(AZ93="",X93="",AX93="",V93="",AY93="",W93=""),"",_xlfn.IFS((IFERROR(VALUE(TRIM(SUBSTITUTE(AZ93,CHAR(160),""))),0))&gt;(IFERROR(VALUE(TRIM(SUBSTITUTE(X93,CHAR(160),""))),0)),"KO : Le montant retenu TTC est supérieur au montant présenté TTC. Merci de revoir la ligne de dépense ou plafonner son montant.",(IFERROR(VALUE(TRIM(SUBSTITUTE(AX93,CHAR(160),""))),0))&gt;(IFERROR(VALUE(TRIM(SUBSTITUTE(V93,CHAR(160),""))),0)),"Attention : Le montant retenu HT est supérieur au montant HT présenté. Merci de revoir la ligne de dépense,plafonner son montant,ou justifier la reventillation HT/TVA.",(IFERROR(VALUE(TRIM(SUBSTITUTE(AY93,CHAR(160),""))),0))&gt;(IFERROR(VALUE(TRIM(SUBSTITUTE(W93,CHAR(160),""))),0)),"Attention : Le montant TVA retenu est supérieur au montant TVA présenté. Merci de revoir la ligne de dépense,plafonner son montant,ou justifier la reventillation HT/TVA.",(IFERROR(VALUE(TRIM(SUBSTITUTE(X93,CHAR(160),""))),0))=0,"",(IFERROR(VALUE(TRIM(SUBSTITUTE(AZ93,CHAR(160),""))),0))=(IFERROR(VALUE(TRIM(SUBSTITUTE(X93,CHAR(160),""))),0)),"OK",
OR((IFERROR(VALUE(TRIM(SUBSTITUTE(AZ93,CHAR(160),""))),0))=0,(IFERROR(VALUE(TRIM(SUBSTITUTE(AX93,CHAR(160),""))),0))=0),"Attention : montant présenté entièrement écarté",(IFERROR(VALUE(TRIM(SUBSTITUTE(AZ93,CHAR(160),""))),0))&lt;(IFERROR(VALUE(TRIM(SUBSTITUTE(X93,CHAR(160),""))),0)),"Attention : montant présenté partiellement écarté",TRUE,""))</f>
        <v/>
      </c>
      <c r="BD93" s="49" t="str">
        <f t="shared" si="70"/>
        <v/>
      </c>
      <c r="BE93" s="49" t="str">
        <f t="shared" si="71"/>
        <v/>
      </c>
      <c r="BF93" s="665" t="str">
        <f t="shared" si="72"/>
        <v/>
      </c>
    </row>
    <row r="94" spans="1:58" ht="15" customHeight="1">
      <c r="A94" s="65">
        <v>83</v>
      </c>
      <c r="B94" s="143"/>
      <c r="C94" s="144"/>
      <c r="D94" s="143"/>
      <c r="E94" s="143"/>
      <c r="F94" s="143"/>
      <c r="G94" s="143"/>
      <c r="H94" s="143"/>
      <c r="I94" s="143"/>
      <c r="J94" s="143"/>
      <c r="K94" s="143"/>
      <c r="L94" s="124"/>
      <c r="M94" s="7"/>
      <c r="N94" s="42" t="str">
        <f t="shared" si="56"/>
        <v/>
      </c>
      <c r="O94" s="9"/>
      <c r="P94" s="7"/>
      <c r="Q94" s="42" t="str">
        <f t="shared" si="57"/>
        <v/>
      </c>
      <c r="R94" s="10"/>
      <c r="S94" s="7"/>
      <c r="T94" s="125" t="str">
        <f t="shared" si="58"/>
        <v/>
      </c>
      <c r="U94" s="134"/>
      <c r="V94" s="133"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7"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136" t="str">
        <f t="shared" si="59"/>
        <v/>
      </c>
      <c r="Y94" s="642"/>
      <c r="Z94" s="664" t="str">
        <f t="shared" si="75"/>
        <v/>
      </c>
      <c r="AA94" s="606" t="str">
        <f t="shared" si="76"/>
        <v/>
      </c>
      <c r="AB94" s="155" t="str">
        <f t="shared" si="77"/>
        <v/>
      </c>
      <c r="AC94" s="155" t="str">
        <f t="shared" si="78"/>
        <v/>
      </c>
      <c r="AD94" s="15" t="str">
        <f t="shared" si="79"/>
        <v/>
      </c>
      <c r="AE94" s="155" t="str">
        <f t="shared" si="80"/>
        <v/>
      </c>
      <c r="AF94" s="155" t="str">
        <f t="shared" si="81"/>
        <v/>
      </c>
      <c r="AG94" s="155" t="str">
        <f t="shared" si="82"/>
        <v/>
      </c>
      <c r="AH94" s="155" t="str">
        <f t="shared" si="83"/>
        <v/>
      </c>
      <c r="AI94" s="155" t="str">
        <f t="shared" si="84"/>
        <v/>
      </c>
      <c r="AJ94" s="45" t="str">
        <f t="shared" si="73"/>
        <v/>
      </c>
      <c r="AK94" s="20" t="str">
        <f t="shared" si="74"/>
        <v/>
      </c>
      <c r="AL94" s="42" t="str">
        <f t="shared" si="60"/>
        <v/>
      </c>
      <c r="AM94" s="46" t="str">
        <f t="shared" si="61"/>
        <v/>
      </c>
      <c r="AN94" s="20" t="str">
        <f t="shared" si="62"/>
        <v/>
      </c>
      <c r="AO94" s="42" t="str">
        <f t="shared" si="63"/>
        <v/>
      </c>
      <c r="AP94" s="47" t="str">
        <f t="shared" si="64"/>
        <v/>
      </c>
      <c r="AQ94" s="20" t="str">
        <f t="shared" si="65"/>
        <v/>
      </c>
      <c r="AR94" s="48" t="str">
        <f t="shared" si="66"/>
        <v/>
      </c>
      <c r="AS94" s="44" t="str">
        <f t="shared" si="67"/>
        <v/>
      </c>
      <c r="AT94" s="156"/>
      <c r="AU94" s="49" t="str">
        <f t="shared" si="85"/>
        <v/>
      </c>
      <c r="AV94" s="49" t="str">
        <f t="shared" si="68"/>
        <v/>
      </c>
      <c r="AW94" s="49" t="str">
        <f t="shared" si="69"/>
        <v/>
      </c>
      <c r="AX94" s="68"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8" t="str" cm="1">
        <f t="array" ref="AY94">IF($AA94="","",IF((IFERROR(_xlfn.IFS(TRIM(SUBSTITUTE($AS94,CHAR(160),""))="Devis 1", IFERROR(VALUE(TRIM(SUBSTITUTE(AK94,CHAR(160),""))),0),TRIM(SUBSTITUTE($AS94,CHAR(160),""))="Devis 2", IFERROR(VALUE(TRIM(SUBSTITUTE(AN94,CHAR(160),""))),0),TRIM(SUBSTITUTE($AS94,CHAR(160),""))="Devis 3", IFERROR(VALUE(TRIM(SUBSTITUTE(AQ94,CHAR(160),""))),0)),0) * IFERROR(VALUE(TRIM(SUBSTITUTE($AA94,CHAR(160),""))),0)) = 0,IF(AX94&lt;&gt;"",0,""),(IFERROR(_xlfn.IFS(TRIM(SUBSTITUTE($AS94,CHAR(160),""))="Devis 1", IFERROR(VALUE(TRIM(SUBSTITUTE(AK94,CHAR(160),""))),0),TRIM(SUBSTITUTE($AS94,CHAR(160),""))="Devis 2", IFERROR(VALUE(TRIM(SUBSTITUTE(AN94,CHAR(160),""))),0),TRIM(SUBSTITUTE($AS94,CHAR(160),""))="Devis 3", IFERROR(VALUE(TRIM(SUBSTITUTE(AQ94,CHAR(160),""))),0)),0) * IFERROR(VALUE(TRIM(SUBSTITUTE($AA94,CHAR(160),""))),0))))</f>
        <v/>
      </c>
      <c r="AZ94" s="68"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0"/>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57" t="str" cm="1">
        <f t="array" ref="BC94">IF(OR(AZ94="",X94="",AX94="",V94="",AY94="",W94=""),"",_xlfn.IFS((IFERROR(VALUE(TRIM(SUBSTITUTE(AZ94,CHAR(160),""))),0))&gt;(IFERROR(VALUE(TRIM(SUBSTITUTE(X94,CHAR(160),""))),0)),"KO : Le montant retenu TTC est supérieur au montant présenté TTC. Merci de revoir la ligne de dépense ou plafonner son montant.",(IFERROR(VALUE(TRIM(SUBSTITUTE(AX94,CHAR(160),""))),0))&gt;(IFERROR(VALUE(TRIM(SUBSTITUTE(V94,CHAR(160),""))),0)),"Attention : Le montant retenu HT est supérieur au montant HT présenté. Merci de revoir la ligne de dépense,plafonner son montant,ou justifier la reventillation HT/TVA.",(IFERROR(VALUE(TRIM(SUBSTITUTE(AY94,CHAR(160),""))),0))&gt;(IFERROR(VALUE(TRIM(SUBSTITUTE(W94,CHAR(160),""))),0)),"Attention : Le montant TVA retenu est supérieur au montant TVA présenté. Merci de revoir la ligne de dépense,plafonner son montant,ou justifier la reventillation HT/TVA.",(IFERROR(VALUE(TRIM(SUBSTITUTE(X94,CHAR(160),""))),0))=0,"",(IFERROR(VALUE(TRIM(SUBSTITUTE(AZ94,CHAR(160),""))),0))=(IFERROR(VALUE(TRIM(SUBSTITUTE(X94,CHAR(160),""))),0)),"OK",
OR((IFERROR(VALUE(TRIM(SUBSTITUTE(AZ94,CHAR(160),""))),0))=0,(IFERROR(VALUE(TRIM(SUBSTITUTE(AX94,CHAR(160),""))),0))=0),"Attention : montant présenté entièrement écarté",(IFERROR(VALUE(TRIM(SUBSTITUTE(AZ94,CHAR(160),""))),0))&lt;(IFERROR(VALUE(TRIM(SUBSTITUTE(X94,CHAR(160),""))),0)),"Attention : montant présenté partiellement écarté",TRUE,""))</f>
        <v/>
      </c>
      <c r="BD94" s="49" t="str">
        <f t="shared" si="70"/>
        <v/>
      </c>
      <c r="BE94" s="49" t="str">
        <f t="shared" si="71"/>
        <v/>
      </c>
      <c r="BF94" s="665" t="str">
        <f t="shared" si="72"/>
        <v/>
      </c>
    </row>
    <row r="95" spans="1:58" ht="15" customHeight="1">
      <c r="A95" s="65">
        <v>84</v>
      </c>
      <c r="B95" s="143"/>
      <c r="C95" s="144"/>
      <c r="D95" s="143"/>
      <c r="E95" s="143"/>
      <c r="F95" s="143"/>
      <c r="G95" s="143"/>
      <c r="H95" s="143"/>
      <c r="I95" s="143"/>
      <c r="J95" s="143"/>
      <c r="K95" s="143"/>
      <c r="L95" s="124"/>
      <c r="M95" s="7"/>
      <c r="N95" s="42" t="str">
        <f t="shared" si="56"/>
        <v/>
      </c>
      <c r="O95" s="9"/>
      <c r="P95" s="7"/>
      <c r="Q95" s="42" t="str">
        <f t="shared" si="57"/>
        <v/>
      </c>
      <c r="R95" s="10"/>
      <c r="S95" s="7"/>
      <c r="T95" s="125" t="str">
        <f t="shared" si="58"/>
        <v/>
      </c>
      <c r="U95" s="134"/>
      <c r="V95" s="133"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7"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136" t="str">
        <f t="shared" si="59"/>
        <v/>
      </c>
      <c r="Y95" s="642"/>
      <c r="Z95" s="664" t="str">
        <f t="shared" si="75"/>
        <v/>
      </c>
      <c r="AA95" s="606" t="str">
        <f t="shared" si="76"/>
        <v/>
      </c>
      <c r="AB95" s="155" t="str">
        <f t="shared" si="77"/>
        <v/>
      </c>
      <c r="AC95" s="155" t="str">
        <f t="shared" si="78"/>
        <v/>
      </c>
      <c r="AD95" s="15" t="str">
        <f t="shared" si="79"/>
        <v/>
      </c>
      <c r="AE95" s="155" t="str">
        <f t="shared" si="80"/>
        <v/>
      </c>
      <c r="AF95" s="155" t="str">
        <f t="shared" si="81"/>
        <v/>
      </c>
      <c r="AG95" s="155" t="str">
        <f t="shared" si="82"/>
        <v/>
      </c>
      <c r="AH95" s="155" t="str">
        <f t="shared" si="83"/>
        <v/>
      </c>
      <c r="AI95" s="155" t="str">
        <f t="shared" si="84"/>
        <v/>
      </c>
      <c r="AJ95" s="45" t="str">
        <f t="shared" si="73"/>
        <v/>
      </c>
      <c r="AK95" s="20" t="str">
        <f t="shared" si="74"/>
        <v/>
      </c>
      <c r="AL95" s="42" t="str">
        <f t="shared" si="60"/>
        <v/>
      </c>
      <c r="AM95" s="46" t="str">
        <f t="shared" si="61"/>
        <v/>
      </c>
      <c r="AN95" s="20" t="str">
        <f t="shared" si="62"/>
        <v/>
      </c>
      <c r="AO95" s="42" t="str">
        <f t="shared" si="63"/>
        <v/>
      </c>
      <c r="AP95" s="47" t="str">
        <f t="shared" si="64"/>
        <v/>
      </c>
      <c r="AQ95" s="20" t="str">
        <f t="shared" si="65"/>
        <v/>
      </c>
      <c r="AR95" s="48" t="str">
        <f t="shared" si="66"/>
        <v/>
      </c>
      <c r="AS95" s="44" t="str">
        <f t="shared" si="67"/>
        <v/>
      </c>
      <c r="AT95" s="156"/>
      <c r="AU95" s="49" t="str">
        <f t="shared" si="85"/>
        <v/>
      </c>
      <c r="AV95" s="49" t="str">
        <f t="shared" si="68"/>
        <v/>
      </c>
      <c r="AW95" s="49" t="str">
        <f t="shared" si="69"/>
        <v/>
      </c>
      <c r="AX95" s="68"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8" t="str" cm="1">
        <f t="array" ref="AY95">IF($AA95="","",IF((IFERROR(_xlfn.IFS(TRIM(SUBSTITUTE($AS95,CHAR(160),""))="Devis 1", IFERROR(VALUE(TRIM(SUBSTITUTE(AK95,CHAR(160),""))),0),TRIM(SUBSTITUTE($AS95,CHAR(160),""))="Devis 2", IFERROR(VALUE(TRIM(SUBSTITUTE(AN95,CHAR(160),""))),0),TRIM(SUBSTITUTE($AS95,CHAR(160),""))="Devis 3", IFERROR(VALUE(TRIM(SUBSTITUTE(AQ95,CHAR(160),""))),0)),0) * IFERROR(VALUE(TRIM(SUBSTITUTE($AA95,CHAR(160),""))),0)) = 0,IF(AX95&lt;&gt;"",0,""),(IFERROR(_xlfn.IFS(TRIM(SUBSTITUTE($AS95,CHAR(160),""))="Devis 1", IFERROR(VALUE(TRIM(SUBSTITUTE(AK95,CHAR(160),""))),0),TRIM(SUBSTITUTE($AS95,CHAR(160),""))="Devis 2", IFERROR(VALUE(TRIM(SUBSTITUTE(AN95,CHAR(160),""))),0),TRIM(SUBSTITUTE($AS95,CHAR(160),""))="Devis 3", IFERROR(VALUE(TRIM(SUBSTITUTE(AQ95,CHAR(160),""))),0)),0) * IFERROR(VALUE(TRIM(SUBSTITUTE($AA95,CHAR(160),""))),0))))</f>
        <v/>
      </c>
      <c r="AZ95" s="68"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0"/>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57" t="str" cm="1">
        <f t="array" ref="BC95">IF(OR(AZ95="",X95="",AX95="",V95="",AY95="",W95=""),"",_xlfn.IFS((IFERROR(VALUE(TRIM(SUBSTITUTE(AZ95,CHAR(160),""))),0))&gt;(IFERROR(VALUE(TRIM(SUBSTITUTE(X95,CHAR(160),""))),0)),"KO : Le montant retenu TTC est supérieur au montant présenté TTC. Merci de revoir la ligne de dépense ou plafonner son montant.",(IFERROR(VALUE(TRIM(SUBSTITUTE(AX95,CHAR(160),""))),0))&gt;(IFERROR(VALUE(TRIM(SUBSTITUTE(V95,CHAR(160),""))),0)),"Attention : Le montant retenu HT est supérieur au montant HT présenté. Merci de revoir la ligne de dépense,plafonner son montant,ou justifier la reventillation HT/TVA.",(IFERROR(VALUE(TRIM(SUBSTITUTE(AY95,CHAR(160),""))),0))&gt;(IFERROR(VALUE(TRIM(SUBSTITUTE(W95,CHAR(160),""))),0)),"Attention : Le montant TVA retenu est supérieur au montant TVA présenté. Merci de revoir la ligne de dépense,plafonner son montant,ou justifier la reventillation HT/TVA.",(IFERROR(VALUE(TRIM(SUBSTITUTE(X95,CHAR(160),""))),0))=0,"",(IFERROR(VALUE(TRIM(SUBSTITUTE(AZ95,CHAR(160),""))),0))=(IFERROR(VALUE(TRIM(SUBSTITUTE(X95,CHAR(160),""))),0)),"OK",
OR((IFERROR(VALUE(TRIM(SUBSTITUTE(AZ95,CHAR(160),""))),0))=0,(IFERROR(VALUE(TRIM(SUBSTITUTE(AX95,CHAR(160),""))),0))=0),"Attention : montant présenté entièrement écarté",(IFERROR(VALUE(TRIM(SUBSTITUTE(AZ95,CHAR(160),""))),0))&lt;(IFERROR(VALUE(TRIM(SUBSTITUTE(X95,CHAR(160),""))),0)),"Attention : montant présenté partiellement écarté",TRUE,""))</f>
        <v/>
      </c>
      <c r="BD95" s="49" t="str">
        <f t="shared" si="70"/>
        <v/>
      </c>
      <c r="BE95" s="49" t="str">
        <f t="shared" si="71"/>
        <v/>
      </c>
      <c r="BF95" s="665" t="str">
        <f t="shared" si="72"/>
        <v/>
      </c>
    </row>
    <row r="96" spans="1:58" ht="15" customHeight="1">
      <c r="A96" s="65">
        <v>85</v>
      </c>
      <c r="B96" s="143"/>
      <c r="C96" s="144"/>
      <c r="D96" s="143"/>
      <c r="E96" s="143"/>
      <c r="F96" s="143"/>
      <c r="G96" s="143"/>
      <c r="H96" s="143"/>
      <c r="I96" s="143"/>
      <c r="J96" s="143"/>
      <c r="K96" s="143"/>
      <c r="L96" s="124"/>
      <c r="M96" s="7"/>
      <c r="N96" s="42" t="str">
        <f t="shared" si="56"/>
        <v/>
      </c>
      <c r="O96" s="9"/>
      <c r="P96" s="7"/>
      <c r="Q96" s="42" t="str">
        <f t="shared" si="57"/>
        <v/>
      </c>
      <c r="R96" s="10"/>
      <c r="S96" s="7"/>
      <c r="T96" s="125" t="str">
        <f t="shared" si="58"/>
        <v/>
      </c>
      <c r="U96" s="134"/>
      <c r="V96" s="133"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7"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136" t="str">
        <f t="shared" si="59"/>
        <v/>
      </c>
      <c r="Y96" s="642"/>
      <c r="Z96" s="664" t="str">
        <f t="shared" si="75"/>
        <v/>
      </c>
      <c r="AA96" s="606" t="str">
        <f t="shared" si="76"/>
        <v/>
      </c>
      <c r="AB96" s="155" t="str">
        <f t="shared" si="77"/>
        <v/>
      </c>
      <c r="AC96" s="155" t="str">
        <f t="shared" si="78"/>
        <v/>
      </c>
      <c r="AD96" s="15" t="str">
        <f t="shared" si="79"/>
        <v/>
      </c>
      <c r="AE96" s="155" t="str">
        <f t="shared" si="80"/>
        <v/>
      </c>
      <c r="AF96" s="155" t="str">
        <f t="shared" si="81"/>
        <v/>
      </c>
      <c r="AG96" s="155" t="str">
        <f t="shared" si="82"/>
        <v/>
      </c>
      <c r="AH96" s="155" t="str">
        <f t="shared" si="83"/>
        <v/>
      </c>
      <c r="AI96" s="155" t="str">
        <f t="shared" si="84"/>
        <v/>
      </c>
      <c r="AJ96" s="45" t="str">
        <f t="shared" si="73"/>
        <v/>
      </c>
      <c r="AK96" s="20" t="str">
        <f t="shared" si="74"/>
        <v/>
      </c>
      <c r="AL96" s="42" t="str">
        <f t="shared" si="60"/>
        <v/>
      </c>
      <c r="AM96" s="46" t="str">
        <f t="shared" si="61"/>
        <v/>
      </c>
      <c r="AN96" s="20" t="str">
        <f t="shared" si="62"/>
        <v/>
      </c>
      <c r="AO96" s="42" t="str">
        <f t="shared" si="63"/>
        <v/>
      </c>
      <c r="AP96" s="47" t="str">
        <f t="shared" si="64"/>
        <v/>
      </c>
      <c r="AQ96" s="20" t="str">
        <f t="shared" si="65"/>
        <v/>
      </c>
      <c r="AR96" s="48" t="str">
        <f t="shared" si="66"/>
        <v/>
      </c>
      <c r="AS96" s="44" t="str">
        <f t="shared" si="67"/>
        <v/>
      </c>
      <c r="AT96" s="156"/>
      <c r="AU96" s="49" t="str">
        <f t="shared" si="85"/>
        <v/>
      </c>
      <c r="AV96" s="49" t="str">
        <f t="shared" si="68"/>
        <v/>
      </c>
      <c r="AW96" s="49" t="str">
        <f t="shared" si="69"/>
        <v/>
      </c>
      <c r="AX96" s="68"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8" t="str" cm="1">
        <f t="array" ref="AY96">IF($AA96="","",IF((IFERROR(_xlfn.IFS(TRIM(SUBSTITUTE($AS96,CHAR(160),""))="Devis 1", IFERROR(VALUE(TRIM(SUBSTITUTE(AK96,CHAR(160),""))),0),TRIM(SUBSTITUTE($AS96,CHAR(160),""))="Devis 2", IFERROR(VALUE(TRIM(SUBSTITUTE(AN96,CHAR(160),""))),0),TRIM(SUBSTITUTE($AS96,CHAR(160),""))="Devis 3", IFERROR(VALUE(TRIM(SUBSTITUTE(AQ96,CHAR(160),""))),0)),0) * IFERROR(VALUE(TRIM(SUBSTITUTE($AA96,CHAR(160),""))),0)) = 0,IF(AX96&lt;&gt;"",0,""),(IFERROR(_xlfn.IFS(TRIM(SUBSTITUTE($AS96,CHAR(160),""))="Devis 1", IFERROR(VALUE(TRIM(SUBSTITUTE(AK96,CHAR(160),""))),0),TRIM(SUBSTITUTE($AS96,CHAR(160),""))="Devis 2", IFERROR(VALUE(TRIM(SUBSTITUTE(AN96,CHAR(160),""))),0),TRIM(SUBSTITUTE($AS96,CHAR(160),""))="Devis 3", IFERROR(VALUE(TRIM(SUBSTITUTE(AQ96,CHAR(160),""))),0)),0) * IFERROR(VALUE(TRIM(SUBSTITUTE($AA96,CHAR(160),""))),0))))</f>
        <v/>
      </c>
      <c r="AZ96" s="68"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0"/>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57" t="str" cm="1">
        <f t="array" ref="BC96">IF(OR(AZ96="",X96="",AX96="",V96="",AY96="",W96=""),"",_xlfn.IFS((IFERROR(VALUE(TRIM(SUBSTITUTE(AZ96,CHAR(160),""))),0))&gt;(IFERROR(VALUE(TRIM(SUBSTITUTE(X96,CHAR(160),""))),0)),"KO : Le montant retenu TTC est supérieur au montant présenté TTC. Merci de revoir la ligne de dépense ou plafonner son montant.",(IFERROR(VALUE(TRIM(SUBSTITUTE(AX96,CHAR(160),""))),0))&gt;(IFERROR(VALUE(TRIM(SUBSTITUTE(V96,CHAR(160),""))),0)),"Attention : Le montant retenu HT est supérieur au montant HT présenté. Merci de revoir la ligne de dépense,plafonner son montant,ou justifier la reventillation HT/TVA.",(IFERROR(VALUE(TRIM(SUBSTITUTE(AY96,CHAR(160),""))),0))&gt;(IFERROR(VALUE(TRIM(SUBSTITUTE(W96,CHAR(160),""))),0)),"Attention : Le montant TVA retenu est supérieur au montant TVA présenté. Merci de revoir la ligne de dépense,plafonner son montant,ou justifier la reventillation HT/TVA.",(IFERROR(VALUE(TRIM(SUBSTITUTE(X96,CHAR(160),""))),0))=0,"",(IFERROR(VALUE(TRIM(SUBSTITUTE(AZ96,CHAR(160),""))),0))=(IFERROR(VALUE(TRIM(SUBSTITUTE(X96,CHAR(160),""))),0)),"OK",
OR((IFERROR(VALUE(TRIM(SUBSTITUTE(AZ96,CHAR(160),""))),0))=0,(IFERROR(VALUE(TRIM(SUBSTITUTE(AX96,CHAR(160),""))),0))=0),"Attention : montant présenté entièrement écarté",(IFERROR(VALUE(TRIM(SUBSTITUTE(AZ96,CHAR(160),""))),0))&lt;(IFERROR(VALUE(TRIM(SUBSTITUTE(X96,CHAR(160),""))),0)),"Attention : montant présenté partiellement écarté",TRUE,""))</f>
        <v/>
      </c>
      <c r="BD96" s="49" t="str">
        <f t="shared" si="70"/>
        <v/>
      </c>
      <c r="BE96" s="49" t="str">
        <f t="shared" si="71"/>
        <v/>
      </c>
      <c r="BF96" s="665" t="str">
        <f t="shared" si="72"/>
        <v/>
      </c>
    </row>
    <row r="97" spans="1:58" ht="15" customHeight="1">
      <c r="A97" s="65">
        <v>86</v>
      </c>
      <c r="B97" s="143"/>
      <c r="C97" s="144"/>
      <c r="D97" s="143"/>
      <c r="E97" s="143"/>
      <c r="F97" s="143"/>
      <c r="G97" s="143"/>
      <c r="H97" s="143"/>
      <c r="I97" s="143"/>
      <c r="J97" s="143"/>
      <c r="K97" s="143"/>
      <c r="L97" s="124"/>
      <c r="M97" s="7"/>
      <c r="N97" s="42" t="str">
        <f t="shared" si="56"/>
        <v/>
      </c>
      <c r="O97" s="9"/>
      <c r="P97" s="7"/>
      <c r="Q97" s="42" t="str">
        <f t="shared" si="57"/>
        <v/>
      </c>
      <c r="R97" s="10"/>
      <c r="S97" s="7"/>
      <c r="T97" s="125" t="str">
        <f t="shared" si="58"/>
        <v/>
      </c>
      <c r="U97" s="134"/>
      <c r="V97" s="133"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7"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136" t="str">
        <f t="shared" si="59"/>
        <v/>
      </c>
      <c r="Y97" s="642"/>
      <c r="Z97" s="664" t="str">
        <f t="shared" si="75"/>
        <v/>
      </c>
      <c r="AA97" s="606" t="str">
        <f t="shared" si="76"/>
        <v/>
      </c>
      <c r="AB97" s="155" t="str">
        <f t="shared" si="77"/>
        <v/>
      </c>
      <c r="AC97" s="155" t="str">
        <f t="shared" si="78"/>
        <v/>
      </c>
      <c r="AD97" s="15" t="str">
        <f t="shared" si="79"/>
        <v/>
      </c>
      <c r="AE97" s="155" t="str">
        <f t="shared" si="80"/>
        <v/>
      </c>
      <c r="AF97" s="155" t="str">
        <f t="shared" si="81"/>
        <v/>
      </c>
      <c r="AG97" s="155" t="str">
        <f t="shared" si="82"/>
        <v/>
      </c>
      <c r="AH97" s="155" t="str">
        <f t="shared" si="83"/>
        <v/>
      </c>
      <c r="AI97" s="155" t="str">
        <f t="shared" si="84"/>
        <v/>
      </c>
      <c r="AJ97" s="45" t="str">
        <f t="shared" si="73"/>
        <v/>
      </c>
      <c r="AK97" s="20" t="str">
        <f t="shared" si="74"/>
        <v/>
      </c>
      <c r="AL97" s="42" t="str">
        <f t="shared" si="60"/>
        <v/>
      </c>
      <c r="AM97" s="46" t="str">
        <f t="shared" si="61"/>
        <v/>
      </c>
      <c r="AN97" s="20" t="str">
        <f t="shared" si="62"/>
        <v/>
      </c>
      <c r="AO97" s="42" t="str">
        <f t="shared" si="63"/>
        <v/>
      </c>
      <c r="AP97" s="47" t="str">
        <f t="shared" si="64"/>
        <v/>
      </c>
      <c r="AQ97" s="20" t="str">
        <f t="shared" si="65"/>
        <v/>
      </c>
      <c r="AR97" s="48" t="str">
        <f t="shared" si="66"/>
        <v/>
      </c>
      <c r="AS97" s="44" t="str">
        <f t="shared" si="67"/>
        <v/>
      </c>
      <c r="AT97" s="156"/>
      <c r="AU97" s="49" t="str">
        <f t="shared" si="85"/>
        <v/>
      </c>
      <c r="AV97" s="49" t="str">
        <f t="shared" si="68"/>
        <v/>
      </c>
      <c r="AW97" s="49" t="str">
        <f t="shared" si="69"/>
        <v/>
      </c>
      <c r="AX97" s="68"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8" t="str" cm="1">
        <f t="array" ref="AY97">IF($AA97="","",IF((IFERROR(_xlfn.IFS(TRIM(SUBSTITUTE($AS97,CHAR(160),""))="Devis 1", IFERROR(VALUE(TRIM(SUBSTITUTE(AK97,CHAR(160),""))),0),TRIM(SUBSTITUTE($AS97,CHAR(160),""))="Devis 2", IFERROR(VALUE(TRIM(SUBSTITUTE(AN97,CHAR(160),""))),0),TRIM(SUBSTITUTE($AS97,CHAR(160),""))="Devis 3", IFERROR(VALUE(TRIM(SUBSTITUTE(AQ97,CHAR(160),""))),0)),0) * IFERROR(VALUE(TRIM(SUBSTITUTE($AA97,CHAR(160),""))),0)) = 0,IF(AX97&lt;&gt;"",0,""),(IFERROR(_xlfn.IFS(TRIM(SUBSTITUTE($AS97,CHAR(160),""))="Devis 1", IFERROR(VALUE(TRIM(SUBSTITUTE(AK97,CHAR(160),""))),0),TRIM(SUBSTITUTE($AS97,CHAR(160),""))="Devis 2", IFERROR(VALUE(TRIM(SUBSTITUTE(AN97,CHAR(160),""))),0),TRIM(SUBSTITUTE($AS97,CHAR(160),""))="Devis 3", IFERROR(VALUE(TRIM(SUBSTITUTE(AQ97,CHAR(160),""))),0)),0) * IFERROR(VALUE(TRIM(SUBSTITUTE($AA97,CHAR(160),""))),0))))</f>
        <v/>
      </c>
      <c r="AZ97" s="68"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0"/>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57" t="str" cm="1">
        <f t="array" ref="BC97">IF(OR(AZ97="",X97="",AX97="",V97="",AY97="",W97=""),"",_xlfn.IFS((IFERROR(VALUE(TRIM(SUBSTITUTE(AZ97,CHAR(160),""))),0))&gt;(IFERROR(VALUE(TRIM(SUBSTITUTE(X97,CHAR(160),""))),0)),"KO : Le montant retenu TTC est supérieur au montant présenté TTC. Merci de revoir la ligne de dépense ou plafonner son montant.",(IFERROR(VALUE(TRIM(SUBSTITUTE(AX97,CHAR(160),""))),0))&gt;(IFERROR(VALUE(TRIM(SUBSTITUTE(V97,CHAR(160),""))),0)),"Attention : Le montant retenu HT est supérieur au montant HT présenté. Merci de revoir la ligne de dépense,plafonner son montant,ou justifier la reventillation HT/TVA.",(IFERROR(VALUE(TRIM(SUBSTITUTE(AY97,CHAR(160),""))),0))&gt;(IFERROR(VALUE(TRIM(SUBSTITUTE(W97,CHAR(160),""))),0)),"Attention : Le montant TVA retenu est supérieur au montant TVA présenté. Merci de revoir la ligne de dépense,plafonner son montant,ou justifier la reventillation HT/TVA.",(IFERROR(VALUE(TRIM(SUBSTITUTE(X97,CHAR(160),""))),0))=0,"",(IFERROR(VALUE(TRIM(SUBSTITUTE(AZ97,CHAR(160),""))),0))=(IFERROR(VALUE(TRIM(SUBSTITUTE(X97,CHAR(160),""))),0)),"OK",
OR((IFERROR(VALUE(TRIM(SUBSTITUTE(AZ97,CHAR(160),""))),0))=0,(IFERROR(VALUE(TRIM(SUBSTITUTE(AX97,CHAR(160),""))),0))=0),"Attention : montant présenté entièrement écarté",(IFERROR(VALUE(TRIM(SUBSTITUTE(AZ97,CHAR(160),""))),0))&lt;(IFERROR(VALUE(TRIM(SUBSTITUTE(X97,CHAR(160),""))),0)),"Attention : montant présenté partiellement écarté",TRUE,""))</f>
        <v/>
      </c>
      <c r="BD97" s="49" t="str">
        <f t="shared" si="70"/>
        <v/>
      </c>
      <c r="BE97" s="49" t="str">
        <f t="shared" si="71"/>
        <v/>
      </c>
      <c r="BF97" s="665" t="str">
        <f t="shared" si="72"/>
        <v/>
      </c>
    </row>
    <row r="98" spans="1:58" ht="15" customHeight="1">
      <c r="A98" s="65">
        <v>87</v>
      </c>
      <c r="B98" s="143"/>
      <c r="C98" s="144"/>
      <c r="D98" s="143"/>
      <c r="E98" s="143"/>
      <c r="F98" s="143"/>
      <c r="G98" s="143"/>
      <c r="H98" s="143"/>
      <c r="I98" s="143"/>
      <c r="J98" s="143"/>
      <c r="K98" s="143"/>
      <c r="L98" s="124"/>
      <c r="M98" s="7"/>
      <c r="N98" s="42" t="str">
        <f t="shared" si="56"/>
        <v/>
      </c>
      <c r="O98" s="9"/>
      <c r="P98" s="7"/>
      <c r="Q98" s="42" t="str">
        <f t="shared" si="57"/>
        <v/>
      </c>
      <c r="R98" s="10"/>
      <c r="S98" s="7"/>
      <c r="T98" s="125" t="str">
        <f t="shared" si="58"/>
        <v/>
      </c>
      <c r="U98" s="134"/>
      <c r="V98" s="133"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7"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136" t="str">
        <f t="shared" si="59"/>
        <v/>
      </c>
      <c r="Y98" s="642"/>
      <c r="Z98" s="664" t="str">
        <f t="shared" si="75"/>
        <v/>
      </c>
      <c r="AA98" s="606" t="str">
        <f t="shared" si="76"/>
        <v/>
      </c>
      <c r="AB98" s="155" t="str">
        <f t="shared" si="77"/>
        <v/>
      </c>
      <c r="AC98" s="155" t="str">
        <f t="shared" si="78"/>
        <v/>
      </c>
      <c r="AD98" s="15" t="str">
        <f t="shared" si="79"/>
        <v/>
      </c>
      <c r="AE98" s="155" t="str">
        <f t="shared" si="80"/>
        <v/>
      </c>
      <c r="AF98" s="155" t="str">
        <f t="shared" si="81"/>
        <v/>
      </c>
      <c r="AG98" s="155" t="str">
        <f t="shared" si="82"/>
        <v/>
      </c>
      <c r="AH98" s="155" t="str">
        <f t="shared" si="83"/>
        <v/>
      </c>
      <c r="AI98" s="155" t="str">
        <f t="shared" si="84"/>
        <v/>
      </c>
      <c r="AJ98" s="45" t="str">
        <f t="shared" si="73"/>
        <v/>
      </c>
      <c r="AK98" s="20" t="str">
        <f t="shared" si="74"/>
        <v/>
      </c>
      <c r="AL98" s="42" t="str">
        <f t="shared" si="60"/>
        <v/>
      </c>
      <c r="AM98" s="46" t="str">
        <f t="shared" si="61"/>
        <v/>
      </c>
      <c r="AN98" s="20" t="str">
        <f t="shared" si="62"/>
        <v/>
      </c>
      <c r="AO98" s="42" t="str">
        <f t="shared" si="63"/>
        <v/>
      </c>
      <c r="AP98" s="47" t="str">
        <f t="shared" si="64"/>
        <v/>
      </c>
      <c r="AQ98" s="20" t="str">
        <f t="shared" si="65"/>
        <v/>
      </c>
      <c r="AR98" s="48" t="str">
        <f t="shared" si="66"/>
        <v/>
      </c>
      <c r="AS98" s="44" t="str">
        <f t="shared" si="67"/>
        <v/>
      </c>
      <c r="AT98" s="156"/>
      <c r="AU98" s="49" t="str">
        <f t="shared" si="85"/>
        <v/>
      </c>
      <c r="AV98" s="49" t="str">
        <f t="shared" si="68"/>
        <v/>
      </c>
      <c r="AW98" s="49" t="str">
        <f t="shared" si="69"/>
        <v/>
      </c>
      <c r="AX98" s="68"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8" t="str" cm="1">
        <f t="array" ref="AY98">IF($AA98="","",IF((IFERROR(_xlfn.IFS(TRIM(SUBSTITUTE($AS98,CHAR(160),""))="Devis 1", IFERROR(VALUE(TRIM(SUBSTITUTE(AK98,CHAR(160),""))),0),TRIM(SUBSTITUTE($AS98,CHAR(160),""))="Devis 2", IFERROR(VALUE(TRIM(SUBSTITUTE(AN98,CHAR(160),""))),0),TRIM(SUBSTITUTE($AS98,CHAR(160),""))="Devis 3", IFERROR(VALUE(TRIM(SUBSTITUTE(AQ98,CHAR(160),""))),0)),0) * IFERROR(VALUE(TRIM(SUBSTITUTE($AA98,CHAR(160),""))),0)) = 0,IF(AX98&lt;&gt;"",0,""),(IFERROR(_xlfn.IFS(TRIM(SUBSTITUTE($AS98,CHAR(160),""))="Devis 1", IFERROR(VALUE(TRIM(SUBSTITUTE(AK98,CHAR(160),""))),0),TRIM(SUBSTITUTE($AS98,CHAR(160),""))="Devis 2", IFERROR(VALUE(TRIM(SUBSTITUTE(AN98,CHAR(160),""))),0),TRIM(SUBSTITUTE($AS98,CHAR(160),""))="Devis 3", IFERROR(VALUE(TRIM(SUBSTITUTE(AQ98,CHAR(160),""))),0)),0) * IFERROR(VALUE(TRIM(SUBSTITUTE($AA98,CHAR(160),""))),0))))</f>
        <v/>
      </c>
      <c r="AZ98" s="68"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0"/>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57" t="str" cm="1">
        <f t="array" ref="BC98">IF(OR(AZ98="",X98="",AX98="",V98="",AY98="",W98=""),"",_xlfn.IFS((IFERROR(VALUE(TRIM(SUBSTITUTE(AZ98,CHAR(160),""))),0))&gt;(IFERROR(VALUE(TRIM(SUBSTITUTE(X98,CHAR(160),""))),0)),"KO : Le montant retenu TTC est supérieur au montant présenté TTC. Merci de revoir la ligne de dépense ou plafonner son montant.",(IFERROR(VALUE(TRIM(SUBSTITUTE(AX98,CHAR(160),""))),0))&gt;(IFERROR(VALUE(TRIM(SUBSTITUTE(V98,CHAR(160),""))),0)),"Attention : Le montant retenu HT est supérieur au montant HT présenté. Merci de revoir la ligne de dépense,plafonner son montant,ou justifier la reventillation HT/TVA.",(IFERROR(VALUE(TRIM(SUBSTITUTE(AY98,CHAR(160),""))),0))&gt;(IFERROR(VALUE(TRIM(SUBSTITUTE(W98,CHAR(160),""))),0)),"Attention : Le montant TVA retenu est supérieur au montant TVA présenté. Merci de revoir la ligne de dépense,plafonner son montant,ou justifier la reventillation HT/TVA.",(IFERROR(VALUE(TRIM(SUBSTITUTE(X98,CHAR(160),""))),0))=0,"",(IFERROR(VALUE(TRIM(SUBSTITUTE(AZ98,CHAR(160),""))),0))=(IFERROR(VALUE(TRIM(SUBSTITUTE(X98,CHAR(160),""))),0)),"OK",
OR((IFERROR(VALUE(TRIM(SUBSTITUTE(AZ98,CHAR(160),""))),0))=0,(IFERROR(VALUE(TRIM(SUBSTITUTE(AX98,CHAR(160),""))),0))=0),"Attention : montant présenté entièrement écarté",(IFERROR(VALUE(TRIM(SUBSTITUTE(AZ98,CHAR(160),""))),0))&lt;(IFERROR(VALUE(TRIM(SUBSTITUTE(X98,CHAR(160),""))),0)),"Attention : montant présenté partiellement écarté",TRUE,""))</f>
        <v/>
      </c>
      <c r="BD98" s="49" t="str">
        <f t="shared" si="70"/>
        <v/>
      </c>
      <c r="BE98" s="49" t="str">
        <f t="shared" si="71"/>
        <v/>
      </c>
      <c r="BF98" s="665" t="str">
        <f t="shared" si="72"/>
        <v/>
      </c>
    </row>
    <row r="99" spans="1:58" ht="15" customHeight="1">
      <c r="A99" s="65">
        <v>88</v>
      </c>
      <c r="B99" s="143"/>
      <c r="C99" s="144"/>
      <c r="D99" s="143"/>
      <c r="E99" s="143"/>
      <c r="F99" s="143"/>
      <c r="G99" s="143"/>
      <c r="H99" s="143"/>
      <c r="I99" s="143"/>
      <c r="J99" s="143"/>
      <c r="K99" s="143"/>
      <c r="L99" s="124"/>
      <c r="M99" s="7"/>
      <c r="N99" s="42" t="str">
        <f t="shared" si="56"/>
        <v/>
      </c>
      <c r="O99" s="9"/>
      <c r="P99" s="7"/>
      <c r="Q99" s="42" t="str">
        <f t="shared" si="57"/>
        <v/>
      </c>
      <c r="R99" s="10"/>
      <c r="S99" s="7"/>
      <c r="T99" s="125" t="str">
        <f t="shared" si="58"/>
        <v/>
      </c>
      <c r="U99" s="134"/>
      <c r="V99" s="133"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7"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136" t="str">
        <f t="shared" si="59"/>
        <v/>
      </c>
      <c r="Y99" s="642"/>
      <c r="Z99" s="664" t="str">
        <f t="shared" si="75"/>
        <v/>
      </c>
      <c r="AA99" s="606" t="str">
        <f t="shared" si="76"/>
        <v/>
      </c>
      <c r="AB99" s="155" t="str">
        <f t="shared" si="77"/>
        <v/>
      </c>
      <c r="AC99" s="155" t="str">
        <f t="shared" si="78"/>
        <v/>
      </c>
      <c r="AD99" s="15" t="str">
        <f t="shared" si="79"/>
        <v/>
      </c>
      <c r="AE99" s="155" t="str">
        <f t="shared" si="80"/>
        <v/>
      </c>
      <c r="AF99" s="155" t="str">
        <f t="shared" si="81"/>
        <v/>
      </c>
      <c r="AG99" s="155" t="str">
        <f t="shared" si="82"/>
        <v/>
      </c>
      <c r="AH99" s="155" t="str">
        <f t="shared" si="83"/>
        <v/>
      </c>
      <c r="AI99" s="155" t="str">
        <f t="shared" si="84"/>
        <v/>
      </c>
      <c r="AJ99" s="45" t="str">
        <f t="shared" si="73"/>
        <v/>
      </c>
      <c r="AK99" s="20" t="str">
        <f t="shared" si="74"/>
        <v/>
      </c>
      <c r="AL99" s="42" t="str">
        <f t="shared" si="60"/>
        <v/>
      </c>
      <c r="AM99" s="46" t="str">
        <f t="shared" si="61"/>
        <v/>
      </c>
      <c r="AN99" s="20" t="str">
        <f t="shared" si="62"/>
        <v/>
      </c>
      <c r="AO99" s="42" t="str">
        <f t="shared" si="63"/>
        <v/>
      </c>
      <c r="AP99" s="47" t="str">
        <f t="shared" si="64"/>
        <v/>
      </c>
      <c r="AQ99" s="20" t="str">
        <f t="shared" si="65"/>
        <v/>
      </c>
      <c r="AR99" s="48" t="str">
        <f t="shared" si="66"/>
        <v/>
      </c>
      <c r="AS99" s="44" t="str">
        <f t="shared" si="67"/>
        <v/>
      </c>
      <c r="AT99" s="156"/>
      <c r="AU99" s="49" t="str">
        <f t="shared" si="85"/>
        <v/>
      </c>
      <c r="AV99" s="49" t="str">
        <f t="shared" si="68"/>
        <v/>
      </c>
      <c r="AW99" s="49" t="str">
        <f t="shared" si="69"/>
        <v/>
      </c>
      <c r="AX99" s="68"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8" t="str" cm="1">
        <f t="array" ref="AY99">IF($AA99="","",IF((IFERROR(_xlfn.IFS(TRIM(SUBSTITUTE($AS99,CHAR(160),""))="Devis 1", IFERROR(VALUE(TRIM(SUBSTITUTE(AK99,CHAR(160),""))),0),TRIM(SUBSTITUTE($AS99,CHAR(160),""))="Devis 2", IFERROR(VALUE(TRIM(SUBSTITUTE(AN99,CHAR(160),""))),0),TRIM(SUBSTITUTE($AS99,CHAR(160),""))="Devis 3", IFERROR(VALUE(TRIM(SUBSTITUTE(AQ99,CHAR(160),""))),0)),0) * IFERROR(VALUE(TRIM(SUBSTITUTE($AA99,CHAR(160),""))),0)) = 0,IF(AX99&lt;&gt;"",0,""),(IFERROR(_xlfn.IFS(TRIM(SUBSTITUTE($AS99,CHAR(160),""))="Devis 1", IFERROR(VALUE(TRIM(SUBSTITUTE(AK99,CHAR(160),""))),0),TRIM(SUBSTITUTE($AS99,CHAR(160),""))="Devis 2", IFERROR(VALUE(TRIM(SUBSTITUTE(AN99,CHAR(160),""))),0),TRIM(SUBSTITUTE($AS99,CHAR(160),""))="Devis 3", IFERROR(VALUE(TRIM(SUBSTITUTE(AQ99,CHAR(160),""))),0)),0) * IFERROR(VALUE(TRIM(SUBSTITUTE($AA99,CHAR(160),""))),0))))</f>
        <v/>
      </c>
      <c r="AZ99" s="68"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0"/>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57" t="str" cm="1">
        <f t="array" ref="BC99">IF(OR(AZ99="",X99="",AX99="",V99="",AY99="",W99=""),"",_xlfn.IFS((IFERROR(VALUE(TRIM(SUBSTITUTE(AZ99,CHAR(160),""))),0))&gt;(IFERROR(VALUE(TRIM(SUBSTITUTE(X99,CHAR(160),""))),0)),"KO : Le montant retenu TTC est supérieur au montant présenté TTC. Merci de revoir la ligne de dépense ou plafonner son montant.",(IFERROR(VALUE(TRIM(SUBSTITUTE(AX99,CHAR(160),""))),0))&gt;(IFERROR(VALUE(TRIM(SUBSTITUTE(V99,CHAR(160),""))),0)),"Attention : Le montant retenu HT est supérieur au montant HT présenté. Merci de revoir la ligne de dépense,plafonner son montant,ou justifier la reventillation HT/TVA.",(IFERROR(VALUE(TRIM(SUBSTITUTE(AY99,CHAR(160),""))),0))&gt;(IFERROR(VALUE(TRIM(SUBSTITUTE(W99,CHAR(160),""))),0)),"Attention : Le montant TVA retenu est supérieur au montant TVA présenté. Merci de revoir la ligne de dépense,plafonner son montant,ou justifier la reventillation HT/TVA.",(IFERROR(VALUE(TRIM(SUBSTITUTE(X99,CHAR(160),""))),0))=0,"",(IFERROR(VALUE(TRIM(SUBSTITUTE(AZ99,CHAR(160),""))),0))=(IFERROR(VALUE(TRIM(SUBSTITUTE(X99,CHAR(160),""))),0)),"OK",
OR((IFERROR(VALUE(TRIM(SUBSTITUTE(AZ99,CHAR(160),""))),0))=0,(IFERROR(VALUE(TRIM(SUBSTITUTE(AX99,CHAR(160),""))),0))=0),"Attention : montant présenté entièrement écarté",(IFERROR(VALUE(TRIM(SUBSTITUTE(AZ99,CHAR(160),""))),0))&lt;(IFERROR(VALUE(TRIM(SUBSTITUTE(X99,CHAR(160),""))),0)),"Attention : montant présenté partiellement écarté",TRUE,""))</f>
        <v/>
      </c>
      <c r="BD99" s="49" t="str">
        <f t="shared" si="70"/>
        <v/>
      </c>
      <c r="BE99" s="49" t="str">
        <f t="shared" si="71"/>
        <v/>
      </c>
      <c r="BF99" s="665" t="str">
        <f t="shared" si="72"/>
        <v/>
      </c>
    </row>
    <row r="100" spans="1:58" ht="15" customHeight="1">
      <c r="A100" s="65">
        <v>89</v>
      </c>
      <c r="B100" s="143"/>
      <c r="C100" s="144"/>
      <c r="D100" s="143"/>
      <c r="E100" s="143"/>
      <c r="F100" s="143"/>
      <c r="G100" s="143"/>
      <c r="H100" s="143"/>
      <c r="I100" s="143"/>
      <c r="J100" s="143"/>
      <c r="K100" s="143"/>
      <c r="L100" s="124"/>
      <c r="M100" s="7"/>
      <c r="N100" s="42" t="str">
        <f t="shared" si="56"/>
        <v/>
      </c>
      <c r="O100" s="9"/>
      <c r="P100" s="7"/>
      <c r="Q100" s="42" t="str">
        <f t="shared" si="57"/>
        <v/>
      </c>
      <c r="R100" s="10"/>
      <c r="S100" s="7"/>
      <c r="T100" s="125" t="str">
        <f t="shared" si="58"/>
        <v/>
      </c>
      <c r="U100" s="134"/>
      <c r="V100" s="133"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7"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136" t="str">
        <f t="shared" si="59"/>
        <v/>
      </c>
      <c r="Y100" s="642"/>
      <c r="Z100" s="664" t="str">
        <f t="shared" si="75"/>
        <v/>
      </c>
      <c r="AA100" s="606" t="str">
        <f t="shared" si="76"/>
        <v/>
      </c>
      <c r="AB100" s="155" t="str">
        <f t="shared" si="77"/>
        <v/>
      </c>
      <c r="AC100" s="155" t="str">
        <f t="shared" si="78"/>
        <v/>
      </c>
      <c r="AD100" s="15" t="str">
        <f t="shared" si="79"/>
        <v/>
      </c>
      <c r="AE100" s="155" t="str">
        <f t="shared" si="80"/>
        <v/>
      </c>
      <c r="AF100" s="155" t="str">
        <f t="shared" si="81"/>
        <v/>
      </c>
      <c r="AG100" s="155" t="str">
        <f t="shared" si="82"/>
        <v/>
      </c>
      <c r="AH100" s="155" t="str">
        <f t="shared" si="83"/>
        <v/>
      </c>
      <c r="AI100" s="155" t="str">
        <f t="shared" si="84"/>
        <v/>
      </c>
      <c r="AJ100" s="45" t="str">
        <f t="shared" si="73"/>
        <v/>
      </c>
      <c r="AK100" s="20" t="str">
        <f t="shared" si="74"/>
        <v/>
      </c>
      <c r="AL100" s="42" t="str">
        <f t="shared" si="60"/>
        <v/>
      </c>
      <c r="AM100" s="46" t="str">
        <f t="shared" si="61"/>
        <v/>
      </c>
      <c r="AN100" s="20" t="str">
        <f t="shared" si="62"/>
        <v/>
      </c>
      <c r="AO100" s="42" t="str">
        <f t="shared" si="63"/>
        <v/>
      </c>
      <c r="AP100" s="47" t="str">
        <f t="shared" si="64"/>
        <v/>
      </c>
      <c r="AQ100" s="20" t="str">
        <f t="shared" si="65"/>
        <v/>
      </c>
      <c r="AR100" s="48" t="str">
        <f t="shared" si="66"/>
        <v/>
      </c>
      <c r="AS100" s="44" t="str">
        <f t="shared" si="67"/>
        <v/>
      </c>
      <c r="AT100" s="156"/>
      <c r="AU100" s="49" t="str">
        <f t="shared" si="85"/>
        <v/>
      </c>
      <c r="AV100" s="49" t="str">
        <f t="shared" si="68"/>
        <v/>
      </c>
      <c r="AW100" s="49" t="str">
        <f t="shared" si="69"/>
        <v/>
      </c>
      <c r="AX100" s="68"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8" t="str" cm="1">
        <f t="array" ref="AY100">IF($AA100="","",IF((IFERROR(_xlfn.IFS(TRIM(SUBSTITUTE($AS100,CHAR(160),""))="Devis 1", IFERROR(VALUE(TRIM(SUBSTITUTE(AK100,CHAR(160),""))),0),TRIM(SUBSTITUTE($AS100,CHAR(160),""))="Devis 2", IFERROR(VALUE(TRIM(SUBSTITUTE(AN100,CHAR(160),""))),0),TRIM(SUBSTITUTE($AS100,CHAR(160),""))="Devis 3", IFERROR(VALUE(TRIM(SUBSTITUTE(AQ100,CHAR(160),""))),0)),0) * IFERROR(VALUE(TRIM(SUBSTITUTE($AA100,CHAR(160),""))),0)) = 0,IF(AX100&lt;&gt;"",0,""),(IFERROR(_xlfn.IFS(TRIM(SUBSTITUTE($AS100,CHAR(160),""))="Devis 1", IFERROR(VALUE(TRIM(SUBSTITUTE(AK100,CHAR(160),""))),0),TRIM(SUBSTITUTE($AS100,CHAR(160),""))="Devis 2", IFERROR(VALUE(TRIM(SUBSTITUTE(AN100,CHAR(160),""))),0),TRIM(SUBSTITUTE($AS100,CHAR(160),""))="Devis 3", IFERROR(VALUE(TRIM(SUBSTITUTE(AQ100,CHAR(160),""))),0)),0) * IFERROR(VALUE(TRIM(SUBSTITUTE($AA100,CHAR(160),""))),0))))</f>
        <v/>
      </c>
      <c r="AZ100" s="68"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0"/>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57" t="str" cm="1">
        <f t="array" ref="BC100">IF(OR(AZ100="",X100="",AX100="",V100="",AY100="",W100=""),"",_xlfn.IFS((IFERROR(VALUE(TRIM(SUBSTITUTE(AZ100,CHAR(160),""))),0))&gt;(IFERROR(VALUE(TRIM(SUBSTITUTE(X100,CHAR(160),""))),0)),"KO : Le montant retenu TTC est supérieur au montant présenté TTC. Merci de revoir la ligne de dépense ou plafonner son montant.",(IFERROR(VALUE(TRIM(SUBSTITUTE(AX100,CHAR(160),""))),0))&gt;(IFERROR(VALUE(TRIM(SUBSTITUTE(V100,CHAR(160),""))),0)),"Attention : Le montant retenu HT est supérieur au montant HT présenté. Merci de revoir la ligne de dépense,plafonner son montant,ou justifier la reventillation HT/TVA.",(IFERROR(VALUE(TRIM(SUBSTITUTE(AY100,CHAR(160),""))),0))&gt;(IFERROR(VALUE(TRIM(SUBSTITUTE(W100,CHAR(160),""))),0)),"Attention : Le montant TVA retenu est supérieur au montant TVA présenté. Merci de revoir la ligne de dépense,plafonner son montant,ou justifier la reventillation HT/TVA.",(IFERROR(VALUE(TRIM(SUBSTITUTE(X100,CHAR(160),""))),0))=0,"",(IFERROR(VALUE(TRIM(SUBSTITUTE(AZ100,CHAR(160),""))),0))=(IFERROR(VALUE(TRIM(SUBSTITUTE(X100,CHAR(160),""))),0)),"OK",
OR((IFERROR(VALUE(TRIM(SUBSTITUTE(AZ100,CHAR(160),""))),0))=0,(IFERROR(VALUE(TRIM(SUBSTITUTE(AX100,CHAR(160),""))),0))=0),"Attention : montant présenté entièrement écarté",(IFERROR(VALUE(TRIM(SUBSTITUTE(AZ100,CHAR(160),""))),0))&lt;(IFERROR(VALUE(TRIM(SUBSTITUTE(X100,CHAR(160),""))),0)),"Attention : montant présenté partiellement écarté",TRUE,""))</f>
        <v/>
      </c>
      <c r="BD100" s="49" t="str">
        <f t="shared" si="70"/>
        <v/>
      </c>
      <c r="BE100" s="49" t="str">
        <f t="shared" si="71"/>
        <v/>
      </c>
      <c r="BF100" s="665" t="str">
        <f t="shared" si="72"/>
        <v/>
      </c>
    </row>
    <row r="101" spans="1:58" ht="15" customHeight="1">
      <c r="A101" s="65">
        <v>90</v>
      </c>
      <c r="B101" s="143"/>
      <c r="C101" s="144"/>
      <c r="D101" s="143"/>
      <c r="E101" s="143"/>
      <c r="F101" s="143"/>
      <c r="G101" s="143"/>
      <c r="H101" s="143"/>
      <c r="I101" s="143"/>
      <c r="J101" s="143"/>
      <c r="K101" s="143"/>
      <c r="L101" s="124"/>
      <c r="M101" s="7"/>
      <c r="N101" s="42" t="str">
        <f t="shared" si="56"/>
        <v/>
      </c>
      <c r="O101" s="9"/>
      <c r="P101" s="7"/>
      <c r="Q101" s="42" t="str">
        <f t="shared" si="57"/>
        <v/>
      </c>
      <c r="R101" s="10"/>
      <c r="S101" s="7"/>
      <c r="T101" s="125" t="str">
        <f t="shared" si="58"/>
        <v/>
      </c>
      <c r="U101" s="134"/>
      <c r="V101" s="133"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7"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136" t="str">
        <f t="shared" si="59"/>
        <v/>
      </c>
      <c r="Y101" s="642"/>
      <c r="Z101" s="664" t="str">
        <f t="shared" si="75"/>
        <v/>
      </c>
      <c r="AA101" s="606" t="str">
        <f t="shared" si="76"/>
        <v/>
      </c>
      <c r="AB101" s="155" t="str">
        <f t="shared" si="77"/>
        <v/>
      </c>
      <c r="AC101" s="155" t="str">
        <f t="shared" si="78"/>
        <v/>
      </c>
      <c r="AD101" s="15" t="str">
        <f t="shared" si="79"/>
        <v/>
      </c>
      <c r="AE101" s="155" t="str">
        <f t="shared" si="80"/>
        <v/>
      </c>
      <c r="AF101" s="155" t="str">
        <f t="shared" si="81"/>
        <v/>
      </c>
      <c r="AG101" s="155" t="str">
        <f t="shared" si="82"/>
        <v/>
      </c>
      <c r="AH101" s="155" t="str">
        <f t="shared" si="83"/>
        <v/>
      </c>
      <c r="AI101" s="155" t="str">
        <f t="shared" si="84"/>
        <v/>
      </c>
      <c r="AJ101" s="45" t="str">
        <f t="shared" si="73"/>
        <v/>
      </c>
      <c r="AK101" s="20" t="str">
        <f t="shared" si="74"/>
        <v/>
      </c>
      <c r="AL101" s="42" t="str">
        <f t="shared" si="60"/>
        <v/>
      </c>
      <c r="AM101" s="46" t="str">
        <f t="shared" si="61"/>
        <v/>
      </c>
      <c r="AN101" s="20" t="str">
        <f t="shared" si="62"/>
        <v/>
      </c>
      <c r="AO101" s="42" t="str">
        <f t="shared" si="63"/>
        <v/>
      </c>
      <c r="AP101" s="47" t="str">
        <f t="shared" si="64"/>
        <v/>
      </c>
      <c r="AQ101" s="20" t="str">
        <f t="shared" si="65"/>
        <v/>
      </c>
      <c r="AR101" s="48" t="str">
        <f t="shared" si="66"/>
        <v/>
      </c>
      <c r="AS101" s="44" t="str">
        <f t="shared" si="67"/>
        <v/>
      </c>
      <c r="AT101" s="156"/>
      <c r="AU101" s="49" t="str">
        <f t="shared" si="85"/>
        <v/>
      </c>
      <c r="AV101" s="49" t="str">
        <f t="shared" si="68"/>
        <v/>
      </c>
      <c r="AW101" s="49" t="str">
        <f t="shared" si="69"/>
        <v/>
      </c>
      <c r="AX101" s="68"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8" t="str" cm="1">
        <f t="array" ref="AY101">IF($AA101="","",IF((IFERROR(_xlfn.IFS(TRIM(SUBSTITUTE($AS101,CHAR(160),""))="Devis 1", IFERROR(VALUE(TRIM(SUBSTITUTE(AK101,CHAR(160),""))),0),TRIM(SUBSTITUTE($AS101,CHAR(160),""))="Devis 2", IFERROR(VALUE(TRIM(SUBSTITUTE(AN101,CHAR(160),""))),0),TRIM(SUBSTITUTE($AS101,CHAR(160),""))="Devis 3", IFERROR(VALUE(TRIM(SUBSTITUTE(AQ101,CHAR(160),""))),0)),0) * IFERROR(VALUE(TRIM(SUBSTITUTE($AA101,CHAR(160),""))),0)) = 0,IF(AX101&lt;&gt;"",0,""),(IFERROR(_xlfn.IFS(TRIM(SUBSTITUTE($AS101,CHAR(160),""))="Devis 1", IFERROR(VALUE(TRIM(SUBSTITUTE(AK101,CHAR(160),""))),0),TRIM(SUBSTITUTE($AS101,CHAR(160),""))="Devis 2", IFERROR(VALUE(TRIM(SUBSTITUTE(AN101,CHAR(160),""))),0),TRIM(SUBSTITUTE($AS101,CHAR(160),""))="Devis 3", IFERROR(VALUE(TRIM(SUBSTITUTE(AQ101,CHAR(160),""))),0)),0) * IFERROR(VALUE(TRIM(SUBSTITUTE($AA101,CHAR(160),""))),0))))</f>
        <v/>
      </c>
      <c r="AZ101" s="68"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0"/>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57" t="str" cm="1">
        <f t="array" ref="BC101">IF(OR(AZ101="",X101="",AX101="",V101="",AY101="",W101=""),"",_xlfn.IFS((IFERROR(VALUE(TRIM(SUBSTITUTE(AZ101,CHAR(160),""))),0))&gt;(IFERROR(VALUE(TRIM(SUBSTITUTE(X101,CHAR(160),""))),0)),"KO : Le montant retenu TTC est supérieur au montant présenté TTC. Merci de revoir la ligne de dépense ou plafonner son montant.",(IFERROR(VALUE(TRIM(SUBSTITUTE(AX101,CHAR(160),""))),0))&gt;(IFERROR(VALUE(TRIM(SUBSTITUTE(V101,CHAR(160),""))),0)),"Attention : Le montant retenu HT est supérieur au montant HT présenté. Merci de revoir la ligne de dépense,plafonner son montant,ou justifier la reventillation HT/TVA.",(IFERROR(VALUE(TRIM(SUBSTITUTE(AY101,CHAR(160),""))),0))&gt;(IFERROR(VALUE(TRIM(SUBSTITUTE(W101,CHAR(160),""))),0)),"Attention : Le montant TVA retenu est supérieur au montant TVA présenté. Merci de revoir la ligne de dépense,plafonner son montant,ou justifier la reventillation HT/TVA.",(IFERROR(VALUE(TRIM(SUBSTITUTE(X101,CHAR(160),""))),0))=0,"",(IFERROR(VALUE(TRIM(SUBSTITUTE(AZ101,CHAR(160),""))),0))=(IFERROR(VALUE(TRIM(SUBSTITUTE(X101,CHAR(160),""))),0)),"OK",
OR((IFERROR(VALUE(TRIM(SUBSTITUTE(AZ101,CHAR(160),""))),0))=0,(IFERROR(VALUE(TRIM(SUBSTITUTE(AX101,CHAR(160),""))),0))=0),"Attention : montant présenté entièrement écarté",(IFERROR(VALUE(TRIM(SUBSTITUTE(AZ101,CHAR(160),""))),0))&lt;(IFERROR(VALUE(TRIM(SUBSTITUTE(X101,CHAR(160),""))),0)),"Attention : montant présenté partiellement écarté",TRUE,""))</f>
        <v/>
      </c>
      <c r="BD101" s="49" t="str">
        <f t="shared" si="70"/>
        <v/>
      </c>
      <c r="BE101" s="49" t="str">
        <f t="shared" si="71"/>
        <v/>
      </c>
      <c r="BF101" s="665" t="str">
        <f t="shared" si="72"/>
        <v/>
      </c>
    </row>
    <row r="102" spans="1:58" ht="15" customHeight="1">
      <c r="A102" s="65">
        <v>91</v>
      </c>
      <c r="B102" s="143"/>
      <c r="C102" s="144"/>
      <c r="D102" s="143"/>
      <c r="E102" s="143"/>
      <c r="F102" s="143"/>
      <c r="G102" s="143"/>
      <c r="H102" s="143"/>
      <c r="I102" s="143"/>
      <c r="J102" s="143"/>
      <c r="K102" s="143"/>
      <c r="L102" s="124"/>
      <c r="M102" s="7"/>
      <c r="N102" s="42" t="str">
        <f t="shared" si="56"/>
        <v/>
      </c>
      <c r="O102" s="9"/>
      <c r="P102" s="7"/>
      <c r="Q102" s="42" t="str">
        <f t="shared" si="57"/>
        <v/>
      </c>
      <c r="R102" s="10"/>
      <c r="S102" s="7"/>
      <c r="T102" s="125" t="str">
        <f t="shared" si="58"/>
        <v/>
      </c>
      <c r="U102" s="134"/>
      <c r="V102" s="133"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7"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136" t="str">
        <f t="shared" si="59"/>
        <v/>
      </c>
      <c r="Y102" s="642"/>
      <c r="Z102" s="664" t="str">
        <f t="shared" si="75"/>
        <v/>
      </c>
      <c r="AA102" s="606" t="str">
        <f t="shared" si="76"/>
        <v/>
      </c>
      <c r="AB102" s="155" t="str">
        <f t="shared" si="77"/>
        <v/>
      </c>
      <c r="AC102" s="155" t="str">
        <f t="shared" si="78"/>
        <v/>
      </c>
      <c r="AD102" s="15" t="str">
        <f t="shared" si="79"/>
        <v/>
      </c>
      <c r="AE102" s="155" t="str">
        <f t="shared" si="80"/>
        <v/>
      </c>
      <c r="AF102" s="155" t="str">
        <f t="shared" si="81"/>
        <v/>
      </c>
      <c r="AG102" s="155" t="str">
        <f t="shared" si="82"/>
        <v/>
      </c>
      <c r="AH102" s="155" t="str">
        <f t="shared" si="83"/>
        <v/>
      </c>
      <c r="AI102" s="155" t="str">
        <f t="shared" si="84"/>
        <v/>
      </c>
      <c r="AJ102" s="45" t="str">
        <f t="shared" si="73"/>
        <v/>
      </c>
      <c r="AK102" s="20" t="str">
        <f t="shared" si="74"/>
        <v/>
      </c>
      <c r="AL102" s="42" t="str">
        <f t="shared" si="60"/>
        <v/>
      </c>
      <c r="AM102" s="46" t="str">
        <f t="shared" si="61"/>
        <v/>
      </c>
      <c r="AN102" s="20" t="str">
        <f t="shared" si="62"/>
        <v/>
      </c>
      <c r="AO102" s="42" t="str">
        <f t="shared" si="63"/>
        <v/>
      </c>
      <c r="AP102" s="47" t="str">
        <f t="shared" si="64"/>
        <v/>
      </c>
      <c r="AQ102" s="20" t="str">
        <f t="shared" si="65"/>
        <v/>
      </c>
      <c r="AR102" s="48" t="str">
        <f t="shared" si="66"/>
        <v/>
      </c>
      <c r="AS102" s="44" t="str">
        <f t="shared" si="67"/>
        <v/>
      </c>
      <c r="AT102" s="156"/>
      <c r="AU102" s="49" t="str">
        <f t="shared" si="85"/>
        <v/>
      </c>
      <c r="AV102" s="49" t="str">
        <f t="shared" si="68"/>
        <v/>
      </c>
      <c r="AW102" s="49" t="str">
        <f t="shared" si="69"/>
        <v/>
      </c>
      <c r="AX102" s="68"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8" t="str" cm="1">
        <f t="array" ref="AY102">IF($AA102="","",IF((IFERROR(_xlfn.IFS(TRIM(SUBSTITUTE($AS102,CHAR(160),""))="Devis 1", IFERROR(VALUE(TRIM(SUBSTITUTE(AK102,CHAR(160),""))),0),TRIM(SUBSTITUTE($AS102,CHAR(160),""))="Devis 2", IFERROR(VALUE(TRIM(SUBSTITUTE(AN102,CHAR(160),""))),0),TRIM(SUBSTITUTE($AS102,CHAR(160),""))="Devis 3", IFERROR(VALUE(TRIM(SUBSTITUTE(AQ102,CHAR(160),""))),0)),0) * IFERROR(VALUE(TRIM(SUBSTITUTE($AA102,CHAR(160),""))),0)) = 0,IF(AX102&lt;&gt;"",0,""),(IFERROR(_xlfn.IFS(TRIM(SUBSTITUTE($AS102,CHAR(160),""))="Devis 1", IFERROR(VALUE(TRIM(SUBSTITUTE(AK102,CHAR(160),""))),0),TRIM(SUBSTITUTE($AS102,CHAR(160),""))="Devis 2", IFERROR(VALUE(TRIM(SUBSTITUTE(AN102,CHAR(160),""))),0),TRIM(SUBSTITUTE($AS102,CHAR(160),""))="Devis 3", IFERROR(VALUE(TRIM(SUBSTITUTE(AQ102,CHAR(160),""))),0)),0) * IFERROR(VALUE(TRIM(SUBSTITUTE($AA102,CHAR(160),""))),0))))</f>
        <v/>
      </c>
      <c r="AZ102" s="68"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0"/>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57" t="str" cm="1">
        <f t="array" ref="BC102">IF(OR(AZ102="",X102="",AX102="",V102="",AY102="",W102=""),"",_xlfn.IFS((IFERROR(VALUE(TRIM(SUBSTITUTE(AZ102,CHAR(160),""))),0))&gt;(IFERROR(VALUE(TRIM(SUBSTITUTE(X102,CHAR(160),""))),0)),"KO : Le montant retenu TTC est supérieur au montant présenté TTC. Merci de revoir la ligne de dépense ou plafonner son montant.",(IFERROR(VALUE(TRIM(SUBSTITUTE(AX102,CHAR(160),""))),0))&gt;(IFERROR(VALUE(TRIM(SUBSTITUTE(V102,CHAR(160),""))),0)),"Attention : Le montant retenu HT est supérieur au montant HT présenté. Merci de revoir la ligne de dépense,plafonner son montant,ou justifier la reventillation HT/TVA.",(IFERROR(VALUE(TRIM(SUBSTITUTE(AY102,CHAR(160),""))),0))&gt;(IFERROR(VALUE(TRIM(SUBSTITUTE(W102,CHAR(160),""))),0)),"Attention : Le montant TVA retenu est supérieur au montant TVA présenté. Merci de revoir la ligne de dépense,plafonner son montant,ou justifier la reventillation HT/TVA.",(IFERROR(VALUE(TRIM(SUBSTITUTE(X102,CHAR(160),""))),0))=0,"",(IFERROR(VALUE(TRIM(SUBSTITUTE(AZ102,CHAR(160),""))),0))=(IFERROR(VALUE(TRIM(SUBSTITUTE(X102,CHAR(160),""))),0)),"OK",
OR((IFERROR(VALUE(TRIM(SUBSTITUTE(AZ102,CHAR(160),""))),0))=0,(IFERROR(VALUE(TRIM(SUBSTITUTE(AX102,CHAR(160),""))),0))=0),"Attention : montant présenté entièrement écarté",(IFERROR(VALUE(TRIM(SUBSTITUTE(AZ102,CHAR(160),""))),0))&lt;(IFERROR(VALUE(TRIM(SUBSTITUTE(X102,CHAR(160),""))),0)),"Attention : montant présenté partiellement écarté",TRUE,""))</f>
        <v/>
      </c>
      <c r="BD102" s="49" t="str">
        <f t="shared" si="70"/>
        <v/>
      </c>
      <c r="BE102" s="49" t="str">
        <f t="shared" si="71"/>
        <v/>
      </c>
      <c r="BF102" s="665" t="str">
        <f t="shared" si="72"/>
        <v/>
      </c>
    </row>
    <row r="103" spans="1:58" ht="15" customHeight="1">
      <c r="A103" s="65">
        <v>92</v>
      </c>
      <c r="B103" s="143"/>
      <c r="C103" s="144"/>
      <c r="D103" s="143"/>
      <c r="E103" s="143"/>
      <c r="F103" s="143"/>
      <c r="G103" s="143"/>
      <c r="H103" s="143"/>
      <c r="I103" s="143"/>
      <c r="J103" s="143"/>
      <c r="K103" s="143"/>
      <c r="L103" s="124"/>
      <c r="M103" s="7"/>
      <c r="N103" s="42" t="str">
        <f t="shared" si="56"/>
        <v/>
      </c>
      <c r="O103" s="9"/>
      <c r="P103" s="7"/>
      <c r="Q103" s="42" t="str">
        <f t="shared" si="57"/>
        <v/>
      </c>
      <c r="R103" s="10"/>
      <c r="S103" s="7"/>
      <c r="T103" s="125" t="str">
        <f t="shared" si="58"/>
        <v/>
      </c>
      <c r="U103" s="134"/>
      <c r="V103" s="133"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7"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136" t="str">
        <f t="shared" si="59"/>
        <v/>
      </c>
      <c r="Y103" s="642"/>
      <c r="Z103" s="664" t="str">
        <f t="shared" si="75"/>
        <v/>
      </c>
      <c r="AA103" s="606" t="str">
        <f t="shared" si="76"/>
        <v/>
      </c>
      <c r="AB103" s="155" t="str">
        <f t="shared" si="77"/>
        <v/>
      </c>
      <c r="AC103" s="155" t="str">
        <f t="shared" si="78"/>
        <v/>
      </c>
      <c r="AD103" s="15" t="str">
        <f t="shared" si="79"/>
        <v/>
      </c>
      <c r="AE103" s="155" t="str">
        <f t="shared" si="80"/>
        <v/>
      </c>
      <c r="AF103" s="155" t="str">
        <f t="shared" si="81"/>
        <v/>
      </c>
      <c r="AG103" s="155" t="str">
        <f t="shared" si="82"/>
        <v/>
      </c>
      <c r="AH103" s="155" t="str">
        <f t="shared" si="83"/>
        <v/>
      </c>
      <c r="AI103" s="155" t="str">
        <f t="shared" si="84"/>
        <v/>
      </c>
      <c r="AJ103" s="45" t="str">
        <f t="shared" si="73"/>
        <v/>
      </c>
      <c r="AK103" s="20" t="str">
        <f t="shared" si="74"/>
        <v/>
      </c>
      <c r="AL103" s="42" t="str">
        <f t="shared" si="60"/>
        <v/>
      </c>
      <c r="AM103" s="46" t="str">
        <f t="shared" si="61"/>
        <v/>
      </c>
      <c r="AN103" s="20" t="str">
        <f t="shared" si="62"/>
        <v/>
      </c>
      <c r="AO103" s="42" t="str">
        <f t="shared" si="63"/>
        <v/>
      </c>
      <c r="AP103" s="47" t="str">
        <f t="shared" si="64"/>
        <v/>
      </c>
      <c r="AQ103" s="20" t="str">
        <f t="shared" si="65"/>
        <v/>
      </c>
      <c r="AR103" s="48" t="str">
        <f t="shared" si="66"/>
        <v/>
      </c>
      <c r="AS103" s="44" t="str">
        <f t="shared" si="67"/>
        <v/>
      </c>
      <c r="AT103" s="156"/>
      <c r="AU103" s="49" t="str">
        <f t="shared" si="85"/>
        <v/>
      </c>
      <c r="AV103" s="49" t="str">
        <f t="shared" si="68"/>
        <v/>
      </c>
      <c r="AW103" s="49" t="str">
        <f t="shared" si="69"/>
        <v/>
      </c>
      <c r="AX103" s="68"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8" t="str" cm="1">
        <f t="array" ref="AY103">IF($AA103="","",IF((IFERROR(_xlfn.IFS(TRIM(SUBSTITUTE($AS103,CHAR(160),""))="Devis 1", IFERROR(VALUE(TRIM(SUBSTITUTE(AK103,CHAR(160),""))),0),TRIM(SUBSTITUTE($AS103,CHAR(160),""))="Devis 2", IFERROR(VALUE(TRIM(SUBSTITUTE(AN103,CHAR(160),""))),0),TRIM(SUBSTITUTE($AS103,CHAR(160),""))="Devis 3", IFERROR(VALUE(TRIM(SUBSTITUTE(AQ103,CHAR(160),""))),0)),0) * IFERROR(VALUE(TRIM(SUBSTITUTE($AA103,CHAR(160),""))),0)) = 0,IF(AX103&lt;&gt;"",0,""),(IFERROR(_xlfn.IFS(TRIM(SUBSTITUTE($AS103,CHAR(160),""))="Devis 1", IFERROR(VALUE(TRIM(SUBSTITUTE(AK103,CHAR(160),""))),0),TRIM(SUBSTITUTE($AS103,CHAR(160),""))="Devis 2", IFERROR(VALUE(TRIM(SUBSTITUTE(AN103,CHAR(160),""))),0),TRIM(SUBSTITUTE($AS103,CHAR(160),""))="Devis 3", IFERROR(VALUE(TRIM(SUBSTITUTE(AQ103,CHAR(160),""))),0)),0) * IFERROR(VALUE(TRIM(SUBSTITUTE($AA103,CHAR(160),""))),0))))</f>
        <v/>
      </c>
      <c r="AZ103" s="68"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0"/>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57" t="str" cm="1">
        <f t="array" ref="BC103">IF(OR(AZ103="",X103="",AX103="",V103="",AY103="",W103=""),"",_xlfn.IFS((IFERROR(VALUE(TRIM(SUBSTITUTE(AZ103,CHAR(160),""))),0))&gt;(IFERROR(VALUE(TRIM(SUBSTITUTE(X103,CHAR(160),""))),0)),"KO : Le montant retenu TTC est supérieur au montant présenté TTC. Merci de revoir la ligne de dépense ou plafonner son montant.",(IFERROR(VALUE(TRIM(SUBSTITUTE(AX103,CHAR(160),""))),0))&gt;(IFERROR(VALUE(TRIM(SUBSTITUTE(V103,CHAR(160),""))),0)),"Attention : Le montant retenu HT est supérieur au montant HT présenté. Merci de revoir la ligne de dépense,plafonner son montant,ou justifier la reventillation HT/TVA.",(IFERROR(VALUE(TRIM(SUBSTITUTE(AY103,CHAR(160),""))),0))&gt;(IFERROR(VALUE(TRIM(SUBSTITUTE(W103,CHAR(160),""))),0)),"Attention : Le montant TVA retenu est supérieur au montant TVA présenté. Merci de revoir la ligne de dépense,plafonner son montant,ou justifier la reventillation HT/TVA.",(IFERROR(VALUE(TRIM(SUBSTITUTE(X103,CHAR(160),""))),0))=0,"",(IFERROR(VALUE(TRIM(SUBSTITUTE(AZ103,CHAR(160),""))),0))=(IFERROR(VALUE(TRIM(SUBSTITUTE(X103,CHAR(160),""))),0)),"OK",
OR((IFERROR(VALUE(TRIM(SUBSTITUTE(AZ103,CHAR(160),""))),0))=0,(IFERROR(VALUE(TRIM(SUBSTITUTE(AX103,CHAR(160),""))),0))=0),"Attention : montant présenté entièrement écarté",(IFERROR(VALUE(TRIM(SUBSTITUTE(AZ103,CHAR(160),""))),0))&lt;(IFERROR(VALUE(TRIM(SUBSTITUTE(X103,CHAR(160),""))),0)),"Attention : montant présenté partiellement écarté",TRUE,""))</f>
        <v/>
      </c>
      <c r="BD103" s="49" t="str">
        <f t="shared" si="70"/>
        <v/>
      </c>
      <c r="BE103" s="49" t="str">
        <f t="shared" si="71"/>
        <v/>
      </c>
      <c r="BF103" s="665" t="str">
        <f t="shared" si="72"/>
        <v/>
      </c>
    </row>
    <row r="104" spans="1:58" ht="15" customHeight="1">
      <c r="A104" s="65">
        <v>93</v>
      </c>
      <c r="B104" s="143"/>
      <c r="C104" s="144"/>
      <c r="D104" s="143"/>
      <c r="E104" s="143"/>
      <c r="F104" s="143"/>
      <c r="G104" s="143"/>
      <c r="H104" s="143"/>
      <c r="I104" s="143"/>
      <c r="J104" s="143"/>
      <c r="K104" s="143"/>
      <c r="L104" s="124"/>
      <c r="M104" s="7"/>
      <c r="N104" s="42" t="str">
        <f t="shared" si="56"/>
        <v/>
      </c>
      <c r="O104" s="9"/>
      <c r="P104" s="7"/>
      <c r="Q104" s="42" t="str">
        <f t="shared" si="57"/>
        <v/>
      </c>
      <c r="R104" s="10"/>
      <c r="S104" s="7"/>
      <c r="T104" s="125" t="str">
        <f t="shared" si="58"/>
        <v/>
      </c>
      <c r="U104" s="134"/>
      <c r="V104" s="133"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7"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136" t="str">
        <f t="shared" si="59"/>
        <v/>
      </c>
      <c r="Y104" s="642"/>
      <c r="Z104" s="664" t="str">
        <f t="shared" si="75"/>
        <v/>
      </c>
      <c r="AA104" s="606" t="str">
        <f t="shared" si="76"/>
        <v/>
      </c>
      <c r="AB104" s="155" t="str">
        <f t="shared" si="77"/>
        <v/>
      </c>
      <c r="AC104" s="155" t="str">
        <f t="shared" si="78"/>
        <v/>
      </c>
      <c r="AD104" s="15" t="str">
        <f t="shared" si="79"/>
        <v/>
      </c>
      <c r="AE104" s="155" t="str">
        <f t="shared" si="80"/>
        <v/>
      </c>
      <c r="AF104" s="155" t="str">
        <f t="shared" si="81"/>
        <v/>
      </c>
      <c r="AG104" s="155" t="str">
        <f t="shared" si="82"/>
        <v/>
      </c>
      <c r="AH104" s="155" t="str">
        <f t="shared" si="83"/>
        <v/>
      </c>
      <c r="AI104" s="155" t="str">
        <f t="shared" si="84"/>
        <v/>
      </c>
      <c r="AJ104" s="45" t="str">
        <f t="shared" si="73"/>
        <v/>
      </c>
      <c r="AK104" s="20" t="str">
        <f t="shared" si="74"/>
        <v/>
      </c>
      <c r="AL104" s="42" t="str">
        <f t="shared" si="60"/>
        <v/>
      </c>
      <c r="AM104" s="46" t="str">
        <f t="shared" si="61"/>
        <v/>
      </c>
      <c r="AN104" s="20" t="str">
        <f t="shared" si="62"/>
        <v/>
      </c>
      <c r="AO104" s="42" t="str">
        <f t="shared" si="63"/>
        <v/>
      </c>
      <c r="AP104" s="47" t="str">
        <f t="shared" si="64"/>
        <v/>
      </c>
      <c r="AQ104" s="20" t="str">
        <f t="shared" si="65"/>
        <v/>
      </c>
      <c r="AR104" s="48" t="str">
        <f t="shared" si="66"/>
        <v/>
      </c>
      <c r="AS104" s="44" t="str">
        <f t="shared" si="67"/>
        <v/>
      </c>
      <c r="AT104" s="156"/>
      <c r="AU104" s="49" t="str">
        <f t="shared" si="85"/>
        <v/>
      </c>
      <c r="AV104" s="49" t="str">
        <f t="shared" si="68"/>
        <v/>
      </c>
      <c r="AW104" s="49" t="str">
        <f t="shared" si="69"/>
        <v/>
      </c>
      <c r="AX104" s="68"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8" t="str" cm="1">
        <f t="array" ref="AY104">IF($AA104="","",IF((IFERROR(_xlfn.IFS(TRIM(SUBSTITUTE($AS104,CHAR(160),""))="Devis 1", IFERROR(VALUE(TRIM(SUBSTITUTE(AK104,CHAR(160),""))),0),TRIM(SUBSTITUTE($AS104,CHAR(160),""))="Devis 2", IFERROR(VALUE(TRIM(SUBSTITUTE(AN104,CHAR(160),""))),0),TRIM(SUBSTITUTE($AS104,CHAR(160),""))="Devis 3", IFERROR(VALUE(TRIM(SUBSTITUTE(AQ104,CHAR(160),""))),0)),0) * IFERROR(VALUE(TRIM(SUBSTITUTE($AA104,CHAR(160),""))),0)) = 0,IF(AX104&lt;&gt;"",0,""),(IFERROR(_xlfn.IFS(TRIM(SUBSTITUTE($AS104,CHAR(160),""))="Devis 1", IFERROR(VALUE(TRIM(SUBSTITUTE(AK104,CHAR(160),""))),0),TRIM(SUBSTITUTE($AS104,CHAR(160),""))="Devis 2", IFERROR(VALUE(TRIM(SUBSTITUTE(AN104,CHAR(160),""))),0),TRIM(SUBSTITUTE($AS104,CHAR(160),""))="Devis 3", IFERROR(VALUE(TRIM(SUBSTITUTE(AQ104,CHAR(160),""))),0)),0) * IFERROR(VALUE(TRIM(SUBSTITUTE($AA104,CHAR(160),""))),0))))</f>
        <v/>
      </c>
      <c r="AZ104" s="68"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0"/>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57" t="str" cm="1">
        <f t="array" ref="BC104">IF(OR(AZ104="",X104="",AX104="",V104="",AY104="",W104=""),"",_xlfn.IFS((IFERROR(VALUE(TRIM(SUBSTITUTE(AZ104,CHAR(160),""))),0))&gt;(IFERROR(VALUE(TRIM(SUBSTITUTE(X104,CHAR(160),""))),0)),"KO : Le montant retenu TTC est supérieur au montant présenté TTC. Merci de revoir la ligne de dépense ou plafonner son montant.",(IFERROR(VALUE(TRIM(SUBSTITUTE(AX104,CHAR(160),""))),0))&gt;(IFERROR(VALUE(TRIM(SUBSTITUTE(V104,CHAR(160),""))),0)),"Attention : Le montant retenu HT est supérieur au montant HT présenté. Merci de revoir la ligne de dépense,plafonner son montant,ou justifier la reventillation HT/TVA.",(IFERROR(VALUE(TRIM(SUBSTITUTE(AY104,CHAR(160),""))),0))&gt;(IFERROR(VALUE(TRIM(SUBSTITUTE(W104,CHAR(160),""))),0)),"Attention : Le montant TVA retenu est supérieur au montant TVA présenté. Merci de revoir la ligne de dépense,plafonner son montant,ou justifier la reventillation HT/TVA.",(IFERROR(VALUE(TRIM(SUBSTITUTE(X104,CHAR(160),""))),0))=0,"",(IFERROR(VALUE(TRIM(SUBSTITUTE(AZ104,CHAR(160),""))),0))=(IFERROR(VALUE(TRIM(SUBSTITUTE(X104,CHAR(160),""))),0)),"OK",
OR((IFERROR(VALUE(TRIM(SUBSTITUTE(AZ104,CHAR(160),""))),0))=0,(IFERROR(VALUE(TRIM(SUBSTITUTE(AX104,CHAR(160),""))),0))=0),"Attention : montant présenté entièrement écarté",(IFERROR(VALUE(TRIM(SUBSTITUTE(AZ104,CHAR(160),""))),0))&lt;(IFERROR(VALUE(TRIM(SUBSTITUTE(X104,CHAR(160),""))),0)),"Attention : montant présenté partiellement écarté",TRUE,""))</f>
        <v/>
      </c>
      <c r="BD104" s="49" t="str">
        <f t="shared" si="70"/>
        <v/>
      </c>
      <c r="BE104" s="49" t="str">
        <f t="shared" si="71"/>
        <v/>
      </c>
      <c r="BF104" s="665" t="str">
        <f t="shared" si="72"/>
        <v/>
      </c>
    </row>
    <row r="105" spans="1:58" ht="15" customHeight="1">
      <c r="A105" s="65">
        <v>94</v>
      </c>
      <c r="B105" s="143"/>
      <c r="C105" s="144"/>
      <c r="D105" s="143"/>
      <c r="E105" s="143"/>
      <c r="F105" s="143"/>
      <c r="G105" s="143"/>
      <c r="H105" s="143"/>
      <c r="I105" s="143"/>
      <c r="J105" s="143"/>
      <c r="K105" s="143"/>
      <c r="L105" s="124"/>
      <c r="M105" s="7"/>
      <c r="N105" s="42" t="str">
        <f t="shared" si="56"/>
        <v/>
      </c>
      <c r="O105" s="9"/>
      <c r="P105" s="7"/>
      <c r="Q105" s="42" t="str">
        <f t="shared" si="57"/>
        <v/>
      </c>
      <c r="R105" s="10"/>
      <c r="S105" s="7"/>
      <c r="T105" s="125" t="str">
        <f t="shared" si="58"/>
        <v/>
      </c>
      <c r="U105" s="134"/>
      <c r="V105" s="133"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7"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136" t="str">
        <f t="shared" si="59"/>
        <v/>
      </c>
      <c r="Y105" s="642"/>
      <c r="Z105" s="664" t="str">
        <f t="shared" si="75"/>
        <v/>
      </c>
      <c r="AA105" s="606" t="str">
        <f t="shared" si="76"/>
        <v/>
      </c>
      <c r="AB105" s="155" t="str">
        <f t="shared" si="77"/>
        <v/>
      </c>
      <c r="AC105" s="155" t="str">
        <f t="shared" si="78"/>
        <v/>
      </c>
      <c r="AD105" s="15" t="str">
        <f t="shared" si="79"/>
        <v/>
      </c>
      <c r="AE105" s="155" t="str">
        <f t="shared" si="80"/>
        <v/>
      </c>
      <c r="AF105" s="155" t="str">
        <f t="shared" si="81"/>
        <v/>
      </c>
      <c r="AG105" s="155" t="str">
        <f t="shared" si="82"/>
        <v/>
      </c>
      <c r="AH105" s="155" t="str">
        <f t="shared" si="83"/>
        <v/>
      </c>
      <c r="AI105" s="155" t="str">
        <f t="shared" si="84"/>
        <v/>
      </c>
      <c r="AJ105" s="45" t="str">
        <f t="shared" si="73"/>
        <v/>
      </c>
      <c r="AK105" s="20" t="str">
        <f t="shared" si="74"/>
        <v/>
      </c>
      <c r="AL105" s="42" t="str">
        <f t="shared" si="60"/>
        <v/>
      </c>
      <c r="AM105" s="46" t="str">
        <f t="shared" si="61"/>
        <v/>
      </c>
      <c r="AN105" s="20" t="str">
        <f t="shared" si="62"/>
        <v/>
      </c>
      <c r="AO105" s="42" t="str">
        <f t="shared" si="63"/>
        <v/>
      </c>
      <c r="AP105" s="47" t="str">
        <f t="shared" si="64"/>
        <v/>
      </c>
      <c r="AQ105" s="20" t="str">
        <f t="shared" si="65"/>
        <v/>
      </c>
      <c r="AR105" s="48" t="str">
        <f t="shared" si="66"/>
        <v/>
      </c>
      <c r="AS105" s="44" t="str">
        <f t="shared" si="67"/>
        <v/>
      </c>
      <c r="AT105" s="156"/>
      <c r="AU105" s="49" t="str">
        <f t="shared" si="85"/>
        <v/>
      </c>
      <c r="AV105" s="49" t="str">
        <f t="shared" si="68"/>
        <v/>
      </c>
      <c r="AW105" s="49" t="str">
        <f t="shared" si="69"/>
        <v/>
      </c>
      <c r="AX105" s="68"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8" t="str" cm="1">
        <f t="array" ref="AY105">IF($AA105="","",IF((IFERROR(_xlfn.IFS(TRIM(SUBSTITUTE($AS105,CHAR(160),""))="Devis 1", IFERROR(VALUE(TRIM(SUBSTITUTE(AK105,CHAR(160),""))),0),TRIM(SUBSTITUTE($AS105,CHAR(160),""))="Devis 2", IFERROR(VALUE(TRIM(SUBSTITUTE(AN105,CHAR(160),""))),0),TRIM(SUBSTITUTE($AS105,CHAR(160),""))="Devis 3", IFERROR(VALUE(TRIM(SUBSTITUTE(AQ105,CHAR(160),""))),0)),0) * IFERROR(VALUE(TRIM(SUBSTITUTE($AA105,CHAR(160),""))),0)) = 0,IF(AX105&lt;&gt;"",0,""),(IFERROR(_xlfn.IFS(TRIM(SUBSTITUTE($AS105,CHAR(160),""))="Devis 1", IFERROR(VALUE(TRIM(SUBSTITUTE(AK105,CHAR(160),""))),0),TRIM(SUBSTITUTE($AS105,CHAR(160),""))="Devis 2", IFERROR(VALUE(TRIM(SUBSTITUTE(AN105,CHAR(160),""))),0),TRIM(SUBSTITUTE($AS105,CHAR(160),""))="Devis 3", IFERROR(VALUE(TRIM(SUBSTITUTE(AQ105,CHAR(160),""))),0)),0) * IFERROR(VALUE(TRIM(SUBSTITUTE($AA105,CHAR(160),""))),0))))</f>
        <v/>
      </c>
      <c r="AZ105" s="68"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0"/>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57" t="str" cm="1">
        <f t="array" ref="BC105">IF(OR(AZ105="",X105="",AX105="",V105="",AY105="",W105=""),"",_xlfn.IFS((IFERROR(VALUE(TRIM(SUBSTITUTE(AZ105,CHAR(160),""))),0))&gt;(IFERROR(VALUE(TRIM(SUBSTITUTE(X105,CHAR(160),""))),0)),"KO : Le montant retenu TTC est supérieur au montant présenté TTC. Merci de revoir la ligne de dépense ou plafonner son montant.",(IFERROR(VALUE(TRIM(SUBSTITUTE(AX105,CHAR(160),""))),0))&gt;(IFERROR(VALUE(TRIM(SUBSTITUTE(V105,CHAR(160),""))),0)),"Attention : Le montant retenu HT est supérieur au montant HT présenté. Merci de revoir la ligne de dépense,plafonner son montant,ou justifier la reventillation HT/TVA.",(IFERROR(VALUE(TRIM(SUBSTITUTE(AY105,CHAR(160),""))),0))&gt;(IFERROR(VALUE(TRIM(SUBSTITUTE(W105,CHAR(160),""))),0)),"Attention : Le montant TVA retenu est supérieur au montant TVA présenté. Merci de revoir la ligne de dépense,plafonner son montant,ou justifier la reventillation HT/TVA.",(IFERROR(VALUE(TRIM(SUBSTITUTE(X105,CHAR(160),""))),0))=0,"",(IFERROR(VALUE(TRIM(SUBSTITUTE(AZ105,CHAR(160),""))),0))=(IFERROR(VALUE(TRIM(SUBSTITUTE(X105,CHAR(160),""))),0)),"OK",
OR((IFERROR(VALUE(TRIM(SUBSTITUTE(AZ105,CHAR(160),""))),0))=0,(IFERROR(VALUE(TRIM(SUBSTITUTE(AX105,CHAR(160),""))),0))=0),"Attention : montant présenté entièrement écarté",(IFERROR(VALUE(TRIM(SUBSTITUTE(AZ105,CHAR(160),""))),0))&lt;(IFERROR(VALUE(TRIM(SUBSTITUTE(X105,CHAR(160),""))),0)),"Attention : montant présenté partiellement écarté",TRUE,""))</f>
        <v/>
      </c>
      <c r="BD105" s="49" t="str">
        <f t="shared" si="70"/>
        <v/>
      </c>
      <c r="BE105" s="49" t="str">
        <f t="shared" si="71"/>
        <v/>
      </c>
      <c r="BF105" s="665" t="str">
        <f t="shared" si="72"/>
        <v/>
      </c>
    </row>
    <row r="106" spans="1:58" ht="15" customHeight="1">
      <c r="A106" s="65">
        <v>95</v>
      </c>
      <c r="B106" s="143"/>
      <c r="C106" s="144"/>
      <c r="D106" s="143"/>
      <c r="E106" s="143"/>
      <c r="F106" s="143"/>
      <c r="G106" s="143"/>
      <c r="H106" s="143"/>
      <c r="I106" s="143"/>
      <c r="J106" s="143"/>
      <c r="K106" s="143"/>
      <c r="L106" s="124"/>
      <c r="M106" s="7"/>
      <c r="N106" s="42" t="str">
        <f t="shared" si="56"/>
        <v/>
      </c>
      <c r="O106" s="9"/>
      <c r="P106" s="7"/>
      <c r="Q106" s="42" t="str">
        <f t="shared" si="57"/>
        <v/>
      </c>
      <c r="R106" s="10"/>
      <c r="S106" s="7"/>
      <c r="T106" s="125" t="str">
        <f t="shared" si="58"/>
        <v/>
      </c>
      <c r="U106" s="134"/>
      <c r="V106" s="133"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7"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136" t="str">
        <f t="shared" si="59"/>
        <v/>
      </c>
      <c r="Y106" s="642"/>
      <c r="Z106" s="664" t="str">
        <f t="shared" si="75"/>
        <v/>
      </c>
      <c r="AA106" s="606" t="str">
        <f t="shared" si="76"/>
        <v/>
      </c>
      <c r="AB106" s="155" t="str">
        <f t="shared" si="77"/>
        <v/>
      </c>
      <c r="AC106" s="155" t="str">
        <f t="shared" si="78"/>
        <v/>
      </c>
      <c r="AD106" s="15" t="str">
        <f t="shared" si="79"/>
        <v/>
      </c>
      <c r="AE106" s="155" t="str">
        <f t="shared" si="80"/>
        <v/>
      </c>
      <c r="AF106" s="155" t="str">
        <f t="shared" si="81"/>
        <v/>
      </c>
      <c r="AG106" s="155" t="str">
        <f t="shared" si="82"/>
        <v/>
      </c>
      <c r="AH106" s="155" t="str">
        <f t="shared" si="83"/>
        <v/>
      </c>
      <c r="AI106" s="155" t="str">
        <f t="shared" si="84"/>
        <v/>
      </c>
      <c r="AJ106" s="45" t="str">
        <f t="shared" si="73"/>
        <v/>
      </c>
      <c r="AK106" s="20" t="str">
        <f t="shared" si="74"/>
        <v/>
      </c>
      <c r="AL106" s="42" t="str">
        <f t="shared" si="60"/>
        <v/>
      </c>
      <c r="AM106" s="46" t="str">
        <f t="shared" si="61"/>
        <v/>
      </c>
      <c r="AN106" s="20" t="str">
        <f t="shared" si="62"/>
        <v/>
      </c>
      <c r="AO106" s="42" t="str">
        <f t="shared" si="63"/>
        <v/>
      </c>
      <c r="AP106" s="47" t="str">
        <f t="shared" si="64"/>
        <v/>
      </c>
      <c r="AQ106" s="20" t="str">
        <f t="shared" si="65"/>
        <v/>
      </c>
      <c r="AR106" s="48" t="str">
        <f t="shared" si="66"/>
        <v/>
      </c>
      <c r="AS106" s="44" t="str">
        <f t="shared" si="67"/>
        <v/>
      </c>
      <c r="AT106" s="156"/>
      <c r="AU106" s="49" t="str">
        <f t="shared" si="85"/>
        <v/>
      </c>
      <c r="AV106" s="49" t="str">
        <f t="shared" si="68"/>
        <v/>
      </c>
      <c r="AW106" s="49" t="str">
        <f t="shared" si="69"/>
        <v/>
      </c>
      <c r="AX106" s="68"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8" t="str" cm="1">
        <f t="array" ref="AY106">IF($AA106="","",IF((IFERROR(_xlfn.IFS(TRIM(SUBSTITUTE($AS106,CHAR(160),""))="Devis 1", IFERROR(VALUE(TRIM(SUBSTITUTE(AK106,CHAR(160),""))),0),TRIM(SUBSTITUTE($AS106,CHAR(160),""))="Devis 2", IFERROR(VALUE(TRIM(SUBSTITUTE(AN106,CHAR(160),""))),0),TRIM(SUBSTITUTE($AS106,CHAR(160),""))="Devis 3", IFERROR(VALUE(TRIM(SUBSTITUTE(AQ106,CHAR(160),""))),0)),0) * IFERROR(VALUE(TRIM(SUBSTITUTE($AA106,CHAR(160),""))),0)) = 0,IF(AX106&lt;&gt;"",0,""),(IFERROR(_xlfn.IFS(TRIM(SUBSTITUTE($AS106,CHAR(160),""))="Devis 1", IFERROR(VALUE(TRIM(SUBSTITUTE(AK106,CHAR(160),""))),0),TRIM(SUBSTITUTE($AS106,CHAR(160),""))="Devis 2", IFERROR(VALUE(TRIM(SUBSTITUTE(AN106,CHAR(160),""))),0),TRIM(SUBSTITUTE($AS106,CHAR(160),""))="Devis 3", IFERROR(VALUE(TRIM(SUBSTITUTE(AQ106,CHAR(160),""))),0)),0) * IFERROR(VALUE(TRIM(SUBSTITUTE($AA106,CHAR(160),""))),0))))</f>
        <v/>
      </c>
      <c r="AZ106" s="68"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0"/>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57" t="str" cm="1">
        <f t="array" ref="BC106">IF(OR(AZ106="",X106="",AX106="",V106="",AY106="",W106=""),"",_xlfn.IFS((IFERROR(VALUE(TRIM(SUBSTITUTE(AZ106,CHAR(160),""))),0))&gt;(IFERROR(VALUE(TRIM(SUBSTITUTE(X106,CHAR(160),""))),0)),"KO : Le montant retenu TTC est supérieur au montant présenté TTC. Merci de revoir la ligne de dépense ou plafonner son montant.",(IFERROR(VALUE(TRIM(SUBSTITUTE(AX106,CHAR(160),""))),0))&gt;(IFERROR(VALUE(TRIM(SUBSTITUTE(V106,CHAR(160),""))),0)),"Attention : Le montant retenu HT est supérieur au montant HT présenté. Merci de revoir la ligne de dépense,plafonner son montant,ou justifier la reventillation HT/TVA.",(IFERROR(VALUE(TRIM(SUBSTITUTE(AY106,CHAR(160),""))),0))&gt;(IFERROR(VALUE(TRIM(SUBSTITUTE(W106,CHAR(160),""))),0)),"Attention : Le montant TVA retenu est supérieur au montant TVA présenté. Merci de revoir la ligne de dépense,plafonner son montant,ou justifier la reventillation HT/TVA.",(IFERROR(VALUE(TRIM(SUBSTITUTE(X106,CHAR(160),""))),0))=0,"",(IFERROR(VALUE(TRIM(SUBSTITUTE(AZ106,CHAR(160),""))),0))=(IFERROR(VALUE(TRIM(SUBSTITUTE(X106,CHAR(160),""))),0)),"OK",
OR((IFERROR(VALUE(TRIM(SUBSTITUTE(AZ106,CHAR(160),""))),0))=0,(IFERROR(VALUE(TRIM(SUBSTITUTE(AX106,CHAR(160),""))),0))=0),"Attention : montant présenté entièrement écarté",(IFERROR(VALUE(TRIM(SUBSTITUTE(AZ106,CHAR(160),""))),0))&lt;(IFERROR(VALUE(TRIM(SUBSTITUTE(X106,CHAR(160),""))),0)),"Attention : montant présenté partiellement écarté",TRUE,""))</f>
        <v/>
      </c>
      <c r="BD106" s="49" t="str">
        <f t="shared" si="70"/>
        <v/>
      </c>
      <c r="BE106" s="49" t="str">
        <f t="shared" si="71"/>
        <v/>
      </c>
      <c r="BF106" s="665" t="str">
        <f t="shared" si="72"/>
        <v/>
      </c>
    </row>
    <row r="107" spans="1:58" ht="15" customHeight="1">
      <c r="A107" s="65">
        <v>96</v>
      </c>
      <c r="B107" s="143"/>
      <c r="C107" s="144"/>
      <c r="D107" s="143"/>
      <c r="E107" s="143"/>
      <c r="F107" s="143"/>
      <c r="G107" s="143"/>
      <c r="H107" s="143"/>
      <c r="I107" s="143"/>
      <c r="J107" s="143"/>
      <c r="K107" s="143"/>
      <c r="L107" s="124"/>
      <c r="M107" s="7"/>
      <c r="N107" s="42" t="str">
        <f t="shared" ref="N107:N111" si="86">IF(OR(L107="", M107=""), "", IFERROR(VALUE(TRIM(SUBSTITUTE(L107,CHAR(160),""))),0) + IFERROR(VALUE(TRIM(SUBSTITUTE(M107,CHAR(160),""))),0))</f>
        <v/>
      </c>
      <c r="O107" s="9"/>
      <c r="P107" s="7"/>
      <c r="Q107" s="42" t="str">
        <f t="shared" ref="Q107:Q111" si="87">IF(OR(O107="", P107=""), "", IFERROR(VALUE(TRIM(SUBSTITUTE(O107,CHAR(160),""))),0) + IFERROR(VALUE(TRIM(SUBSTITUTE(P107,CHAR(160),""))),0))</f>
        <v/>
      </c>
      <c r="R107" s="10"/>
      <c r="S107" s="7"/>
      <c r="T107" s="125" t="str">
        <f t="shared" ref="T107:T111" si="88">IF(OR(R107="", S107=""), "", IFERROR(VALUE(TRIM(SUBSTITUTE(R107,CHAR(160),""))),0) + IFERROR(VALUE(TRIM(SUBSTITUTE(S107,CHAR(160),""))),0))</f>
        <v/>
      </c>
      <c r="U107" s="134"/>
      <c r="V107" s="133"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7"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136" t="str">
        <f t="shared" ref="X107:X111" si="89">IF(OR(V107="", W107=""), "", IFERROR(VALUE(TRIM(SUBSTITUTE(V107,CHAR(160),""))),0) + IFERROR(VALUE(TRIM(SUBSTITUTE(W107,CHAR(160),""))),0))</f>
        <v/>
      </c>
      <c r="Y107" s="642"/>
      <c r="Z107" s="664" t="str">
        <f t="shared" si="75"/>
        <v/>
      </c>
      <c r="AA107" s="606" t="str">
        <f t="shared" si="76"/>
        <v/>
      </c>
      <c r="AB107" s="155" t="str">
        <f t="shared" si="77"/>
        <v/>
      </c>
      <c r="AC107" s="155" t="str">
        <f t="shared" si="78"/>
        <v/>
      </c>
      <c r="AD107" s="15" t="str">
        <f t="shared" si="79"/>
        <v/>
      </c>
      <c r="AE107" s="155" t="str">
        <f t="shared" si="80"/>
        <v/>
      </c>
      <c r="AF107" s="155" t="str">
        <f t="shared" si="81"/>
        <v/>
      </c>
      <c r="AG107" s="155" t="str">
        <f t="shared" si="82"/>
        <v/>
      </c>
      <c r="AH107" s="155" t="str">
        <f t="shared" si="83"/>
        <v/>
      </c>
      <c r="AI107" s="155" t="str">
        <f t="shared" si="84"/>
        <v/>
      </c>
      <c r="AJ107" s="45" t="str">
        <f t="shared" si="73"/>
        <v/>
      </c>
      <c r="AK107" s="20" t="str">
        <f t="shared" si="74"/>
        <v/>
      </c>
      <c r="AL107" s="42" t="str">
        <f t="shared" ref="AL107:AL111" si="90">IF(OR(AJ107="", AK107=""), "", IFERROR(VALUE(TRIM(SUBSTITUTE(AJ107,CHAR(160),""))),0) + IFERROR(VALUE(TRIM(SUBSTITUTE(AK107,CHAR(160),""))),0))</f>
        <v/>
      </c>
      <c r="AM107" s="46" t="str">
        <f t="shared" si="61"/>
        <v/>
      </c>
      <c r="AN107" s="20" t="str">
        <f t="shared" si="62"/>
        <v/>
      </c>
      <c r="AO107" s="42" t="str">
        <f t="shared" ref="AO107:AO111" si="91">IF(OR(AM107="",AN107=""),"",IFERROR(VALUE(TRIM(SUBSTITUTE(AM107,CHAR(160),""))),0)+IFERROR(VALUE(TRIM(SUBSTITUTE(AN107,CHAR(160),""))),0))</f>
        <v/>
      </c>
      <c r="AP107" s="47" t="str">
        <f t="shared" si="64"/>
        <v/>
      </c>
      <c r="AQ107" s="20" t="str">
        <f t="shared" si="65"/>
        <v/>
      </c>
      <c r="AR107" s="48" t="str">
        <f t="shared" ref="AR107:AR111" si="92">IF(OR(AP107="",AQ107=""),"",IFERROR(VALUE(TRIM(SUBSTITUTE(AP107,CHAR(160),""))),0)+IFERROR(VALUE(TRIM(SUBSTITUTE(AQ107,CHAR(160),""))),0))</f>
        <v/>
      </c>
      <c r="AS107" s="44" t="str">
        <f t="shared" si="67"/>
        <v/>
      </c>
      <c r="AT107" s="156"/>
      <c r="AU107" s="49" t="str">
        <f t="shared" si="85"/>
        <v/>
      </c>
      <c r="AV107" s="49" t="str">
        <f t="shared" ref="AV107:AV111" si="93">IF(AU107="","",IF( AND(IFERROR(VALUE(TRIM(SUBSTITUTE(AK107,CHAR(160),""))),0)=0,IFERROR(VALUE(TRIM(SUBSTITUTE(AN107,CHAR(160),""))),0)=0,IFERROR(VALUE(TRIM(SUBSTITUTE(AQ107,CHAR(160),""))),0)=0),0,1.15*MIN(IF(IFERROR(VALUE(TRIM(SUBSTITUTE(AK107,CHAR(160),""))),0)=0, 1E+30, IFERROR(VALUE(TRIM(SUBSTITUTE(AK107,CHAR(160),""))),0)),IF(IFERROR(VALUE(TRIM(SUBSTITUTE(AN107,CHAR(160),""))),0)=0, 1E+30, IFERROR(VALUE(TRIM(SUBSTITUTE(AN107,CHAR(160),""))),0)),IF(IFERROR(VALUE(TRIM(SUBSTITUTE(AQ107,CHAR(160),""))),0)=0, 1E+30, IFERROR(VALUE(TRIM(SUBSTITUTE(AQ107,CHAR(160),""))),0))) *IFERROR(VALUE(TRIM(SUBSTITUTE(AA107,CHAR(160),""))),0)))</f>
        <v/>
      </c>
      <c r="AW107" s="49" t="str">
        <f t="shared" ref="AW107:AW111" si="94">IF(AU107="","",AU107+AV107)</f>
        <v/>
      </c>
      <c r="AX107" s="68"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8" t="str" cm="1">
        <f t="array" ref="AY107">IF($AA107="","",IF((IFERROR(_xlfn.IFS(TRIM(SUBSTITUTE($AS107,CHAR(160),""))="Devis 1", IFERROR(VALUE(TRIM(SUBSTITUTE(AK107,CHAR(160),""))),0),TRIM(SUBSTITUTE($AS107,CHAR(160),""))="Devis 2", IFERROR(VALUE(TRIM(SUBSTITUTE(AN107,CHAR(160),""))),0),TRIM(SUBSTITUTE($AS107,CHAR(160),""))="Devis 3", IFERROR(VALUE(TRIM(SUBSTITUTE(AQ107,CHAR(160),""))),0)),0) * IFERROR(VALUE(TRIM(SUBSTITUTE($AA107,CHAR(160),""))),0)) = 0,IF(AX107&lt;&gt;"",0,""),(IFERROR(_xlfn.IFS(TRIM(SUBSTITUTE($AS107,CHAR(160),""))="Devis 1", IFERROR(VALUE(TRIM(SUBSTITUTE(AK107,CHAR(160),""))),0),TRIM(SUBSTITUTE($AS107,CHAR(160),""))="Devis 2", IFERROR(VALUE(TRIM(SUBSTITUTE(AN107,CHAR(160),""))),0),TRIM(SUBSTITUTE($AS107,CHAR(160),""))="Devis 3", IFERROR(VALUE(TRIM(SUBSTITUTE(AQ107,CHAR(160),""))),0)),0) * IFERROR(VALUE(TRIM(SUBSTITUTE($AA107,CHAR(160),""))),0))))</f>
        <v/>
      </c>
      <c r="AZ107" s="68"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0"/>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57" t="str" cm="1">
        <f t="array" ref="BC107">IF(OR(AZ107="",X107="",AX107="",V107="",AY107="",W107=""),"",_xlfn.IFS((IFERROR(VALUE(TRIM(SUBSTITUTE(AZ107,CHAR(160),""))),0))&gt;(IFERROR(VALUE(TRIM(SUBSTITUTE(X107,CHAR(160),""))),0)),"KO : Le montant retenu TTC est supérieur au montant présenté TTC. Merci de revoir la ligne de dépense ou plafonner son montant.",(IFERROR(VALUE(TRIM(SUBSTITUTE(AX107,CHAR(160),""))),0))&gt;(IFERROR(VALUE(TRIM(SUBSTITUTE(V107,CHAR(160),""))),0)),"Attention : Le montant retenu HT est supérieur au montant HT présenté. Merci de revoir la ligne de dépense,plafonner son montant,ou justifier la reventillation HT/TVA.",(IFERROR(VALUE(TRIM(SUBSTITUTE(AY107,CHAR(160),""))),0))&gt;(IFERROR(VALUE(TRIM(SUBSTITUTE(W107,CHAR(160),""))),0)),"Attention : Le montant TVA retenu est supérieur au montant TVA présenté. Merci de revoir la ligne de dépense,plafonner son montant,ou justifier la reventillation HT/TVA.",(IFERROR(VALUE(TRIM(SUBSTITUTE(X107,CHAR(160),""))),0))=0,"",(IFERROR(VALUE(TRIM(SUBSTITUTE(AZ107,CHAR(160),""))),0))=(IFERROR(VALUE(TRIM(SUBSTITUTE(X107,CHAR(160),""))),0)),"OK",
OR((IFERROR(VALUE(TRIM(SUBSTITUTE(AZ107,CHAR(160),""))),0))=0,(IFERROR(VALUE(TRIM(SUBSTITUTE(AX107,CHAR(160),""))),0))=0),"Attention : montant présenté entièrement écarté",(IFERROR(VALUE(TRIM(SUBSTITUTE(AZ107,CHAR(160),""))),0))&lt;(IFERROR(VALUE(TRIM(SUBSTITUTE(X107,CHAR(160),""))),0)),"Attention : montant présenté partiellement écarté",TRUE,""))</f>
        <v/>
      </c>
      <c r="BD107" s="49" t="str">
        <f t="shared" si="70"/>
        <v/>
      </c>
      <c r="BE107" s="49" t="str">
        <f t="shared" si="71"/>
        <v/>
      </c>
      <c r="BF107" s="665" t="str">
        <f t="shared" si="72"/>
        <v/>
      </c>
    </row>
    <row r="108" spans="1:58" ht="15" customHeight="1">
      <c r="A108" s="65">
        <v>97</v>
      </c>
      <c r="B108" s="143"/>
      <c r="C108" s="144"/>
      <c r="D108" s="143"/>
      <c r="E108" s="143"/>
      <c r="F108" s="143"/>
      <c r="G108" s="143"/>
      <c r="H108" s="143"/>
      <c r="I108" s="143"/>
      <c r="J108" s="143"/>
      <c r="K108" s="143"/>
      <c r="L108" s="124"/>
      <c r="M108" s="7"/>
      <c r="N108" s="42" t="str">
        <f t="shared" si="86"/>
        <v/>
      </c>
      <c r="O108" s="9"/>
      <c r="P108" s="7"/>
      <c r="Q108" s="42" t="str">
        <f t="shared" si="87"/>
        <v/>
      </c>
      <c r="R108" s="10"/>
      <c r="S108" s="7"/>
      <c r="T108" s="125" t="str">
        <f t="shared" si="88"/>
        <v/>
      </c>
      <c r="U108" s="134"/>
      <c r="V108" s="133"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7"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136" t="str">
        <f t="shared" si="89"/>
        <v/>
      </c>
      <c r="Y108" s="642"/>
      <c r="Z108" s="664" t="str">
        <f t="shared" si="75"/>
        <v/>
      </c>
      <c r="AA108" s="606" t="str">
        <f t="shared" si="76"/>
        <v/>
      </c>
      <c r="AB108" s="155" t="str">
        <f t="shared" si="77"/>
        <v/>
      </c>
      <c r="AC108" s="155" t="str">
        <f t="shared" si="78"/>
        <v/>
      </c>
      <c r="AD108" s="15" t="str">
        <f t="shared" si="79"/>
        <v/>
      </c>
      <c r="AE108" s="155" t="str">
        <f t="shared" si="80"/>
        <v/>
      </c>
      <c r="AF108" s="155" t="str">
        <f t="shared" si="81"/>
        <v/>
      </c>
      <c r="AG108" s="155" t="str">
        <f t="shared" si="82"/>
        <v/>
      </c>
      <c r="AH108" s="155" t="str">
        <f t="shared" si="83"/>
        <v/>
      </c>
      <c r="AI108" s="155" t="str">
        <f t="shared" si="84"/>
        <v/>
      </c>
      <c r="AJ108" s="45" t="str">
        <f t="shared" si="73"/>
        <v/>
      </c>
      <c r="AK108" s="20" t="str">
        <f t="shared" si="74"/>
        <v/>
      </c>
      <c r="AL108" s="42" t="str">
        <f t="shared" si="90"/>
        <v/>
      </c>
      <c r="AM108" s="46" t="str">
        <f t="shared" si="61"/>
        <v/>
      </c>
      <c r="AN108" s="20" t="str">
        <f t="shared" si="62"/>
        <v/>
      </c>
      <c r="AO108" s="42" t="str">
        <f t="shared" si="91"/>
        <v/>
      </c>
      <c r="AP108" s="47" t="str">
        <f t="shared" si="64"/>
        <v/>
      </c>
      <c r="AQ108" s="20" t="str">
        <f t="shared" si="65"/>
        <v/>
      </c>
      <c r="AR108" s="48" t="str">
        <f t="shared" si="92"/>
        <v/>
      </c>
      <c r="AS108" s="44" t="str">
        <f t="shared" si="67"/>
        <v/>
      </c>
      <c r="AT108" s="156"/>
      <c r="AU108" s="49" t="str">
        <f t="shared" si="85"/>
        <v/>
      </c>
      <c r="AV108" s="49" t="str">
        <f t="shared" si="93"/>
        <v/>
      </c>
      <c r="AW108" s="49" t="str">
        <f t="shared" si="94"/>
        <v/>
      </c>
      <c r="AX108" s="68"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8" t="str" cm="1">
        <f t="array" ref="AY108">IF($AA108="","",IF((IFERROR(_xlfn.IFS(TRIM(SUBSTITUTE($AS108,CHAR(160),""))="Devis 1", IFERROR(VALUE(TRIM(SUBSTITUTE(AK108,CHAR(160),""))),0),TRIM(SUBSTITUTE($AS108,CHAR(160),""))="Devis 2", IFERROR(VALUE(TRIM(SUBSTITUTE(AN108,CHAR(160),""))),0),TRIM(SUBSTITUTE($AS108,CHAR(160),""))="Devis 3", IFERROR(VALUE(TRIM(SUBSTITUTE(AQ108,CHAR(160),""))),0)),0) * IFERROR(VALUE(TRIM(SUBSTITUTE($AA108,CHAR(160),""))),0)) = 0,IF(AX108&lt;&gt;"",0,""),(IFERROR(_xlfn.IFS(TRIM(SUBSTITUTE($AS108,CHAR(160),""))="Devis 1", IFERROR(VALUE(TRIM(SUBSTITUTE(AK108,CHAR(160),""))),0),TRIM(SUBSTITUTE($AS108,CHAR(160),""))="Devis 2", IFERROR(VALUE(TRIM(SUBSTITUTE(AN108,CHAR(160),""))),0),TRIM(SUBSTITUTE($AS108,CHAR(160),""))="Devis 3", IFERROR(VALUE(TRIM(SUBSTITUTE(AQ108,CHAR(160),""))),0)),0) * IFERROR(VALUE(TRIM(SUBSTITUTE($AA108,CHAR(160),""))),0))))</f>
        <v/>
      </c>
      <c r="AZ108" s="68"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0"/>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57" t="str" cm="1">
        <f t="array" ref="BC108">IF(OR(AZ108="",X108="",AX108="",V108="",AY108="",W108=""),"",_xlfn.IFS((IFERROR(VALUE(TRIM(SUBSTITUTE(AZ108,CHAR(160),""))),0))&gt;(IFERROR(VALUE(TRIM(SUBSTITUTE(X108,CHAR(160),""))),0)),"KO : Le montant retenu TTC est supérieur au montant présenté TTC. Merci de revoir la ligne de dépense ou plafonner son montant.",(IFERROR(VALUE(TRIM(SUBSTITUTE(AX108,CHAR(160),""))),0))&gt;(IFERROR(VALUE(TRIM(SUBSTITUTE(V108,CHAR(160),""))),0)),"Attention : Le montant retenu HT est supérieur au montant HT présenté. Merci de revoir la ligne de dépense,plafonner son montant,ou justifier la reventillation HT/TVA.",(IFERROR(VALUE(TRIM(SUBSTITUTE(AY108,CHAR(160),""))),0))&gt;(IFERROR(VALUE(TRIM(SUBSTITUTE(W108,CHAR(160),""))),0)),"Attention : Le montant TVA retenu est supérieur au montant TVA présenté. Merci de revoir la ligne de dépense,plafonner son montant,ou justifier la reventillation HT/TVA.",(IFERROR(VALUE(TRIM(SUBSTITUTE(X108,CHAR(160),""))),0))=0,"",(IFERROR(VALUE(TRIM(SUBSTITUTE(AZ108,CHAR(160),""))),0))=(IFERROR(VALUE(TRIM(SUBSTITUTE(X108,CHAR(160),""))),0)),"OK",
OR((IFERROR(VALUE(TRIM(SUBSTITUTE(AZ108,CHAR(160),""))),0))=0,(IFERROR(VALUE(TRIM(SUBSTITUTE(AX108,CHAR(160),""))),0))=0),"Attention : montant présenté entièrement écarté",(IFERROR(VALUE(TRIM(SUBSTITUTE(AZ108,CHAR(160),""))),0))&lt;(IFERROR(VALUE(TRIM(SUBSTITUTE(X108,CHAR(160),""))),0)),"Attention : montant présenté partiellement écarté",TRUE,""))</f>
        <v/>
      </c>
      <c r="BD108" s="49" t="str">
        <f t="shared" si="70"/>
        <v/>
      </c>
      <c r="BE108" s="49" t="str">
        <f t="shared" si="71"/>
        <v/>
      </c>
      <c r="BF108" s="665" t="str">
        <f t="shared" si="72"/>
        <v/>
      </c>
    </row>
    <row r="109" spans="1:58" ht="15" customHeight="1">
      <c r="A109" s="65">
        <v>98</v>
      </c>
      <c r="B109" s="143"/>
      <c r="C109" s="144"/>
      <c r="D109" s="143"/>
      <c r="E109" s="143"/>
      <c r="F109" s="143"/>
      <c r="G109" s="143"/>
      <c r="H109" s="143"/>
      <c r="I109" s="143"/>
      <c r="J109" s="143"/>
      <c r="K109" s="143"/>
      <c r="L109" s="124"/>
      <c r="M109" s="7"/>
      <c r="N109" s="42" t="str">
        <f t="shared" si="86"/>
        <v/>
      </c>
      <c r="O109" s="9"/>
      <c r="P109" s="7"/>
      <c r="Q109" s="42" t="str">
        <f t="shared" si="87"/>
        <v/>
      </c>
      <c r="R109" s="10"/>
      <c r="S109" s="7"/>
      <c r="T109" s="125" t="str">
        <f t="shared" si="88"/>
        <v/>
      </c>
      <c r="U109" s="134"/>
      <c r="V109" s="133"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7"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136" t="str">
        <f t="shared" si="89"/>
        <v/>
      </c>
      <c r="Y109" s="642"/>
      <c r="Z109" s="664" t="str">
        <f t="shared" si="75"/>
        <v/>
      </c>
      <c r="AA109" s="606" t="str">
        <f t="shared" si="76"/>
        <v/>
      </c>
      <c r="AB109" s="155" t="str">
        <f t="shared" si="77"/>
        <v/>
      </c>
      <c r="AC109" s="155" t="str">
        <f t="shared" si="78"/>
        <v/>
      </c>
      <c r="AD109" s="15" t="str">
        <f t="shared" si="79"/>
        <v/>
      </c>
      <c r="AE109" s="155" t="str">
        <f t="shared" si="80"/>
        <v/>
      </c>
      <c r="AF109" s="155" t="str">
        <f t="shared" si="81"/>
        <v/>
      </c>
      <c r="AG109" s="155" t="str">
        <f t="shared" si="82"/>
        <v/>
      </c>
      <c r="AH109" s="155" t="str">
        <f t="shared" si="83"/>
        <v/>
      </c>
      <c r="AI109" s="155" t="str">
        <f t="shared" si="84"/>
        <v/>
      </c>
      <c r="AJ109" s="45" t="str">
        <f t="shared" si="73"/>
        <v/>
      </c>
      <c r="AK109" s="20" t="str">
        <f t="shared" si="74"/>
        <v/>
      </c>
      <c r="AL109" s="42" t="str">
        <f t="shared" si="90"/>
        <v/>
      </c>
      <c r="AM109" s="46" t="str">
        <f t="shared" si="61"/>
        <v/>
      </c>
      <c r="AN109" s="20" t="str">
        <f t="shared" si="62"/>
        <v/>
      </c>
      <c r="AO109" s="42" t="str">
        <f t="shared" si="91"/>
        <v/>
      </c>
      <c r="AP109" s="47" t="str">
        <f t="shared" si="64"/>
        <v/>
      </c>
      <c r="AQ109" s="20" t="str">
        <f t="shared" si="65"/>
        <v/>
      </c>
      <c r="AR109" s="48" t="str">
        <f t="shared" si="92"/>
        <v/>
      </c>
      <c r="AS109" s="44" t="str">
        <f t="shared" si="67"/>
        <v/>
      </c>
      <c r="AT109" s="156"/>
      <c r="AU109" s="49" t="str">
        <f t="shared" si="85"/>
        <v/>
      </c>
      <c r="AV109" s="49" t="str">
        <f t="shared" si="93"/>
        <v/>
      </c>
      <c r="AW109" s="49" t="str">
        <f t="shared" si="94"/>
        <v/>
      </c>
      <c r="AX109" s="68"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8" t="str" cm="1">
        <f t="array" ref="AY109">IF($AA109="","",IF((IFERROR(_xlfn.IFS(TRIM(SUBSTITUTE($AS109,CHAR(160),""))="Devis 1", IFERROR(VALUE(TRIM(SUBSTITUTE(AK109,CHAR(160),""))),0),TRIM(SUBSTITUTE($AS109,CHAR(160),""))="Devis 2", IFERROR(VALUE(TRIM(SUBSTITUTE(AN109,CHAR(160),""))),0),TRIM(SUBSTITUTE($AS109,CHAR(160),""))="Devis 3", IFERROR(VALUE(TRIM(SUBSTITUTE(AQ109,CHAR(160),""))),0)),0) * IFERROR(VALUE(TRIM(SUBSTITUTE($AA109,CHAR(160),""))),0)) = 0,IF(AX109&lt;&gt;"",0,""),(IFERROR(_xlfn.IFS(TRIM(SUBSTITUTE($AS109,CHAR(160),""))="Devis 1", IFERROR(VALUE(TRIM(SUBSTITUTE(AK109,CHAR(160),""))),0),TRIM(SUBSTITUTE($AS109,CHAR(160),""))="Devis 2", IFERROR(VALUE(TRIM(SUBSTITUTE(AN109,CHAR(160),""))),0),TRIM(SUBSTITUTE($AS109,CHAR(160),""))="Devis 3", IFERROR(VALUE(TRIM(SUBSTITUTE(AQ109,CHAR(160),""))),0)),0) * IFERROR(VALUE(TRIM(SUBSTITUTE($AA109,CHAR(160),""))),0))))</f>
        <v/>
      </c>
      <c r="AZ109" s="68"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0"/>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57" t="str" cm="1">
        <f t="array" ref="BC109">IF(OR(AZ109="",X109="",AX109="",V109="",AY109="",W109=""),"",_xlfn.IFS((IFERROR(VALUE(TRIM(SUBSTITUTE(AZ109,CHAR(160),""))),0))&gt;(IFERROR(VALUE(TRIM(SUBSTITUTE(X109,CHAR(160),""))),0)),"KO : Le montant retenu TTC est supérieur au montant présenté TTC. Merci de revoir la ligne de dépense ou plafonner son montant.",(IFERROR(VALUE(TRIM(SUBSTITUTE(AX109,CHAR(160),""))),0))&gt;(IFERROR(VALUE(TRIM(SUBSTITUTE(V109,CHAR(160),""))),0)),"Attention : Le montant retenu HT est supérieur au montant HT présenté. Merci de revoir la ligne de dépense,plafonner son montant,ou justifier la reventillation HT/TVA.",(IFERROR(VALUE(TRIM(SUBSTITUTE(AY109,CHAR(160),""))),0))&gt;(IFERROR(VALUE(TRIM(SUBSTITUTE(W109,CHAR(160),""))),0)),"Attention : Le montant TVA retenu est supérieur au montant TVA présenté. Merci de revoir la ligne de dépense,plafonner son montant,ou justifier la reventillation HT/TVA.",(IFERROR(VALUE(TRIM(SUBSTITUTE(X109,CHAR(160),""))),0))=0,"",(IFERROR(VALUE(TRIM(SUBSTITUTE(AZ109,CHAR(160),""))),0))=(IFERROR(VALUE(TRIM(SUBSTITUTE(X109,CHAR(160),""))),0)),"OK",
OR((IFERROR(VALUE(TRIM(SUBSTITUTE(AZ109,CHAR(160),""))),0))=0,(IFERROR(VALUE(TRIM(SUBSTITUTE(AX109,CHAR(160),""))),0))=0),"Attention : montant présenté entièrement écarté",(IFERROR(VALUE(TRIM(SUBSTITUTE(AZ109,CHAR(160),""))),0))&lt;(IFERROR(VALUE(TRIM(SUBSTITUTE(X109,CHAR(160),""))),0)),"Attention : montant présenté partiellement écarté",TRUE,""))</f>
        <v/>
      </c>
      <c r="BD109" s="49" t="str">
        <f t="shared" si="70"/>
        <v/>
      </c>
      <c r="BE109" s="49" t="str">
        <f t="shared" si="71"/>
        <v/>
      </c>
      <c r="BF109" s="665" t="str">
        <f t="shared" si="72"/>
        <v/>
      </c>
    </row>
    <row r="110" spans="1:58" ht="15" customHeight="1">
      <c r="A110" s="65">
        <v>99</v>
      </c>
      <c r="B110" s="143"/>
      <c r="C110" s="144"/>
      <c r="D110" s="143"/>
      <c r="E110" s="143"/>
      <c r="F110" s="143"/>
      <c r="G110" s="143"/>
      <c r="H110" s="143"/>
      <c r="I110" s="143"/>
      <c r="J110" s="143"/>
      <c r="K110" s="143"/>
      <c r="L110" s="124"/>
      <c r="M110" s="7"/>
      <c r="N110" s="42" t="str">
        <f t="shared" si="86"/>
        <v/>
      </c>
      <c r="O110" s="9"/>
      <c r="P110" s="7"/>
      <c r="Q110" s="42" t="str">
        <f t="shared" si="87"/>
        <v/>
      </c>
      <c r="R110" s="10"/>
      <c r="S110" s="7"/>
      <c r="T110" s="125" t="str">
        <f t="shared" si="88"/>
        <v/>
      </c>
      <c r="U110" s="134"/>
      <c r="V110" s="133"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7"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136" t="str">
        <f t="shared" si="89"/>
        <v/>
      </c>
      <c r="Y110" s="642"/>
      <c r="Z110" s="664" t="str">
        <f t="shared" si="75"/>
        <v/>
      </c>
      <c r="AA110" s="606" t="str">
        <f t="shared" si="76"/>
        <v/>
      </c>
      <c r="AB110" s="155" t="str">
        <f t="shared" si="77"/>
        <v/>
      </c>
      <c r="AC110" s="155" t="str">
        <f t="shared" si="78"/>
        <v/>
      </c>
      <c r="AD110" s="15" t="str">
        <f t="shared" si="79"/>
        <v/>
      </c>
      <c r="AE110" s="155" t="str">
        <f t="shared" si="80"/>
        <v/>
      </c>
      <c r="AF110" s="155" t="str">
        <f t="shared" si="81"/>
        <v/>
      </c>
      <c r="AG110" s="155" t="str">
        <f t="shared" si="82"/>
        <v/>
      </c>
      <c r="AH110" s="155" t="str">
        <f t="shared" si="83"/>
        <v/>
      </c>
      <c r="AI110" s="155" t="str">
        <f t="shared" si="84"/>
        <v/>
      </c>
      <c r="AJ110" s="45" t="str">
        <f t="shared" si="73"/>
        <v/>
      </c>
      <c r="AK110" s="20" t="str">
        <f t="shared" si="74"/>
        <v/>
      </c>
      <c r="AL110" s="42" t="str">
        <f t="shared" si="90"/>
        <v/>
      </c>
      <c r="AM110" s="46" t="str">
        <f t="shared" si="61"/>
        <v/>
      </c>
      <c r="AN110" s="20" t="str">
        <f t="shared" si="62"/>
        <v/>
      </c>
      <c r="AO110" s="42" t="str">
        <f t="shared" si="91"/>
        <v/>
      </c>
      <c r="AP110" s="47" t="str">
        <f t="shared" si="64"/>
        <v/>
      </c>
      <c r="AQ110" s="20" t="str">
        <f t="shared" si="65"/>
        <v/>
      </c>
      <c r="AR110" s="48" t="str">
        <f t="shared" si="92"/>
        <v/>
      </c>
      <c r="AS110" s="44" t="str">
        <f t="shared" si="67"/>
        <v/>
      </c>
      <c r="AT110" s="156"/>
      <c r="AU110" s="49" t="str">
        <f t="shared" si="85"/>
        <v/>
      </c>
      <c r="AV110" s="49" t="str">
        <f t="shared" si="93"/>
        <v/>
      </c>
      <c r="AW110" s="49" t="str">
        <f t="shared" si="94"/>
        <v/>
      </c>
      <c r="AX110" s="68"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8" t="str" cm="1">
        <f t="array" ref="AY110">IF($AA110="","",IF((IFERROR(_xlfn.IFS(TRIM(SUBSTITUTE($AS110,CHAR(160),""))="Devis 1", IFERROR(VALUE(TRIM(SUBSTITUTE(AK110,CHAR(160),""))),0),TRIM(SUBSTITUTE($AS110,CHAR(160),""))="Devis 2", IFERROR(VALUE(TRIM(SUBSTITUTE(AN110,CHAR(160),""))),0),TRIM(SUBSTITUTE($AS110,CHAR(160),""))="Devis 3", IFERROR(VALUE(TRIM(SUBSTITUTE(AQ110,CHAR(160),""))),0)),0) * IFERROR(VALUE(TRIM(SUBSTITUTE($AA110,CHAR(160),""))),0)) = 0,IF(AX110&lt;&gt;"",0,""),(IFERROR(_xlfn.IFS(TRIM(SUBSTITUTE($AS110,CHAR(160),""))="Devis 1", IFERROR(VALUE(TRIM(SUBSTITUTE(AK110,CHAR(160),""))),0),TRIM(SUBSTITUTE($AS110,CHAR(160),""))="Devis 2", IFERROR(VALUE(TRIM(SUBSTITUTE(AN110,CHAR(160),""))),0),TRIM(SUBSTITUTE($AS110,CHAR(160),""))="Devis 3", IFERROR(VALUE(TRIM(SUBSTITUTE(AQ110,CHAR(160),""))),0)),0) * IFERROR(VALUE(TRIM(SUBSTITUTE($AA110,CHAR(160),""))),0))))</f>
        <v/>
      </c>
      <c r="AZ110" s="68"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0"/>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57" t="str" cm="1">
        <f t="array" ref="BC110">IF(OR(AZ110="",X110="",AX110="",V110="",AY110="",W110=""),"",_xlfn.IFS((IFERROR(VALUE(TRIM(SUBSTITUTE(AZ110,CHAR(160),""))),0))&gt;(IFERROR(VALUE(TRIM(SUBSTITUTE(X110,CHAR(160),""))),0)),"KO : Le montant retenu TTC est supérieur au montant présenté TTC. Merci de revoir la ligne de dépense ou plafonner son montant.",(IFERROR(VALUE(TRIM(SUBSTITUTE(AX110,CHAR(160),""))),0))&gt;(IFERROR(VALUE(TRIM(SUBSTITUTE(V110,CHAR(160),""))),0)),"Attention : Le montant retenu HT est supérieur au montant HT présenté. Merci de revoir la ligne de dépense,plafonner son montant,ou justifier la reventillation HT/TVA.",(IFERROR(VALUE(TRIM(SUBSTITUTE(AY110,CHAR(160),""))),0))&gt;(IFERROR(VALUE(TRIM(SUBSTITUTE(W110,CHAR(160),""))),0)),"Attention : Le montant TVA retenu est supérieur au montant TVA présenté. Merci de revoir la ligne de dépense,plafonner son montant,ou justifier la reventillation HT/TVA.",(IFERROR(VALUE(TRIM(SUBSTITUTE(X110,CHAR(160),""))),0))=0,"",(IFERROR(VALUE(TRIM(SUBSTITUTE(AZ110,CHAR(160),""))),0))=(IFERROR(VALUE(TRIM(SUBSTITUTE(X110,CHAR(160),""))),0)),"OK",
OR((IFERROR(VALUE(TRIM(SUBSTITUTE(AZ110,CHAR(160),""))),0))=0,(IFERROR(VALUE(TRIM(SUBSTITUTE(AX110,CHAR(160),""))),0))=0),"Attention : montant présenté entièrement écarté",(IFERROR(VALUE(TRIM(SUBSTITUTE(AZ110,CHAR(160),""))),0))&lt;(IFERROR(VALUE(TRIM(SUBSTITUTE(X110,CHAR(160),""))),0)),"Attention : montant présenté partiellement écarté",TRUE,""))</f>
        <v/>
      </c>
      <c r="BD110" s="49" t="str">
        <f t="shared" si="70"/>
        <v/>
      </c>
      <c r="BE110" s="49" t="str">
        <f t="shared" si="71"/>
        <v/>
      </c>
      <c r="BF110" s="665" t="str">
        <f t="shared" si="72"/>
        <v/>
      </c>
    </row>
    <row r="111" spans="1:58" ht="15" customHeight="1" thickBot="1">
      <c r="A111" s="122">
        <v>100</v>
      </c>
      <c r="B111" s="282"/>
      <c r="C111" s="283"/>
      <c r="D111" s="282"/>
      <c r="E111" s="282"/>
      <c r="F111" s="282"/>
      <c r="G111" s="282"/>
      <c r="H111" s="282"/>
      <c r="I111" s="282"/>
      <c r="J111" s="282"/>
      <c r="K111" s="282"/>
      <c r="L111" s="126"/>
      <c r="M111" s="127"/>
      <c r="N111" s="128" t="str">
        <f t="shared" si="86"/>
        <v/>
      </c>
      <c r="O111" s="129"/>
      <c r="P111" s="127"/>
      <c r="Q111" s="130" t="str">
        <f t="shared" si="87"/>
        <v/>
      </c>
      <c r="R111" s="131"/>
      <c r="S111" s="127"/>
      <c r="T111" s="132" t="str">
        <f t="shared" si="88"/>
        <v/>
      </c>
      <c r="U111" s="135"/>
      <c r="V111" s="284"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85"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286" t="str">
        <f t="shared" si="89"/>
        <v/>
      </c>
      <c r="Y111" s="643"/>
      <c r="Z111" s="666" t="str">
        <f t="shared" si="75"/>
        <v/>
      </c>
      <c r="AA111" s="667" t="str">
        <f t="shared" si="76"/>
        <v/>
      </c>
      <c r="AB111" s="668" t="str">
        <f t="shared" si="77"/>
        <v/>
      </c>
      <c r="AC111" s="668" t="str">
        <f t="shared" si="78"/>
        <v/>
      </c>
      <c r="AD111" s="325" t="str">
        <f t="shared" si="79"/>
        <v/>
      </c>
      <c r="AE111" s="668" t="str">
        <f t="shared" si="80"/>
        <v/>
      </c>
      <c r="AF111" s="668" t="str">
        <f t="shared" si="81"/>
        <v/>
      </c>
      <c r="AG111" s="668" t="str">
        <f t="shared" si="82"/>
        <v/>
      </c>
      <c r="AH111" s="668" t="str">
        <f t="shared" si="83"/>
        <v/>
      </c>
      <c r="AI111" s="668" t="str">
        <f t="shared" si="84"/>
        <v/>
      </c>
      <c r="AJ111" s="669" t="str">
        <f t="shared" si="73"/>
        <v/>
      </c>
      <c r="AK111" s="670" t="str">
        <f t="shared" si="74"/>
        <v/>
      </c>
      <c r="AL111" s="671" t="str">
        <f t="shared" si="90"/>
        <v/>
      </c>
      <c r="AM111" s="672" t="str">
        <f t="shared" si="61"/>
        <v/>
      </c>
      <c r="AN111" s="670" t="str">
        <f t="shared" si="62"/>
        <v/>
      </c>
      <c r="AO111" s="671" t="str">
        <f t="shared" si="91"/>
        <v/>
      </c>
      <c r="AP111" s="673" t="str">
        <f t="shared" si="64"/>
        <v/>
      </c>
      <c r="AQ111" s="670" t="str">
        <f t="shared" si="65"/>
        <v/>
      </c>
      <c r="AR111" s="674" t="str">
        <f t="shared" si="92"/>
        <v/>
      </c>
      <c r="AS111" s="675" t="str">
        <f t="shared" si="67"/>
        <v/>
      </c>
      <c r="AT111" s="676"/>
      <c r="AU111" s="331" t="str">
        <f t="shared" si="85"/>
        <v/>
      </c>
      <c r="AV111" s="677" t="str">
        <f t="shared" si="93"/>
        <v/>
      </c>
      <c r="AW111" s="677" t="str">
        <f t="shared" si="94"/>
        <v/>
      </c>
      <c r="AX111" s="678"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678" t="str" cm="1">
        <f t="array" ref="AY111">IF($AA111="","",IF((IFERROR(_xlfn.IFS(TRIM(SUBSTITUTE($AS111,CHAR(160),""))="Devis 1", IFERROR(VALUE(TRIM(SUBSTITUTE(AK111,CHAR(160),""))),0),TRIM(SUBSTITUTE($AS111,CHAR(160),""))="Devis 2", IFERROR(VALUE(TRIM(SUBSTITUTE(AN111,CHAR(160),""))),0),TRIM(SUBSTITUTE($AS111,CHAR(160),""))="Devis 3", IFERROR(VALUE(TRIM(SUBSTITUTE(AQ111,CHAR(160),""))),0)),0) * IFERROR(VALUE(TRIM(SUBSTITUTE($AA111,CHAR(160),""))),0)) = 0,IF(AX111&lt;&gt;"",0,""),(IFERROR(_xlfn.IFS(TRIM(SUBSTITUTE($AS111,CHAR(160),""))="Devis 1", IFERROR(VALUE(TRIM(SUBSTITUTE(AK111,CHAR(160),""))),0),TRIM(SUBSTITUTE($AS111,CHAR(160),""))="Devis 2", IFERROR(VALUE(TRIM(SUBSTITUTE(AN111,CHAR(160),""))),0),TRIM(SUBSTITUTE($AS111,CHAR(160),""))="Devis 3", IFERROR(VALUE(TRIM(SUBSTITUTE(AQ111,CHAR(160),""))),0)),0) * IFERROR(VALUE(TRIM(SUBSTITUTE($AA111,CHAR(160),""))),0))))</f>
        <v/>
      </c>
      <c r="AZ111" s="678"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679"/>
      <c r="BB111" s="680"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681" t="str" cm="1">
        <f t="array" ref="BC111">IF(OR(AZ111="",X111="",AX111="",V111="",AY111="",W111=""),"",_xlfn.IFS((IFERROR(VALUE(TRIM(SUBSTITUTE(AZ111,CHAR(160),""))),0))&gt;(IFERROR(VALUE(TRIM(SUBSTITUTE(X111,CHAR(160),""))),0)),"KO : Le montant retenu TTC est supérieur au montant présenté TTC. Merci de revoir la ligne de dépense ou plafonner son montant.",(IFERROR(VALUE(TRIM(SUBSTITUTE(AX111,CHAR(160),""))),0))&gt;(IFERROR(VALUE(TRIM(SUBSTITUTE(V111,CHAR(160),""))),0)),"Attention : Le montant retenu HT est supérieur au montant HT présenté. Merci de revoir la ligne de dépense,plafonner son montant,ou justifier la reventillation HT/TVA.",(IFERROR(VALUE(TRIM(SUBSTITUTE(AY111,CHAR(160),""))),0))&gt;(IFERROR(VALUE(TRIM(SUBSTITUTE(W111,CHAR(160),""))),0)),"Attention : Le montant TVA retenu est supérieur au montant TVA présenté. Merci de revoir la ligne de dépense,plafonner son montant,ou justifier la reventillation HT/TVA.",(IFERROR(VALUE(TRIM(SUBSTITUTE(X111,CHAR(160),""))),0))=0,"",(IFERROR(VALUE(TRIM(SUBSTITUTE(AZ111,CHAR(160),""))),0))=(IFERROR(VALUE(TRIM(SUBSTITUTE(X111,CHAR(160),""))),0)),"OK",
OR((IFERROR(VALUE(TRIM(SUBSTITUTE(AZ111,CHAR(160),""))),0))=0,(IFERROR(VALUE(TRIM(SUBSTITUTE(AX111,CHAR(160),""))),0))=0),"Attention : montant présenté entièrement écarté",(IFERROR(VALUE(TRIM(SUBSTITUTE(AZ111,CHAR(160),""))),0))&lt;(IFERROR(VALUE(TRIM(SUBSTITUTE(X111,CHAR(160),""))),0)),"Attention : montant présenté partiellement écarté",TRUE,""))</f>
        <v/>
      </c>
      <c r="BD111" s="677" t="str">
        <f t="shared" si="70"/>
        <v/>
      </c>
      <c r="BE111" s="677" t="str">
        <f t="shared" si="71"/>
        <v/>
      </c>
      <c r="BF111" s="682" t="str">
        <f t="shared" si="72"/>
        <v/>
      </c>
    </row>
    <row r="112" spans="1:58" ht="15.95" thickBot="1">
      <c r="A112" s="918" t="s">
        <v>141</v>
      </c>
      <c r="B112" s="919"/>
      <c r="C112" s="919"/>
      <c r="D112" s="919"/>
      <c r="E112" s="919"/>
      <c r="F112" s="919"/>
      <c r="G112" s="919"/>
      <c r="H112" s="919"/>
      <c r="I112" s="919"/>
      <c r="J112" s="919"/>
      <c r="K112" s="919"/>
      <c r="L112" s="919"/>
      <c r="M112" s="919"/>
      <c r="N112" s="919"/>
      <c r="O112" s="919"/>
      <c r="P112" s="919"/>
      <c r="Q112" s="919"/>
      <c r="R112" s="919"/>
      <c r="S112" s="919"/>
      <c r="T112" s="919"/>
      <c r="U112" s="920"/>
      <c r="V112" s="66">
        <f>SUM(V12:V111)</f>
        <v>0</v>
      </c>
      <c r="W112" s="66">
        <f>SUM(W12:W111)</f>
        <v>0</v>
      </c>
      <c r="X112" s="66">
        <f>SUM(X12:X111)</f>
        <v>0</v>
      </c>
      <c r="Y112" s="289"/>
      <c r="Z112" s="287"/>
      <c r="AA112" s="60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8"/>
      <c r="AW112" s="279" t="s">
        <v>142</v>
      </c>
      <c r="AX112" s="66">
        <f>SUM(AX12:AX111)</f>
        <v>0</v>
      </c>
      <c r="AY112" s="66">
        <f>SUM(AY12:AY111)</f>
        <v>0</v>
      </c>
      <c r="AZ112" s="66">
        <f>SUM(AZ12:AZ111)</f>
        <v>0</v>
      </c>
      <c r="BA112" s="648"/>
      <c r="BB112" s="649"/>
      <c r="BC112" s="279" t="s">
        <v>143</v>
      </c>
      <c r="BD112" s="66">
        <f>SUM(BD12:BD111)</f>
        <v>0</v>
      </c>
      <c r="BE112" s="66">
        <f>SUM(BE12:BE111)</f>
        <v>0</v>
      </c>
      <c r="BF112" s="280">
        <f>SUM(BF12:BF111)</f>
        <v>0</v>
      </c>
    </row>
    <row r="114" spans="52:52">
      <c r="AZ114" s="198"/>
    </row>
    <row r="116" spans="52:52">
      <c r="AZ116" s="198"/>
    </row>
  </sheetData>
  <sheetProtection formatColumns="0" formatRows="0" insertRows="0" autoFilter="0"/>
  <mergeCells count="23">
    <mergeCell ref="A2:E2"/>
    <mergeCell ref="A3:E3"/>
    <mergeCell ref="BA7:BA8"/>
    <mergeCell ref="BD7:BF8"/>
    <mergeCell ref="BB7:BC8"/>
    <mergeCell ref="AU8:AW8"/>
    <mergeCell ref="AX8:AZ8"/>
    <mergeCell ref="AU7:AZ7"/>
    <mergeCell ref="A112:U112"/>
    <mergeCell ref="L7:T7"/>
    <mergeCell ref="A5:Y5"/>
    <mergeCell ref="Z5:BF5"/>
    <mergeCell ref="A9:A10"/>
    <mergeCell ref="A7:K8"/>
    <mergeCell ref="L8:N8"/>
    <mergeCell ref="O8:Q8"/>
    <mergeCell ref="R8:T8"/>
    <mergeCell ref="U7:U8"/>
    <mergeCell ref="Y7:Y8"/>
    <mergeCell ref="V7:X8"/>
    <mergeCell ref="AT7:AT8"/>
    <mergeCell ref="AJ7:AS8"/>
    <mergeCell ref="Z7:AI8"/>
  </mergeCells>
  <phoneticPr fontId="11" type="noConversion"/>
  <conditionalFormatting sqref="Z12:AS111">
    <cfRule type="expression" dxfId="57" priority="307" stopIfTrue="1">
      <formula>Z12&lt;&gt;B12</formula>
    </cfRule>
  </conditionalFormatting>
  <conditionalFormatting sqref="AT12:AT111">
    <cfRule type="containsText" dxfId="56" priority="3" stopIfTrue="1" operator="containsText" text="NON">
      <formula>NOT(ISERROR(SEARCH("NON",AT12)))</formula>
    </cfRule>
  </conditionalFormatting>
  <conditionalFormatting sqref="BB11:BC111">
    <cfRule type="containsText" dxfId="55" priority="5" operator="containsText" text="OK">
      <formula>NOT(ISERROR(SEARCH("OK",BB11)))</formula>
    </cfRule>
    <cfRule type="containsText" dxfId="54" priority="6" stopIfTrue="1" operator="containsText" text="KO">
      <formula>NOT(ISERROR(SEARCH("KO",BB11)))</formula>
    </cfRule>
    <cfRule type="containsText" dxfId="53" priority="7" stopIfTrue="1" operator="containsText" text="Attention">
      <formula>NOT(ISERROR(SEARCH("Attention",BB11)))</formula>
    </cfRule>
  </conditionalFormatting>
  <dataValidations count="6">
    <dataValidation type="list" allowBlank="1" showInputMessage="1" showErrorMessage="1" sqref="AE11:AF11 G11:G111" xr:uid="{25833405-3747-4587-8C50-8FFCAF027227}">
      <formula1>"Pas de marché public , Marché à procédure adaptée (MAPA) , Marché innovant , Marché à procédure formalisée"</formula1>
    </dataValidation>
    <dataValidation type="list" allowBlank="1" showInputMessage="1" showErrorMessage="1" sqref="AT11" xr:uid="{F5C749B0-F8C0-4843-9284-FD76A1CBDD83}">
      <formula1>"OUI,NON,SO"</formula1>
    </dataValidation>
    <dataValidation type="list" allowBlank="1" showInputMessage="1" showErrorMessage="1" sqref="U11 AS11:AS111" xr:uid="{F035D3B8-8A14-4EB8-9877-E1FC394EFD7F}">
      <formula1>"Devis 1,Devis 2,Devis 3"</formula1>
    </dataValidation>
    <dataValidation type="list" allowBlank="1" showInputMessage="1" showErrorMessage="1" sqref="U12:U111" xr:uid="{833F0F20-2B2C-4D70-B336-716FD9C41032}">
      <formula1>"Devis 1,,Devis 2,Devis 3"</formula1>
    </dataValidation>
    <dataValidation type="list" allowBlank="1" showInputMessage="1" showErrorMessage="1" sqref="H12:H111" xr:uid="{90970AF6-8FBB-6144-A214-2D4729ED6328}">
      <formula1>"Oui,Non,Non concerné"</formula1>
    </dataValidation>
    <dataValidation type="list" allowBlank="1" showInputMessage="1" showErrorMessage="1" sqref="AT12:AT111" xr:uid="{DEE78D65-AECA-E146-AA4D-BFF02878D0D0}">
      <formula1>"Oui,Non,Non concerné "</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C8C80939-AD34-DD4A-8443-CC7CE90FDC6B}">
          <x14:formula1>
            <xm:f>'0-Présentation typeaction'!$B$7:$B$8</xm:f>
          </x14:formula1>
          <xm:sqref>F11:F111</xm:sqref>
        </x14:dataValidation>
        <x14:dataValidation type="list" allowBlank="1" showInputMessage="1" showErrorMessage="1" xr:uid="{5B13EAAC-DA71-CC4D-A774-7E4213677F58}">
          <x14:formula1>
            <xm:f>'0-Présentation typeaction'!$B$7:$B$8</xm:f>
          </x14:formula1>
          <xm:sqref>AD12:AD111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52457-CBD2-6544-8FF6-7B6FC56C3CBF}">
  <sheetPr>
    <tabColor rgb="FF227A56"/>
    <pageSetUpPr fitToPage="1"/>
  </sheetPr>
  <dimension ref="A1:BT112"/>
  <sheetViews>
    <sheetView showGridLines="0" topLeftCell="V7" zoomScale="75" zoomScaleNormal="85" workbookViewId="0">
      <selection activeCell="AA12" sqref="AA12"/>
    </sheetView>
  </sheetViews>
  <sheetFormatPr defaultColWidth="11.42578125" defaultRowHeight="15" outlineLevelCol="2"/>
  <cols>
    <col min="1" max="1" width="10.42578125" style="51" customWidth="1"/>
    <col min="2" max="2" width="27.42578125" style="51" customWidth="1"/>
    <col min="3" max="3" width="38.42578125" style="51" customWidth="1"/>
    <col min="4" max="4" width="27.42578125" style="51" customWidth="1"/>
    <col min="5" max="5" width="22.42578125" style="51" customWidth="1"/>
    <col min="6" max="6" width="23.85546875" style="51" bestFit="1" customWidth="1"/>
    <col min="7" max="7" width="19.42578125" style="51" customWidth="1"/>
    <col min="8" max="10" width="23.42578125" style="51" customWidth="1"/>
    <col min="11" max="11" width="27.42578125" style="51" customWidth="1" outlineLevel="1"/>
    <col min="12" max="12" width="27.42578125" style="273" customWidth="1"/>
    <col min="13" max="13" width="19.42578125" style="51" customWidth="1"/>
    <col min="14" max="14" width="23" style="51" bestFit="1" customWidth="1" outlineLevel="1"/>
    <col min="15" max="15" width="36.42578125" style="273" customWidth="1"/>
    <col min="16" max="16" width="53.140625" style="51" customWidth="1"/>
    <col min="17" max="18" width="39.140625" style="51" customWidth="1" outlineLevel="1"/>
    <col min="19" max="21" width="39.140625" style="51" customWidth="1" outlineLevel="2"/>
    <col min="22" max="22" width="39.140625" style="435" customWidth="1" outlineLevel="2"/>
    <col min="23" max="27" width="39.140625" style="51" customWidth="1" outlineLevel="2"/>
    <col min="28" max="28" width="39.140625" style="440" customWidth="1" outlineLevel="2"/>
    <col min="29" max="30" width="39.140625" style="51" customWidth="1" outlineLevel="2"/>
    <col min="31" max="35" width="39.140625" style="51" customWidth="1" outlineLevel="1"/>
    <col min="36" max="16384" width="11.42578125" style="51"/>
  </cols>
  <sheetData>
    <row r="1" spans="1:72" s="141" customFormat="1">
      <c r="L1" s="428"/>
      <c r="O1" s="428"/>
      <c r="V1" s="431"/>
      <c r="AB1" s="438"/>
    </row>
    <row r="2" spans="1:72" s="141" customFormat="1">
      <c r="L2" s="428"/>
      <c r="O2" s="428"/>
      <c r="V2" s="431"/>
      <c r="AB2" s="438"/>
    </row>
    <row r="3" spans="1:72" s="141" customFormat="1">
      <c r="L3" s="428"/>
      <c r="O3" s="428"/>
      <c r="V3" s="431"/>
      <c r="AB3" s="438"/>
    </row>
    <row r="4" spans="1:72" s="141" customFormat="1" ht="18.95">
      <c r="D4" s="274"/>
      <c r="E4" s="274"/>
      <c r="F4" s="274"/>
      <c r="G4" s="274"/>
      <c r="L4" s="428"/>
      <c r="M4" s="274"/>
      <c r="O4" s="428"/>
      <c r="V4" s="431"/>
      <c r="AB4" s="438"/>
    </row>
    <row r="5" spans="1:72" s="74" customFormat="1" ht="33.950000000000003" customHeight="1">
      <c r="A5" s="976" t="s">
        <v>144</v>
      </c>
      <c r="B5" s="976"/>
      <c r="C5" s="976"/>
      <c r="D5" s="976"/>
      <c r="E5" s="976"/>
      <c r="F5" s="976"/>
      <c r="G5" s="976"/>
      <c r="H5" s="976"/>
      <c r="I5" s="976"/>
      <c r="J5" s="976"/>
      <c r="K5" s="976"/>
      <c r="L5" s="976"/>
      <c r="M5" s="976"/>
      <c r="N5" s="976"/>
      <c r="O5" s="976"/>
      <c r="P5" s="976"/>
      <c r="Q5" s="975" t="s">
        <v>145</v>
      </c>
      <c r="R5" s="975"/>
      <c r="S5" s="975"/>
      <c r="T5" s="975"/>
      <c r="U5" s="975"/>
      <c r="V5" s="975"/>
      <c r="W5" s="975"/>
      <c r="X5" s="975"/>
      <c r="Y5" s="975"/>
      <c r="Z5" s="975"/>
      <c r="AA5" s="975"/>
      <c r="AB5" s="975"/>
      <c r="AC5" s="975"/>
      <c r="AD5" s="975"/>
      <c r="AE5" s="975"/>
      <c r="AF5" s="975"/>
      <c r="AG5" s="975"/>
      <c r="AH5" s="975"/>
      <c r="AI5" s="975"/>
    </row>
    <row r="6" spans="1:72" s="141" customFormat="1" ht="33" customHeight="1" thickBot="1">
      <c r="D6" s="275"/>
      <c r="E6" s="275"/>
      <c r="F6" s="275"/>
      <c r="G6" s="275"/>
      <c r="L6" s="428"/>
      <c r="M6" s="275"/>
      <c r="O6" s="428"/>
      <c r="V6" s="431"/>
      <c r="AB6" s="438"/>
    </row>
    <row r="7" spans="1:72" s="141" customFormat="1" ht="71.099999999999994" customHeight="1">
      <c r="A7" s="926" t="s">
        <v>50</v>
      </c>
      <c r="B7" s="927"/>
      <c r="C7" s="927"/>
      <c r="D7" s="927"/>
      <c r="E7" s="927"/>
      <c r="F7" s="928"/>
      <c r="G7" s="994" t="s">
        <v>146</v>
      </c>
      <c r="H7" s="995"/>
      <c r="I7" s="995"/>
      <c r="J7" s="995"/>
      <c r="K7" s="995"/>
      <c r="L7" s="996"/>
      <c r="M7" s="990" t="s">
        <v>147</v>
      </c>
      <c r="N7" s="991"/>
      <c r="O7" s="1000" t="s">
        <v>53</v>
      </c>
      <c r="P7" s="988" t="s">
        <v>148</v>
      </c>
      <c r="Q7" s="981" t="s">
        <v>149</v>
      </c>
      <c r="R7" s="982"/>
      <c r="S7" s="982"/>
      <c r="T7" s="982"/>
      <c r="U7" s="982"/>
      <c r="V7" s="982"/>
      <c r="W7" s="982"/>
      <c r="X7" s="982"/>
      <c r="Y7" s="982"/>
      <c r="Z7" s="982"/>
      <c r="AA7" s="982"/>
      <c r="AB7" s="982"/>
      <c r="AC7" s="977" t="s">
        <v>150</v>
      </c>
      <c r="AD7" s="977"/>
      <c r="AE7" s="977"/>
      <c r="AF7" s="982" t="s">
        <v>151</v>
      </c>
      <c r="AG7" s="977" t="s">
        <v>152</v>
      </c>
      <c r="AH7" s="977" t="s">
        <v>60</v>
      </c>
      <c r="AI7" s="984" t="s">
        <v>153</v>
      </c>
    </row>
    <row r="8" spans="1:72" s="2" customFormat="1" ht="69.95" customHeight="1">
      <c r="A8" s="1002"/>
      <c r="B8" s="1003"/>
      <c r="C8" s="1003"/>
      <c r="D8" s="1003"/>
      <c r="E8" s="1003"/>
      <c r="F8" s="1004"/>
      <c r="G8" s="997"/>
      <c r="H8" s="998"/>
      <c r="I8" s="998"/>
      <c r="J8" s="998"/>
      <c r="K8" s="998"/>
      <c r="L8" s="999"/>
      <c r="M8" s="992"/>
      <c r="N8" s="993"/>
      <c r="O8" s="1001"/>
      <c r="P8" s="989"/>
      <c r="Q8" s="979" t="s">
        <v>154</v>
      </c>
      <c r="R8" s="980"/>
      <c r="S8" s="980"/>
      <c r="T8" s="980"/>
      <c r="U8" s="980"/>
      <c r="V8" s="980"/>
      <c r="W8" s="980" t="s">
        <v>155</v>
      </c>
      <c r="X8" s="980"/>
      <c r="Y8" s="980"/>
      <c r="Z8" s="980"/>
      <c r="AA8" s="980"/>
      <c r="AB8" s="980"/>
      <c r="AC8" s="978"/>
      <c r="AD8" s="978"/>
      <c r="AE8" s="978"/>
      <c r="AF8" s="983"/>
      <c r="AG8" s="978"/>
      <c r="AH8" s="978"/>
      <c r="AI8" s="985"/>
    </row>
    <row r="9" spans="1:72" s="2" customFormat="1" ht="73.5" customHeight="1">
      <c r="A9" s="986" t="s">
        <v>67</v>
      </c>
      <c r="B9" s="138" t="s">
        <v>156</v>
      </c>
      <c r="C9" s="138" t="s">
        <v>72</v>
      </c>
      <c r="D9" s="138" t="s">
        <v>157</v>
      </c>
      <c r="E9" s="138" t="s">
        <v>158</v>
      </c>
      <c r="F9" s="138" t="s">
        <v>159</v>
      </c>
      <c r="G9" s="138" t="s">
        <v>160</v>
      </c>
      <c r="H9" s="138" t="s">
        <v>161</v>
      </c>
      <c r="I9" s="138" t="s">
        <v>162</v>
      </c>
      <c r="J9" s="138" t="s">
        <v>163</v>
      </c>
      <c r="K9" s="138" t="s">
        <v>164</v>
      </c>
      <c r="L9" s="138" t="s">
        <v>165</v>
      </c>
      <c r="M9" s="256" t="s">
        <v>166</v>
      </c>
      <c r="N9" s="255" t="s">
        <v>167</v>
      </c>
      <c r="O9" s="138" t="s">
        <v>168</v>
      </c>
      <c r="P9" s="479" t="s">
        <v>91</v>
      </c>
      <c r="Q9" s="444" t="s">
        <v>156</v>
      </c>
      <c r="R9" s="444" t="s">
        <v>72</v>
      </c>
      <c r="S9" s="444" t="s">
        <v>156</v>
      </c>
      <c r="T9" s="444" t="s">
        <v>157</v>
      </c>
      <c r="U9" s="444" t="s">
        <v>158</v>
      </c>
      <c r="V9" s="445" t="s">
        <v>169</v>
      </c>
      <c r="W9" s="19" t="s">
        <v>160</v>
      </c>
      <c r="X9" s="19" t="s">
        <v>161</v>
      </c>
      <c r="Y9" s="19" t="s">
        <v>162</v>
      </c>
      <c r="Z9" s="19" t="s">
        <v>163</v>
      </c>
      <c r="AA9" s="19" t="s">
        <v>164</v>
      </c>
      <c r="AB9" s="446" t="s">
        <v>170</v>
      </c>
      <c r="AC9" s="444" t="s">
        <v>166</v>
      </c>
      <c r="AD9" s="19" t="s">
        <v>167</v>
      </c>
      <c r="AE9" s="444" t="s">
        <v>171</v>
      </c>
      <c r="AF9" s="444" t="s">
        <v>66</v>
      </c>
      <c r="AG9" s="444" t="s">
        <v>101</v>
      </c>
      <c r="AH9" s="444" t="s">
        <v>103</v>
      </c>
      <c r="AI9" s="454" t="s">
        <v>172</v>
      </c>
    </row>
    <row r="10" spans="1:72" s="2" customFormat="1" ht="128.25" customHeight="1">
      <c r="A10" s="987"/>
      <c r="B10" s="137" t="s">
        <v>173</v>
      </c>
      <c r="C10" s="137" t="s">
        <v>174</v>
      </c>
      <c r="D10" s="137" t="s">
        <v>175</v>
      </c>
      <c r="E10" s="137" t="s">
        <v>176</v>
      </c>
      <c r="F10" s="137" t="s">
        <v>177</v>
      </c>
      <c r="G10" s="137" t="s">
        <v>178</v>
      </c>
      <c r="H10" s="137" t="s">
        <v>179</v>
      </c>
      <c r="I10" s="137" t="s">
        <v>178</v>
      </c>
      <c r="J10" s="818" t="s">
        <v>180</v>
      </c>
      <c r="K10" s="819" t="s">
        <v>181</v>
      </c>
      <c r="L10" s="137" t="s">
        <v>182</v>
      </c>
      <c r="M10" s="257" t="s">
        <v>183</v>
      </c>
      <c r="N10" s="258" t="s">
        <v>184</v>
      </c>
      <c r="O10" s="137" t="s">
        <v>185</v>
      </c>
      <c r="P10" s="480" t="s">
        <v>124</v>
      </c>
      <c r="Q10" s="259" t="s">
        <v>127</v>
      </c>
      <c r="R10" s="259" t="s">
        <v>123</v>
      </c>
      <c r="S10" s="259" t="s">
        <v>127</v>
      </c>
      <c r="T10" s="259" t="s">
        <v>127</v>
      </c>
      <c r="U10" s="259" t="s">
        <v>127</v>
      </c>
      <c r="V10" s="432" t="s">
        <v>127</v>
      </c>
      <c r="W10" s="3" t="s">
        <v>127</v>
      </c>
      <c r="X10" s="3" t="s">
        <v>127</v>
      </c>
      <c r="Y10" s="3" t="s">
        <v>127</v>
      </c>
      <c r="Z10" s="821" t="s">
        <v>180</v>
      </c>
      <c r="AA10" s="3" t="s">
        <v>181</v>
      </c>
      <c r="AB10" s="439" t="s">
        <v>127</v>
      </c>
      <c r="AC10" s="259" t="s">
        <v>127</v>
      </c>
      <c r="AD10" s="3" t="s">
        <v>127</v>
      </c>
      <c r="AE10" s="259" t="s">
        <v>186</v>
      </c>
      <c r="AF10" s="259" t="s">
        <v>127</v>
      </c>
      <c r="AG10" s="259" t="s">
        <v>187</v>
      </c>
      <c r="AH10" s="259" t="s">
        <v>131</v>
      </c>
      <c r="AI10" s="455" t="s">
        <v>123</v>
      </c>
    </row>
    <row r="11" spans="1:72" s="2" customFormat="1" ht="33" thickBot="1">
      <c r="A11" s="456" t="s">
        <v>39</v>
      </c>
      <c r="B11" s="484" t="s">
        <v>188</v>
      </c>
      <c r="C11" s="483"/>
      <c r="D11" s="484" t="s">
        <v>189</v>
      </c>
      <c r="E11" s="484" t="s">
        <v>190</v>
      </c>
      <c r="F11" s="485">
        <v>1</v>
      </c>
      <c r="G11" s="484" t="s">
        <v>191</v>
      </c>
      <c r="H11" s="484" t="s">
        <v>192</v>
      </c>
      <c r="I11" s="484" t="s">
        <v>193</v>
      </c>
      <c r="J11" s="813"/>
      <c r="K11" s="486" t="s">
        <v>191</v>
      </c>
      <c r="L11" s="487">
        <v>80000</v>
      </c>
      <c r="M11" s="484" t="s">
        <v>194</v>
      </c>
      <c r="N11" s="486" t="s">
        <v>195</v>
      </c>
      <c r="O11" s="488">
        <f>IF(I11=0,"",((L11/I11)*K11)*F11)</f>
        <v>20000</v>
      </c>
      <c r="P11" s="422" t="s">
        <v>39</v>
      </c>
      <c r="Q11" s="260"/>
      <c r="R11" s="260"/>
      <c r="S11" s="260"/>
      <c r="T11" s="260"/>
      <c r="U11" s="260"/>
      <c r="V11" s="261"/>
      <c r="W11" s="262"/>
      <c r="X11" s="436"/>
      <c r="Y11" s="489"/>
      <c r="Z11" s="813"/>
      <c r="AA11" s="489"/>
      <c r="AB11" s="490"/>
      <c r="AC11" s="437"/>
      <c r="AD11" s="437"/>
      <c r="AE11" s="391"/>
      <c r="AF11" s="491"/>
      <c r="AG11" s="401"/>
      <c r="AH11" s="492"/>
      <c r="AI11" s="493"/>
      <c r="BB11" s="447"/>
      <c r="BC11" s="447"/>
      <c r="BD11" s="447"/>
      <c r="BE11" s="447"/>
      <c r="BF11" s="447"/>
      <c r="BG11" s="448"/>
      <c r="BH11" s="447"/>
      <c r="BI11" s="449"/>
      <c r="BJ11" s="447"/>
      <c r="BK11" s="449"/>
      <c r="BL11" s="449"/>
      <c r="BM11" s="450"/>
      <c r="BN11" s="450"/>
      <c r="BO11" s="447"/>
      <c r="BP11" s="451"/>
      <c r="BQ11" s="452"/>
      <c r="BR11" s="453"/>
      <c r="BS11" s="453"/>
      <c r="BT11" s="452"/>
    </row>
    <row r="12" spans="1:72" s="2" customFormat="1" ht="27.95" customHeight="1">
      <c r="A12" s="494">
        <v>1</v>
      </c>
      <c r="B12" s="341"/>
      <c r="C12" s="370"/>
      <c r="D12" s="497"/>
      <c r="E12" s="341"/>
      <c r="F12" s="498"/>
      <c r="G12" s="499"/>
      <c r="H12" s="500"/>
      <c r="I12" s="499"/>
      <c r="J12" s="814"/>
      <c r="K12" s="815" t="str">
        <f>IF(I12="","",J12/365)</f>
        <v/>
      </c>
      <c r="L12" s="501"/>
      <c r="M12" s="341"/>
      <c r="N12" s="341"/>
      <c r="O12" s="502" t="str">
        <f>IF(I12=0,"",((L12/I12)*K12)*F12)</f>
        <v/>
      </c>
      <c r="P12" s="503"/>
      <c r="Q12" s="267" t="str">
        <f>IF(B12="","",B12)</f>
        <v/>
      </c>
      <c r="R12" s="267" t="str">
        <f>IF(C12="","",C12)</f>
        <v/>
      </c>
      <c r="S12" s="267" t="str">
        <f>IF(B12="","",B12)</f>
        <v/>
      </c>
      <c r="T12" s="267" t="str">
        <f>IF(D12="","",D12)</f>
        <v/>
      </c>
      <c r="U12" s="267" t="str">
        <f>IF(E12="","",E12)</f>
        <v/>
      </c>
      <c r="V12" s="434" t="str">
        <f>IF(F12="","",F12)</f>
        <v/>
      </c>
      <c r="W12" s="510" t="str">
        <f>IF(G12="","",G12)</f>
        <v/>
      </c>
      <c r="X12" s="505" t="str">
        <f>IF(H12="","",H12)</f>
        <v/>
      </c>
      <c r="Y12" s="504" t="str">
        <f>IF(I12="","",I12)</f>
        <v/>
      </c>
      <c r="Z12" s="820" t="str">
        <f t="shared" ref="Z12:AA27" si="0">IF(J12="","",J12)</f>
        <v/>
      </c>
      <c r="AA12" s="820" t="str">
        <f>IF(Y12="","",Z12/365)</f>
        <v/>
      </c>
      <c r="AB12" s="506" t="str">
        <f t="shared" ref="AB12:AB43" si="1">IF(L12="","",L12)</f>
        <v/>
      </c>
      <c r="AC12" s="506" t="str">
        <f t="shared" ref="AC12:AC43" si="2">IF(M12="","",M12)</f>
        <v/>
      </c>
      <c r="AD12" s="506" t="str">
        <f t="shared" ref="AD12:AD43" si="3">IF(N12="","",N12)</f>
        <v/>
      </c>
      <c r="AE12" s="507"/>
      <c r="AF12" s="502" t="str">
        <f t="shared" ref="AF12:AF43" si="4">IF(Y12="","",((AB12/Y12)*AA12)*V12)</f>
        <v/>
      </c>
      <c r="AG12" s="508"/>
      <c r="AH12" s="322" t="str" cm="1">
        <f t="array" ref="AH12">IF(OR(AF12="",O12=""),"",_xlfn.IFS(
(IFERROR(VALUE(TRIM(SUBSTITUTE(AF12,CHAR(160),""))),0))=0,"Attention : montant présenté entièrement écarté",
ROUND(IFERROR(VALUE(TRIM(SUBSTITUTE(AF12,CHAR(160),""))),0),2)&gt;ROUND(IFERROR(VALUE(TRIM(SUBSTITUTE(O12,CHAR(160),""))),0),2),"KO : Le montant retenu est supérieur au montant présenté. Merci de revoir la ligne de contributions ou plafonner son montant.",
ROUND(IFERROR(VALUE(TRIM(SUBSTITUTE(O12,CHAR(160),""))),0),2)=0,"",ROUND(IFERROR(VALUE(TRIM(SUBSTITUTE(AF12,CHAR(160),""))),0),2)=ROUND(IFERROR(VALUE(TRIM(SUBSTITUTE(O12,CHAR(160),""))),0),2),"OK",
ROUND(IFERROR(VALUE(TRIM(SUBSTITUTE(AF12,CHAR(160),""))),0),2)&lt;ROUND(IFERROR(VALUE(TRIM(SUBSTITUTE(O12,CHAR(160),""))),0),2),"Attention : montant présenté partiellement écarté",TRUE,""))</f>
        <v/>
      </c>
      <c r="AI12" s="509" t="str">
        <f t="shared" ref="AI12:AI43" si="5">IF(OR(O12="",AF12=""),"",ROUND(IFERROR(VALUE(TRIM(SUBSTITUTE(O12,CHAR(160),""))),0),2)-ROUND(IFERROR(VALUE(TRIM(SUBSTITUTE(AF12,CHAR(160),""))),0),2))</f>
        <v/>
      </c>
    </row>
    <row r="13" spans="1:72" s="2" customFormat="1" ht="15.95">
      <c r="A13" s="495">
        <v>2</v>
      </c>
      <c r="B13" s="5"/>
      <c r="C13" s="5"/>
      <c r="D13" s="264"/>
      <c r="E13" s="5"/>
      <c r="F13" s="268"/>
      <c r="G13" s="265"/>
      <c r="H13" s="266"/>
      <c r="I13" s="265"/>
      <c r="J13" s="265"/>
      <c r="K13" s="816" t="str">
        <f t="shared" ref="K13:K76" si="6">IF(I13="","",J13/365)</f>
        <v/>
      </c>
      <c r="L13" s="429"/>
      <c r="M13" s="5"/>
      <c r="N13" s="5"/>
      <c r="O13" s="430" t="str">
        <f>IF(I13=0,"",((L13/I13)*K13)*F13)</f>
        <v/>
      </c>
      <c r="P13" s="272"/>
      <c r="Q13" s="267" t="str">
        <f>IF(B13="","",B13)</f>
        <v/>
      </c>
      <c r="R13" s="269" t="str">
        <f>IF(C13="","",C13)</f>
        <v/>
      </c>
      <c r="S13" s="269" t="str">
        <f>IF(B13="","",B13)</f>
        <v/>
      </c>
      <c r="T13" s="269" t="str">
        <f>IF(D13="","",D13)</f>
        <v/>
      </c>
      <c r="U13" s="269" t="str">
        <f>IF(E13="","",E13)</f>
        <v/>
      </c>
      <c r="V13" s="433" t="str">
        <f>IF(F13="","",F13)</f>
        <v/>
      </c>
      <c r="W13" s="442" t="str">
        <f>IF(G13="","",G13)</f>
        <v/>
      </c>
      <c r="X13" s="443" t="str">
        <f>IF(H13="","",H13)</f>
        <v/>
      </c>
      <c r="Y13" s="442" t="str">
        <f>IF(I13="","",I13)</f>
        <v/>
      </c>
      <c r="Z13" s="442" t="str">
        <f t="shared" si="0"/>
        <v/>
      </c>
      <c r="AA13" s="442" t="str">
        <f t="shared" ref="AA13:AA76" si="7">IF(Y13="","",Z13/365)</f>
        <v/>
      </c>
      <c r="AB13" s="441" t="str">
        <f t="shared" si="1"/>
        <v/>
      </c>
      <c r="AC13" s="441" t="str">
        <f t="shared" si="2"/>
        <v/>
      </c>
      <c r="AD13" s="441" t="str">
        <f t="shared" si="3"/>
        <v/>
      </c>
      <c r="AE13" s="235"/>
      <c r="AF13" s="430" t="str">
        <f t="shared" si="4"/>
        <v/>
      </c>
      <c r="AG13" s="270"/>
      <c r="AH13" s="14" t="str" cm="1">
        <f t="array" ref="AH13">IF(OR(AF13="",O13=""),"",_xlfn.IFS(
(IFERROR(VALUE(TRIM(SUBSTITUTE(AF13,CHAR(160),""))),0))=0,"Attention : montant présenté entièrement écarté",
ROUND(IFERROR(VALUE(TRIM(SUBSTITUTE(AF13,CHAR(160),""))),0),2)&gt;ROUND(IFERROR(VALUE(TRIM(SUBSTITUTE(O13,CHAR(160),""))),0),2),"KO : Le montant retenu est supérieur au montant présenté. Merci de revoir la ligne de contributions ou plafonner son montant.",
ROUND(IFERROR(VALUE(TRIM(SUBSTITUTE(O13,CHAR(160),""))),0),2)=0,"",ROUND(IFERROR(VALUE(TRIM(SUBSTITUTE(AF13,CHAR(160),""))),0),2)=ROUND(IFERROR(VALUE(TRIM(SUBSTITUTE(O13,CHAR(160),""))),0),2),"OK",
ROUND(IFERROR(VALUE(TRIM(SUBSTITUTE(AF13,CHAR(160),""))),0),2)&lt;ROUND(IFERROR(VALUE(TRIM(SUBSTITUTE(O13,CHAR(160),""))),0),2),"Attention : montant présenté partiellement écarté",TRUE,""))</f>
        <v/>
      </c>
      <c r="AI13" s="457" t="str">
        <f t="shared" si="5"/>
        <v/>
      </c>
    </row>
    <row r="14" spans="1:72" s="2" customFormat="1" ht="15.95">
      <c r="A14" s="495">
        <v>3</v>
      </c>
      <c r="B14" s="5"/>
      <c r="C14" s="5"/>
      <c r="D14" s="264"/>
      <c r="E14" s="5"/>
      <c r="F14" s="268"/>
      <c r="G14" s="265"/>
      <c r="H14" s="266"/>
      <c r="I14" s="265"/>
      <c r="J14" s="265"/>
      <c r="K14" s="816" t="str">
        <f t="shared" si="6"/>
        <v/>
      </c>
      <c r="L14" s="429"/>
      <c r="M14" s="5"/>
      <c r="N14" s="5"/>
      <c r="O14" s="430" t="str">
        <f>IF(I14=0,"",((L14/I14)*K14)*F14)</f>
        <v/>
      </c>
      <c r="P14" s="272"/>
      <c r="Q14" s="267" t="str">
        <f>IF(B14="","",B14)</f>
        <v/>
      </c>
      <c r="R14" s="269" t="str">
        <f>IF(C14="","",C14)</f>
        <v/>
      </c>
      <c r="S14" s="269" t="str">
        <f>IF(B14="","",B14)</f>
        <v/>
      </c>
      <c r="T14" s="269" t="str">
        <f>IF(D14="","",D14)</f>
        <v/>
      </c>
      <c r="U14" s="269" t="str">
        <f>IF(E14="","",E14)</f>
        <v/>
      </c>
      <c r="V14" s="433" t="str">
        <f>IF(F14="","",F14)</f>
        <v/>
      </c>
      <c r="W14" s="442" t="str">
        <f>IF(G14="","",G14)</f>
        <v/>
      </c>
      <c r="X14" s="443" t="str">
        <f>IF(H14="","",H14)</f>
        <v/>
      </c>
      <c r="Y14" s="442" t="str">
        <f>IF(I14="","",I14)</f>
        <v/>
      </c>
      <c r="Z14" s="442" t="str">
        <f t="shared" si="0"/>
        <v/>
      </c>
      <c r="AA14" s="442" t="str">
        <f t="shared" si="7"/>
        <v/>
      </c>
      <c r="AB14" s="441" t="str">
        <f t="shared" si="1"/>
        <v/>
      </c>
      <c r="AC14" s="441" t="str">
        <f t="shared" si="2"/>
        <v/>
      </c>
      <c r="AD14" s="441" t="str">
        <f t="shared" si="3"/>
        <v/>
      </c>
      <c r="AE14" s="235"/>
      <c r="AF14" s="430" t="str">
        <f t="shared" si="4"/>
        <v/>
      </c>
      <c r="AG14" s="270"/>
      <c r="AH14" s="14" t="str" cm="1">
        <f t="array" ref="AH14">IF(OR(AF14="",O14=""),"",_xlfn.IFS(
(IFERROR(VALUE(TRIM(SUBSTITUTE(AF14,CHAR(160),""))),0))=0,"Attention : montant présenté entièrement écarté",
ROUND(IFERROR(VALUE(TRIM(SUBSTITUTE(AF14,CHAR(160),""))),0),2)&gt;ROUND(IFERROR(VALUE(TRIM(SUBSTITUTE(O14,CHAR(160),""))),0),2),"KO : Le montant retenu est supérieur au montant présenté. Merci de revoir la ligne de contributions ou plafonner son montant.",
ROUND(IFERROR(VALUE(TRIM(SUBSTITUTE(O14,CHAR(160),""))),0),2)=0,"",ROUND(IFERROR(VALUE(TRIM(SUBSTITUTE(AF14,CHAR(160),""))),0),2)=ROUND(IFERROR(VALUE(TRIM(SUBSTITUTE(O14,CHAR(160),""))),0),2),"OK",
ROUND(IFERROR(VALUE(TRIM(SUBSTITUTE(AF14,CHAR(160),""))),0),2)&lt;ROUND(IFERROR(VALUE(TRIM(SUBSTITUTE(O14,CHAR(160),""))),0),2),"Attention : montant présenté partiellement écarté",TRUE,""))</f>
        <v/>
      </c>
      <c r="AI14" s="457" t="str">
        <f t="shared" si="5"/>
        <v/>
      </c>
    </row>
    <row r="15" spans="1:72" s="2" customFormat="1" ht="15.95">
      <c r="A15" s="495">
        <v>4</v>
      </c>
      <c r="B15" s="5"/>
      <c r="C15" s="5"/>
      <c r="D15" s="264"/>
      <c r="E15" s="5"/>
      <c r="F15" s="268"/>
      <c r="G15" s="265"/>
      <c r="H15" s="266"/>
      <c r="I15" s="265"/>
      <c r="J15" s="265"/>
      <c r="K15" s="816" t="str">
        <f t="shared" si="6"/>
        <v/>
      </c>
      <c r="L15" s="429"/>
      <c r="M15" s="5"/>
      <c r="N15" s="5"/>
      <c r="O15" s="430" t="str">
        <f>IF(I15=0,"",((L15/I15)*K15)*F15)</f>
        <v/>
      </c>
      <c r="P15" s="272"/>
      <c r="Q15" s="267" t="str">
        <f>IF(B15="","",B15)</f>
        <v/>
      </c>
      <c r="R15" s="269" t="str">
        <f>IF(C15="","",C15)</f>
        <v/>
      </c>
      <c r="S15" s="269" t="str">
        <f>IF(B15="","",B15)</f>
        <v/>
      </c>
      <c r="T15" s="269" t="str">
        <f>IF(D15="","",D15)</f>
        <v/>
      </c>
      <c r="U15" s="269" t="str">
        <f>IF(E15="","",E15)</f>
        <v/>
      </c>
      <c r="V15" s="433" t="str">
        <f>IF(F15="","",F15)</f>
        <v/>
      </c>
      <c r="W15" s="442" t="str">
        <f>IF(G15="","",G15)</f>
        <v/>
      </c>
      <c r="X15" s="443" t="str">
        <f>IF(H15="","",H15)</f>
        <v/>
      </c>
      <c r="Y15" s="442" t="str">
        <f>IF(I15="","",I15)</f>
        <v/>
      </c>
      <c r="Z15" s="442" t="str">
        <f t="shared" si="0"/>
        <v/>
      </c>
      <c r="AA15" s="442" t="str">
        <f t="shared" si="7"/>
        <v/>
      </c>
      <c r="AB15" s="441" t="str">
        <f t="shared" si="1"/>
        <v/>
      </c>
      <c r="AC15" s="441" t="str">
        <f t="shared" si="2"/>
        <v/>
      </c>
      <c r="AD15" s="441" t="str">
        <f t="shared" si="3"/>
        <v/>
      </c>
      <c r="AE15" s="235"/>
      <c r="AF15" s="430" t="str">
        <f t="shared" si="4"/>
        <v/>
      </c>
      <c r="AG15" s="270"/>
      <c r="AH15" s="14" t="str" cm="1">
        <f t="array" ref="AH15">IF(OR(AF15="",O15=""),"",_xlfn.IFS(
(IFERROR(VALUE(TRIM(SUBSTITUTE(AF15,CHAR(160),""))),0))=0,"Attention : montant présenté entièrement écarté",
ROUND(IFERROR(VALUE(TRIM(SUBSTITUTE(AF15,CHAR(160),""))),0),2)&gt;ROUND(IFERROR(VALUE(TRIM(SUBSTITUTE(O15,CHAR(160),""))),0),2),"KO : Le montant retenu est supérieur au montant présenté. Merci de revoir la ligne de contributions ou plafonner son montant.",
ROUND(IFERROR(VALUE(TRIM(SUBSTITUTE(O15,CHAR(160),""))),0),2)=0,"",ROUND(IFERROR(VALUE(TRIM(SUBSTITUTE(AF15,CHAR(160),""))),0),2)=ROUND(IFERROR(VALUE(TRIM(SUBSTITUTE(O15,CHAR(160),""))),0),2),"OK",
ROUND(IFERROR(VALUE(TRIM(SUBSTITUTE(AF15,CHAR(160),""))),0),2)&lt;ROUND(IFERROR(VALUE(TRIM(SUBSTITUTE(O15,CHAR(160),""))),0),2),"Attention : montant présenté partiellement écarté",TRUE,""))</f>
        <v/>
      </c>
      <c r="AI15" s="457" t="str">
        <f t="shared" si="5"/>
        <v/>
      </c>
    </row>
    <row r="16" spans="1:72" s="2" customFormat="1" ht="15.95">
      <c r="A16" s="495">
        <v>5</v>
      </c>
      <c r="B16" s="5"/>
      <c r="C16" s="5"/>
      <c r="D16" s="264"/>
      <c r="E16" s="5"/>
      <c r="F16" s="268"/>
      <c r="G16" s="265"/>
      <c r="H16" s="266"/>
      <c r="I16" s="265"/>
      <c r="J16" s="265"/>
      <c r="K16" s="816" t="str">
        <f t="shared" si="6"/>
        <v/>
      </c>
      <c r="L16" s="429"/>
      <c r="M16" s="5"/>
      <c r="N16" s="5"/>
      <c r="O16" s="430" t="str">
        <f>IF(I16=0,"",((L16/I16)*K16)*F16)</f>
        <v/>
      </c>
      <c r="P16" s="801"/>
      <c r="Q16" s="267" t="str">
        <f>IF(B16="","",B16)</f>
        <v/>
      </c>
      <c r="R16" s="269" t="str">
        <f>IF(C16="","",C16)</f>
        <v/>
      </c>
      <c r="S16" s="269" t="str">
        <f>IF(B16="","",B16)</f>
        <v/>
      </c>
      <c r="T16" s="269" t="str">
        <f>IF(D16="","",D16)</f>
        <v/>
      </c>
      <c r="U16" s="269" t="str">
        <f>IF(E16="","",E16)</f>
        <v/>
      </c>
      <c r="V16" s="433" t="str">
        <f>IF(F16="","",F16)</f>
        <v/>
      </c>
      <c r="W16" s="442" t="str">
        <f>IF(G16="","",G16)</f>
        <v/>
      </c>
      <c r="X16" s="443" t="str">
        <f>IF(H16="","",H16)</f>
        <v/>
      </c>
      <c r="Y16" s="442" t="str">
        <f>IF(I16="","",I16)</f>
        <v/>
      </c>
      <c r="Z16" s="442" t="str">
        <f t="shared" si="0"/>
        <v/>
      </c>
      <c r="AA16" s="442" t="str">
        <f t="shared" si="7"/>
        <v/>
      </c>
      <c r="AB16" s="441" t="str">
        <f t="shared" si="1"/>
        <v/>
      </c>
      <c r="AC16" s="441" t="str">
        <f t="shared" si="2"/>
        <v/>
      </c>
      <c r="AD16" s="441" t="str">
        <f t="shared" si="3"/>
        <v/>
      </c>
      <c r="AE16" s="235"/>
      <c r="AF16" s="430" t="str">
        <f t="shared" si="4"/>
        <v/>
      </c>
      <c r="AG16" s="270"/>
      <c r="AH16" s="14" t="str" cm="1">
        <f t="array" ref="AH16">IF(OR(AF16="",O16=""),"",_xlfn.IFS(
(IFERROR(VALUE(TRIM(SUBSTITUTE(AF16,CHAR(160),""))),0))=0,"Attention : montant présenté entièrement écarté",
ROUND(IFERROR(VALUE(TRIM(SUBSTITUTE(AF16,CHAR(160),""))),0),2)&gt;ROUND(IFERROR(VALUE(TRIM(SUBSTITUTE(O16,CHAR(160),""))),0),2),"KO : Le montant retenu est supérieur au montant présenté. Merci de revoir la ligne de contributions ou plafonner son montant.",
ROUND(IFERROR(VALUE(TRIM(SUBSTITUTE(O16,CHAR(160),""))),0),2)=0,"",ROUND(IFERROR(VALUE(TRIM(SUBSTITUTE(AF16,CHAR(160),""))),0),2)=ROUND(IFERROR(VALUE(TRIM(SUBSTITUTE(O16,CHAR(160),""))),0),2),"OK",
ROUND(IFERROR(VALUE(TRIM(SUBSTITUTE(AF16,CHAR(160),""))),0),2)&lt;ROUND(IFERROR(VALUE(TRIM(SUBSTITUTE(O16,CHAR(160),""))),0),2),"Attention : montant présenté partiellement écarté",TRUE,""))</f>
        <v/>
      </c>
      <c r="AI16" s="457" t="str">
        <f t="shared" si="5"/>
        <v/>
      </c>
    </row>
    <row r="17" spans="1:35" s="2" customFormat="1" ht="15.95">
      <c r="A17" s="495">
        <v>6</v>
      </c>
      <c r="B17" s="5"/>
      <c r="C17" s="5"/>
      <c r="D17" s="264"/>
      <c r="E17" s="5"/>
      <c r="F17" s="268"/>
      <c r="G17" s="265"/>
      <c r="H17" s="266"/>
      <c r="I17" s="265"/>
      <c r="J17" s="265"/>
      <c r="K17" s="816" t="str">
        <f t="shared" si="6"/>
        <v/>
      </c>
      <c r="L17" s="429"/>
      <c r="M17" s="5"/>
      <c r="N17" s="5"/>
      <c r="O17" s="430" t="str">
        <f>IF(I17=0,"",((L17/I17)*K17)*F17)</f>
        <v/>
      </c>
      <c r="P17" s="272"/>
      <c r="Q17" s="267" t="str">
        <f>IF(B17="","",B17)</f>
        <v/>
      </c>
      <c r="R17" s="269" t="str">
        <f>IF(C17="","",C17)</f>
        <v/>
      </c>
      <c r="S17" s="269" t="str">
        <f>IF(B17="","",B17)</f>
        <v/>
      </c>
      <c r="T17" s="269" t="str">
        <f>IF(D17="","",D17)</f>
        <v/>
      </c>
      <c r="U17" s="269" t="str">
        <f>IF(E17="","",E17)</f>
        <v/>
      </c>
      <c r="V17" s="433" t="str">
        <f>IF(F17="","",F17)</f>
        <v/>
      </c>
      <c r="W17" s="442" t="str">
        <f>IF(G17="","",G17)</f>
        <v/>
      </c>
      <c r="X17" s="443" t="str">
        <f>IF(H17="","",H17)</f>
        <v/>
      </c>
      <c r="Y17" s="442" t="str">
        <f>IF(I17="","",I17)</f>
        <v/>
      </c>
      <c r="Z17" s="442" t="str">
        <f t="shared" si="0"/>
        <v/>
      </c>
      <c r="AA17" s="442" t="str">
        <f t="shared" si="7"/>
        <v/>
      </c>
      <c r="AB17" s="441" t="str">
        <f t="shared" si="1"/>
        <v/>
      </c>
      <c r="AC17" s="441" t="str">
        <f t="shared" si="2"/>
        <v/>
      </c>
      <c r="AD17" s="441" t="str">
        <f t="shared" si="3"/>
        <v/>
      </c>
      <c r="AE17" s="235"/>
      <c r="AF17" s="430" t="str">
        <f t="shared" si="4"/>
        <v/>
      </c>
      <c r="AG17" s="270"/>
      <c r="AH17" s="14" t="str" cm="1">
        <f t="array" ref="AH17">IF(OR(AF17="",O17=""),"",_xlfn.IFS(
(IFERROR(VALUE(TRIM(SUBSTITUTE(AF17,CHAR(160),""))),0))=0,"Attention : montant présenté entièrement écarté",
ROUND(IFERROR(VALUE(TRIM(SUBSTITUTE(AF17,CHAR(160),""))),0),2)&gt;ROUND(IFERROR(VALUE(TRIM(SUBSTITUTE(O17,CHAR(160),""))),0),2),"KO : Le montant retenu est supérieur au montant présenté. Merci de revoir la ligne de contributions ou plafonner son montant.",
ROUND(IFERROR(VALUE(TRIM(SUBSTITUTE(O17,CHAR(160),""))),0),2)=0,"",ROUND(IFERROR(VALUE(TRIM(SUBSTITUTE(AF17,CHAR(160),""))),0),2)=ROUND(IFERROR(VALUE(TRIM(SUBSTITUTE(O17,CHAR(160),""))),0),2),"OK",
ROUND(IFERROR(VALUE(TRIM(SUBSTITUTE(AF17,CHAR(160),""))),0),2)&lt;ROUND(IFERROR(VALUE(TRIM(SUBSTITUTE(O17,CHAR(160),""))),0),2),"Attention : montant présenté partiellement écarté",TRUE,""))</f>
        <v/>
      </c>
      <c r="AI17" s="457" t="str">
        <f t="shared" si="5"/>
        <v/>
      </c>
    </row>
    <row r="18" spans="1:35" s="2" customFormat="1" ht="15.95">
      <c r="A18" s="495">
        <v>7</v>
      </c>
      <c r="B18" s="5"/>
      <c r="C18" s="5"/>
      <c r="D18" s="264"/>
      <c r="E18" s="5"/>
      <c r="F18" s="268"/>
      <c r="G18" s="265"/>
      <c r="H18" s="266"/>
      <c r="I18" s="265"/>
      <c r="J18" s="265"/>
      <c r="K18" s="816" t="str">
        <f t="shared" si="6"/>
        <v/>
      </c>
      <c r="L18" s="429"/>
      <c r="M18" s="5"/>
      <c r="N18" s="5"/>
      <c r="O18" s="430" t="str">
        <f>IF(I18=0,"",((L18/I18)*K18)*F18)</f>
        <v/>
      </c>
      <c r="P18" s="272"/>
      <c r="Q18" s="267" t="str">
        <f>IF(B18="","",B18)</f>
        <v/>
      </c>
      <c r="R18" s="269" t="str">
        <f>IF(C18="","",C18)</f>
        <v/>
      </c>
      <c r="S18" s="269" t="str">
        <f>IF(B18="","",B18)</f>
        <v/>
      </c>
      <c r="T18" s="269" t="str">
        <f>IF(D18="","",D18)</f>
        <v/>
      </c>
      <c r="U18" s="269" t="str">
        <f>IF(E18="","",E18)</f>
        <v/>
      </c>
      <c r="V18" s="433" t="str">
        <f>IF(F18="","",F18)</f>
        <v/>
      </c>
      <c r="W18" s="442" t="str">
        <f>IF(G18="","",G18)</f>
        <v/>
      </c>
      <c r="X18" s="443" t="str">
        <f>IF(H18="","",H18)</f>
        <v/>
      </c>
      <c r="Y18" s="442" t="str">
        <f>IF(I18="","",I18)</f>
        <v/>
      </c>
      <c r="Z18" s="442" t="str">
        <f t="shared" si="0"/>
        <v/>
      </c>
      <c r="AA18" s="442" t="str">
        <f t="shared" si="7"/>
        <v/>
      </c>
      <c r="AB18" s="441" t="str">
        <f t="shared" si="1"/>
        <v/>
      </c>
      <c r="AC18" s="441" t="str">
        <f t="shared" si="2"/>
        <v/>
      </c>
      <c r="AD18" s="441" t="str">
        <f t="shared" si="3"/>
        <v/>
      </c>
      <c r="AE18" s="235"/>
      <c r="AF18" s="430" t="str">
        <f t="shared" si="4"/>
        <v/>
      </c>
      <c r="AG18" s="270"/>
      <c r="AH18" s="14" t="str" cm="1">
        <f t="array" ref="AH18">IF(OR(AF18="",O18=""),"",_xlfn.IFS(
(IFERROR(VALUE(TRIM(SUBSTITUTE(AF18,CHAR(160),""))),0))=0,"Attention : montant présenté entièrement écarté",
ROUND(IFERROR(VALUE(TRIM(SUBSTITUTE(AF18,CHAR(160),""))),0),2)&gt;ROUND(IFERROR(VALUE(TRIM(SUBSTITUTE(O18,CHAR(160),""))),0),2),"KO : Le montant retenu est supérieur au montant présenté. Merci de revoir la ligne de contributions ou plafonner son montant.",
ROUND(IFERROR(VALUE(TRIM(SUBSTITUTE(O18,CHAR(160),""))),0),2)=0,"",ROUND(IFERROR(VALUE(TRIM(SUBSTITUTE(AF18,CHAR(160),""))),0),2)=ROUND(IFERROR(VALUE(TRIM(SUBSTITUTE(O18,CHAR(160),""))),0),2),"OK",
ROUND(IFERROR(VALUE(TRIM(SUBSTITUTE(AF18,CHAR(160),""))),0),2)&lt;ROUND(IFERROR(VALUE(TRIM(SUBSTITUTE(O18,CHAR(160),""))),0),2),"Attention : montant présenté partiellement écarté",TRUE,""))</f>
        <v/>
      </c>
      <c r="AI18" s="457" t="str">
        <f t="shared" si="5"/>
        <v/>
      </c>
    </row>
    <row r="19" spans="1:35" s="2" customFormat="1" ht="15.95">
      <c r="A19" s="495">
        <v>8</v>
      </c>
      <c r="B19" s="5"/>
      <c r="C19" s="5"/>
      <c r="D19" s="264"/>
      <c r="E19" s="5"/>
      <c r="F19" s="268"/>
      <c r="G19" s="265"/>
      <c r="H19" s="266"/>
      <c r="I19" s="265"/>
      <c r="J19" s="265"/>
      <c r="K19" s="816" t="str">
        <f t="shared" si="6"/>
        <v/>
      </c>
      <c r="L19" s="429"/>
      <c r="M19" s="5"/>
      <c r="N19" s="5"/>
      <c r="O19" s="430" t="str">
        <f>IF(I19=0,"",((L19/I19)*K19)*F19)</f>
        <v/>
      </c>
      <c r="P19" s="272"/>
      <c r="Q19" s="267" t="str">
        <f>IF(B19="","",B19)</f>
        <v/>
      </c>
      <c r="R19" s="269" t="str">
        <f>IF(C19="","",C19)</f>
        <v/>
      </c>
      <c r="S19" s="269" t="str">
        <f>IF(B19="","",B19)</f>
        <v/>
      </c>
      <c r="T19" s="269" t="str">
        <f>IF(D19="","",D19)</f>
        <v/>
      </c>
      <c r="U19" s="269" t="str">
        <f>IF(E19="","",E19)</f>
        <v/>
      </c>
      <c r="V19" s="433" t="str">
        <f>IF(F19="","",F19)</f>
        <v/>
      </c>
      <c r="W19" s="442" t="str">
        <f>IF(G19="","",G19)</f>
        <v/>
      </c>
      <c r="X19" s="443" t="str">
        <f>IF(H19="","",H19)</f>
        <v/>
      </c>
      <c r="Y19" s="442" t="str">
        <f>IF(I19="","",I19)</f>
        <v/>
      </c>
      <c r="Z19" s="442" t="str">
        <f t="shared" si="0"/>
        <v/>
      </c>
      <c r="AA19" s="442" t="str">
        <f t="shared" si="7"/>
        <v/>
      </c>
      <c r="AB19" s="441" t="str">
        <f t="shared" si="1"/>
        <v/>
      </c>
      <c r="AC19" s="441" t="str">
        <f t="shared" si="2"/>
        <v/>
      </c>
      <c r="AD19" s="441" t="str">
        <f t="shared" si="3"/>
        <v/>
      </c>
      <c r="AE19" s="235"/>
      <c r="AF19" s="430" t="str">
        <f t="shared" si="4"/>
        <v/>
      </c>
      <c r="AG19" s="270"/>
      <c r="AH19" s="14" t="str" cm="1">
        <f t="array" ref="AH19">IF(OR(AF19="",O19=""),"",_xlfn.IFS(
(IFERROR(VALUE(TRIM(SUBSTITUTE(AF19,CHAR(160),""))),0))=0,"Attention : montant présenté entièrement écarté",
ROUND(IFERROR(VALUE(TRIM(SUBSTITUTE(AF19,CHAR(160),""))),0),2)&gt;ROUND(IFERROR(VALUE(TRIM(SUBSTITUTE(O19,CHAR(160),""))),0),2),"KO : Le montant retenu est supérieur au montant présenté. Merci de revoir la ligne de contributions ou plafonner son montant.",
ROUND(IFERROR(VALUE(TRIM(SUBSTITUTE(O19,CHAR(160),""))),0),2)=0,"",ROUND(IFERROR(VALUE(TRIM(SUBSTITUTE(AF19,CHAR(160),""))),0),2)=ROUND(IFERROR(VALUE(TRIM(SUBSTITUTE(O19,CHAR(160),""))),0),2),"OK",
ROUND(IFERROR(VALUE(TRIM(SUBSTITUTE(AF19,CHAR(160),""))),0),2)&lt;ROUND(IFERROR(VALUE(TRIM(SUBSTITUTE(O19,CHAR(160),""))),0),2),"Attention : montant présenté partiellement écarté",TRUE,""))</f>
        <v/>
      </c>
      <c r="AI19" s="457" t="str">
        <f t="shared" si="5"/>
        <v/>
      </c>
    </row>
    <row r="20" spans="1:35" s="2" customFormat="1" ht="15.95">
      <c r="A20" s="495">
        <v>9</v>
      </c>
      <c r="B20" s="5"/>
      <c r="C20" s="5"/>
      <c r="D20" s="264"/>
      <c r="E20" s="5"/>
      <c r="F20" s="268"/>
      <c r="G20" s="265"/>
      <c r="H20" s="266"/>
      <c r="I20" s="265"/>
      <c r="J20" s="265"/>
      <c r="K20" s="816" t="str">
        <f t="shared" si="6"/>
        <v/>
      </c>
      <c r="L20" s="429"/>
      <c r="M20" s="5"/>
      <c r="N20" s="5"/>
      <c r="O20" s="430" t="str">
        <f>IF(I20=0,"",((L20/I20)*K20)*F20)</f>
        <v/>
      </c>
      <c r="P20" s="272"/>
      <c r="Q20" s="267" t="str">
        <f>IF(B20="","",B20)</f>
        <v/>
      </c>
      <c r="R20" s="269" t="str">
        <f>IF(C20="","",C20)</f>
        <v/>
      </c>
      <c r="S20" s="269" t="str">
        <f>IF(B20="","",B20)</f>
        <v/>
      </c>
      <c r="T20" s="269" t="str">
        <f>IF(D20="","",D20)</f>
        <v/>
      </c>
      <c r="U20" s="269" t="str">
        <f>IF(E20="","",E20)</f>
        <v/>
      </c>
      <c r="V20" s="433" t="str">
        <f>IF(F20="","",F20)</f>
        <v/>
      </c>
      <c r="W20" s="442" t="str">
        <f>IF(G20="","",G20)</f>
        <v/>
      </c>
      <c r="X20" s="443" t="str">
        <f>IF(H20="","",H20)</f>
        <v/>
      </c>
      <c r="Y20" s="442" t="str">
        <f>IF(I20="","",I20)</f>
        <v/>
      </c>
      <c r="Z20" s="442" t="str">
        <f t="shared" si="0"/>
        <v/>
      </c>
      <c r="AA20" s="442" t="str">
        <f t="shared" si="7"/>
        <v/>
      </c>
      <c r="AB20" s="441" t="str">
        <f t="shared" si="1"/>
        <v/>
      </c>
      <c r="AC20" s="441" t="str">
        <f t="shared" si="2"/>
        <v/>
      </c>
      <c r="AD20" s="441" t="str">
        <f t="shared" si="3"/>
        <v/>
      </c>
      <c r="AE20" s="235"/>
      <c r="AF20" s="430" t="str">
        <f t="shared" si="4"/>
        <v/>
      </c>
      <c r="AG20" s="270"/>
      <c r="AH20" s="14" t="str" cm="1">
        <f t="array" ref="AH20">IF(OR(AF20="",O20=""),"",_xlfn.IFS(
(IFERROR(VALUE(TRIM(SUBSTITUTE(AF20,CHAR(160),""))),0))=0,"Attention : montant présenté entièrement écarté",
ROUND(IFERROR(VALUE(TRIM(SUBSTITUTE(AF20,CHAR(160),""))),0),2)&gt;ROUND(IFERROR(VALUE(TRIM(SUBSTITUTE(O20,CHAR(160),""))),0),2),"KO : Le montant retenu est supérieur au montant présenté. Merci de revoir la ligne de contributions ou plafonner son montant.",
ROUND(IFERROR(VALUE(TRIM(SUBSTITUTE(O20,CHAR(160),""))),0),2)=0,"",ROUND(IFERROR(VALUE(TRIM(SUBSTITUTE(AF20,CHAR(160),""))),0),2)=ROUND(IFERROR(VALUE(TRIM(SUBSTITUTE(O20,CHAR(160),""))),0),2),"OK",
ROUND(IFERROR(VALUE(TRIM(SUBSTITUTE(AF20,CHAR(160),""))),0),2)&lt;ROUND(IFERROR(VALUE(TRIM(SUBSTITUTE(O20,CHAR(160),""))),0),2),"Attention : montant présenté partiellement écarté",TRUE,""))</f>
        <v/>
      </c>
      <c r="AI20" s="457" t="str">
        <f t="shared" si="5"/>
        <v/>
      </c>
    </row>
    <row r="21" spans="1:35" s="2" customFormat="1" ht="15.95">
      <c r="A21" s="495">
        <v>10</v>
      </c>
      <c r="B21" s="5"/>
      <c r="C21" s="5"/>
      <c r="D21" s="264"/>
      <c r="E21" s="5"/>
      <c r="F21" s="268"/>
      <c r="G21" s="265"/>
      <c r="H21" s="266"/>
      <c r="I21" s="265"/>
      <c r="J21" s="265"/>
      <c r="K21" s="816" t="str">
        <f t="shared" si="6"/>
        <v/>
      </c>
      <c r="L21" s="429"/>
      <c r="M21" s="5"/>
      <c r="N21" s="5"/>
      <c r="O21" s="430" t="str">
        <f>IF(I21=0,"",((L21/I21)*K21)*F21)</f>
        <v/>
      </c>
      <c r="P21" s="272"/>
      <c r="Q21" s="267" t="str">
        <f>IF(B21="","",B21)</f>
        <v/>
      </c>
      <c r="R21" s="269" t="str">
        <f>IF(C21="","",C21)</f>
        <v/>
      </c>
      <c r="S21" s="269" t="str">
        <f>IF(B21="","",B21)</f>
        <v/>
      </c>
      <c r="T21" s="269" t="str">
        <f>IF(D21="","",D21)</f>
        <v/>
      </c>
      <c r="U21" s="269" t="str">
        <f>IF(E21="","",E21)</f>
        <v/>
      </c>
      <c r="V21" s="433" t="str">
        <f>IF(F21="","",F21)</f>
        <v/>
      </c>
      <c r="W21" s="442" t="str">
        <f>IF(G21="","",G21)</f>
        <v/>
      </c>
      <c r="X21" s="443" t="str">
        <f>IF(H21="","",H21)</f>
        <v/>
      </c>
      <c r="Y21" s="442" t="str">
        <f>IF(I21="","",I21)</f>
        <v/>
      </c>
      <c r="Z21" s="442" t="str">
        <f t="shared" si="0"/>
        <v/>
      </c>
      <c r="AA21" s="442" t="str">
        <f t="shared" si="7"/>
        <v/>
      </c>
      <c r="AB21" s="441" t="str">
        <f t="shared" si="1"/>
        <v/>
      </c>
      <c r="AC21" s="441" t="str">
        <f t="shared" si="2"/>
        <v/>
      </c>
      <c r="AD21" s="441" t="str">
        <f t="shared" si="3"/>
        <v/>
      </c>
      <c r="AE21" s="235"/>
      <c r="AF21" s="430" t="str">
        <f t="shared" si="4"/>
        <v/>
      </c>
      <c r="AG21" s="270"/>
      <c r="AH21" s="14" t="str" cm="1">
        <f t="array" ref="AH21">IF(OR(AF21="",O21=""),"",_xlfn.IFS(
(IFERROR(VALUE(TRIM(SUBSTITUTE(AF21,CHAR(160),""))),0))=0,"Attention : montant présenté entièrement écarté",
ROUND(IFERROR(VALUE(TRIM(SUBSTITUTE(AF21,CHAR(160),""))),0),2)&gt;ROUND(IFERROR(VALUE(TRIM(SUBSTITUTE(O21,CHAR(160),""))),0),2),"KO : Le montant retenu est supérieur au montant présenté. Merci de revoir la ligne de contributions ou plafonner son montant.",
ROUND(IFERROR(VALUE(TRIM(SUBSTITUTE(O21,CHAR(160),""))),0),2)=0,"",ROUND(IFERROR(VALUE(TRIM(SUBSTITUTE(AF21,CHAR(160),""))),0),2)=ROUND(IFERROR(VALUE(TRIM(SUBSTITUTE(O21,CHAR(160),""))),0),2),"OK",
ROUND(IFERROR(VALUE(TRIM(SUBSTITUTE(AF21,CHAR(160),""))),0),2)&lt;ROUND(IFERROR(VALUE(TRIM(SUBSTITUTE(O21,CHAR(160),""))),0),2),"Attention : montant présenté partiellement écarté",TRUE,""))</f>
        <v/>
      </c>
      <c r="AI21" s="457" t="str">
        <f t="shared" si="5"/>
        <v/>
      </c>
    </row>
    <row r="22" spans="1:35" s="2" customFormat="1" ht="15.95">
      <c r="A22" s="495">
        <v>11</v>
      </c>
      <c r="B22" s="5"/>
      <c r="C22" s="5"/>
      <c r="D22" s="264"/>
      <c r="E22" s="5"/>
      <c r="F22" s="268"/>
      <c r="G22" s="265"/>
      <c r="H22" s="266"/>
      <c r="I22" s="265"/>
      <c r="J22" s="265"/>
      <c r="K22" s="816" t="str">
        <f t="shared" si="6"/>
        <v/>
      </c>
      <c r="L22" s="429"/>
      <c r="M22" s="5"/>
      <c r="N22" s="5"/>
      <c r="O22" s="430" t="str">
        <f>IF(I22=0,"",((L22/I22)*K22)*F22)</f>
        <v/>
      </c>
      <c r="P22" s="272"/>
      <c r="Q22" s="267" t="str">
        <f>IF(B22="","",B22)</f>
        <v/>
      </c>
      <c r="R22" s="269" t="str">
        <f>IF(C22="","",C22)</f>
        <v/>
      </c>
      <c r="S22" s="269" t="str">
        <f>IF(B22="","",B22)</f>
        <v/>
      </c>
      <c r="T22" s="269" t="str">
        <f>IF(D22="","",D22)</f>
        <v/>
      </c>
      <c r="U22" s="269" t="str">
        <f>IF(E22="","",E22)</f>
        <v/>
      </c>
      <c r="V22" s="433" t="str">
        <f>IF(F22="","",F22)</f>
        <v/>
      </c>
      <c r="W22" s="442" t="str">
        <f>IF(G22="","",G22)</f>
        <v/>
      </c>
      <c r="X22" s="443" t="str">
        <f>IF(H22="","",H22)</f>
        <v/>
      </c>
      <c r="Y22" s="442" t="str">
        <f>IF(I22="","",I22)</f>
        <v/>
      </c>
      <c r="Z22" s="442" t="str">
        <f t="shared" si="0"/>
        <v/>
      </c>
      <c r="AA22" s="442" t="str">
        <f t="shared" si="7"/>
        <v/>
      </c>
      <c r="AB22" s="441" t="str">
        <f t="shared" si="1"/>
        <v/>
      </c>
      <c r="AC22" s="441" t="str">
        <f t="shared" si="2"/>
        <v/>
      </c>
      <c r="AD22" s="441" t="str">
        <f t="shared" si="3"/>
        <v/>
      </c>
      <c r="AE22" s="235"/>
      <c r="AF22" s="430" t="str">
        <f t="shared" si="4"/>
        <v/>
      </c>
      <c r="AG22" s="270"/>
      <c r="AH22" s="14" t="str" cm="1">
        <f t="array" ref="AH22">IF(OR(AF22="",O22=""),"",_xlfn.IFS(
(IFERROR(VALUE(TRIM(SUBSTITUTE(AF22,CHAR(160),""))),0))=0,"Attention : montant présenté entièrement écarté",
ROUND(IFERROR(VALUE(TRIM(SUBSTITUTE(AF22,CHAR(160),""))),0),2)&gt;ROUND(IFERROR(VALUE(TRIM(SUBSTITUTE(O22,CHAR(160),""))),0),2),"KO : Le montant retenu est supérieur au montant présenté. Merci de revoir la ligne de contributions ou plafonner son montant.",
ROUND(IFERROR(VALUE(TRIM(SUBSTITUTE(O22,CHAR(160),""))),0),2)=0,"",ROUND(IFERROR(VALUE(TRIM(SUBSTITUTE(AF22,CHAR(160),""))),0),2)=ROUND(IFERROR(VALUE(TRIM(SUBSTITUTE(O22,CHAR(160),""))),0),2),"OK",
ROUND(IFERROR(VALUE(TRIM(SUBSTITUTE(AF22,CHAR(160),""))),0),2)&lt;ROUND(IFERROR(VALUE(TRIM(SUBSTITUTE(O22,CHAR(160),""))),0),2),"Attention : montant présenté partiellement écarté",TRUE,""))</f>
        <v/>
      </c>
      <c r="AI22" s="457" t="str">
        <f t="shared" si="5"/>
        <v/>
      </c>
    </row>
    <row r="23" spans="1:35" s="2" customFormat="1" ht="15.95">
      <c r="A23" s="495">
        <v>12</v>
      </c>
      <c r="B23" s="5"/>
      <c r="C23" s="5"/>
      <c r="D23" s="264"/>
      <c r="E23" s="5"/>
      <c r="F23" s="268"/>
      <c r="G23" s="265"/>
      <c r="H23" s="266"/>
      <c r="I23" s="265"/>
      <c r="J23" s="265"/>
      <c r="K23" s="816" t="str">
        <f t="shared" si="6"/>
        <v/>
      </c>
      <c r="L23" s="429"/>
      <c r="M23" s="5"/>
      <c r="N23" s="5"/>
      <c r="O23" s="430" t="str">
        <f>IF(I23=0,"",((L23/I23)*K23)*F23)</f>
        <v/>
      </c>
      <c r="P23" s="272"/>
      <c r="Q23" s="267" t="str">
        <f>IF(B23="","",B23)</f>
        <v/>
      </c>
      <c r="R23" s="269" t="str">
        <f>IF(C23="","",C23)</f>
        <v/>
      </c>
      <c r="S23" s="269" t="str">
        <f>IF(B23="","",B23)</f>
        <v/>
      </c>
      <c r="T23" s="269" t="str">
        <f>IF(D23="","",D23)</f>
        <v/>
      </c>
      <c r="U23" s="269" t="str">
        <f>IF(E23="","",E23)</f>
        <v/>
      </c>
      <c r="V23" s="433" t="str">
        <f>IF(F23="","",F23)</f>
        <v/>
      </c>
      <c r="W23" s="442" t="str">
        <f>IF(G23="","",G23)</f>
        <v/>
      </c>
      <c r="X23" s="443" t="str">
        <f>IF(H23="","",H23)</f>
        <v/>
      </c>
      <c r="Y23" s="442" t="str">
        <f>IF(I23="","",I23)</f>
        <v/>
      </c>
      <c r="Z23" s="442" t="str">
        <f t="shared" si="0"/>
        <v/>
      </c>
      <c r="AA23" s="442" t="str">
        <f t="shared" si="7"/>
        <v/>
      </c>
      <c r="AB23" s="441" t="str">
        <f t="shared" si="1"/>
        <v/>
      </c>
      <c r="AC23" s="441" t="str">
        <f t="shared" si="2"/>
        <v/>
      </c>
      <c r="AD23" s="441" t="str">
        <f t="shared" si="3"/>
        <v/>
      </c>
      <c r="AE23" s="235"/>
      <c r="AF23" s="430" t="str">
        <f t="shared" si="4"/>
        <v/>
      </c>
      <c r="AG23" s="270"/>
      <c r="AH23" s="14" t="str" cm="1">
        <f t="array" ref="AH23">IF(OR(AF23="",O23=""),"",_xlfn.IFS(
(IFERROR(VALUE(TRIM(SUBSTITUTE(AF23,CHAR(160),""))),0))=0,"Attention : montant présenté entièrement écarté",
ROUND(IFERROR(VALUE(TRIM(SUBSTITUTE(AF23,CHAR(160),""))),0),2)&gt;ROUND(IFERROR(VALUE(TRIM(SUBSTITUTE(O23,CHAR(160),""))),0),2),"KO : Le montant retenu est supérieur au montant présenté. Merci de revoir la ligne de contributions ou plafonner son montant.",
ROUND(IFERROR(VALUE(TRIM(SUBSTITUTE(O23,CHAR(160),""))),0),2)=0,"",ROUND(IFERROR(VALUE(TRIM(SUBSTITUTE(AF23,CHAR(160),""))),0),2)=ROUND(IFERROR(VALUE(TRIM(SUBSTITUTE(O23,CHAR(160),""))),0),2),"OK",
ROUND(IFERROR(VALUE(TRIM(SUBSTITUTE(AF23,CHAR(160),""))),0),2)&lt;ROUND(IFERROR(VALUE(TRIM(SUBSTITUTE(O23,CHAR(160),""))),0),2),"Attention : montant présenté partiellement écarté",TRUE,""))</f>
        <v/>
      </c>
      <c r="AI23" s="457" t="str">
        <f t="shared" si="5"/>
        <v/>
      </c>
    </row>
    <row r="24" spans="1:35" s="2" customFormat="1" ht="15.95">
      <c r="A24" s="495">
        <v>13</v>
      </c>
      <c r="B24" s="5"/>
      <c r="C24" s="5"/>
      <c r="D24" s="264"/>
      <c r="E24" s="5"/>
      <c r="F24" s="268"/>
      <c r="G24" s="265"/>
      <c r="H24" s="266"/>
      <c r="I24" s="265"/>
      <c r="J24" s="265"/>
      <c r="K24" s="816" t="str">
        <f t="shared" si="6"/>
        <v/>
      </c>
      <c r="L24" s="429"/>
      <c r="M24" s="5"/>
      <c r="N24" s="5"/>
      <c r="O24" s="430" t="str">
        <f>IF(I24=0,"",((L24/I24)*K24)*F24)</f>
        <v/>
      </c>
      <c r="P24" s="272"/>
      <c r="Q24" s="267" t="str">
        <f>IF(B24="","",B24)</f>
        <v/>
      </c>
      <c r="R24" s="269" t="str">
        <f>IF(C24="","",C24)</f>
        <v/>
      </c>
      <c r="S24" s="269" t="str">
        <f>IF(B24="","",B24)</f>
        <v/>
      </c>
      <c r="T24" s="269" t="str">
        <f>IF(D24="","",D24)</f>
        <v/>
      </c>
      <c r="U24" s="269" t="str">
        <f>IF(E24="","",E24)</f>
        <v/>
      </c>
      <c r="V24" s="433" t="str">
        <f>IF(F24="","",F24)</f>
        <v/>
      </c>
      <c r="W24" s="442" t="str">
        <f>IF(G24="","",G24)</f>
        <v/>
      </c>
      <c r="X24" s="443" t="str">
        <f>IF(H24="","",H24)</f>
        <v/>
      </c>
      <c r="Y24" s="442" t="str">
        <f>IF(I24="","",I24)</f>
        <v/>
      </c>
      <c r="Z24" s="442" t="str">
        <f t="shared" si="0"/>
        <v/>
      </c>
      <c r="AA24" s="442" t="str">
        <f t="shared" si="7"/>
        <v/>
      </c>
      <c r="AB24" s="441" t="str">
        <f t="shared" si="1"/>
        <v/>
      </c>
      <c r="AC24" s="441" t="str">
        <f t="shared" si="2"/>
        <v/>
      </c>
      <c r="AD24" s="441" t="str">
        <f t="shared" si="3"/>
        <v/>
      </c>
      <c r="AE24" s="235"/>
      <c r="AF24" s="430" t="str">
        <f t="shared" si="4"/>
        <v/>
      </c>
      <c r="AG24" s="270"/>
      <c r="AH24" s="14" t="str" cm="1">
        <f t="array" ref="AH24">IF(OR(AF24="",O24=""),"",_xlfn.IFS(
(IFERROR(VALUE(TRIM(SUBSTITUTE(AF24,CHAR(160),""))),0))=0,"Attention : montant présenté entièrement écarté",
ROUND(IFERROR(VALUE(TRIM(SUBSTITUTE(AF24,CHAR(160),""))),0),2)&gt;ROUND(IFERROR(VALUE(TRIM(SUBSTITUTE(O24,CHAR(160),""))),0),2),"KO : Le montant retenu est supérieur au montant présenté. Merci de revoir la ligne de contributions ou plafonner son montant.",
ROUND(IFERROR(VALUE(TRIM(SUBSTITUTE(O24,CHAR(160),""))),0),2)=0,"",ROUND(IFERROR(VALUE(TRIM(SUBSTITUTE(AF24,CHAR(160),""))),0),2)=ROUND(IFERROR(VALUE(TRIM(SUBSTITUTE(O24,CHAR(160),""))),0),2),"OK",
ROUND(IFERROR(VALUE(TRIM(SUBSTITUTE(AF24,CHAR(160),""))),0),2)&lt;ROUND(IFERROR(VALUE(TRIM(SUBSTITUTE(O24,CHAR(160),""))),0),2),"Attention : montant présenté partiellement écarté",TRUE,""))</f>
        <v/>
      </c>
      <c r="AI24" s="457" t="str">
        <f t="shared" si="5"/>
        <v/>
      </c>
    </row>
    <row r="25" spans="1:35" s="2" customFormat="1" ht="15.95">
      <c r="A25" s="495">
        <v>14</v>
      </c>
      <c r="B25" s="5"/>
      <c r="C25" s="5"/>
      <c r="D25" s="264"/>
      <c r="E25" s="5"/>
      <c r="F25" s="268"/>
      <c r="G25" s="265"/>
      <c r="H25" s="266"/>
      <c r="I25" s="265"/>
      <c r="J25" s="265"/>
      <c r="K25" s="816" t="str">
        <f t="shared" si="6"/>
        <v/>
      </c>
      <c r="L25" s="429"/>
      <c r="M25" s="5"/>
      <c r="N25" s="5"/>
      <c r="O25" s="430" t="str">
        <f>IF(I25=0,"",((L25/I25)*K25)*F25)</f>
        <v/>
      </c>
      <c r="P25" s="272"/>
      <c r="Q25" s="267" t="str">
        <f>IF(B25="","",B25)</f>
        <v/>
      </c>
      <c r="R25" s="269" t="str">
        <f>IF(C25="","",C25)</f>
        <v/>
      </c>
      <c r="S25" s="269" t="str">
        <f>IF(B25="","",B25)</f>
        <v/>
      </c>
      <c r="T25" s="269" t="str">
        <f>IF(D25="","",D25)</f>
        <v/>
      </c>
      <c r="U25" s="269" t="str">
        <f>IF(E25="","",E25)</f>
        <v/>
      </c>
      <c r="V25" s="433" t="str">
        <f>IF(F25="","",F25)</f>
        <v/>
      </c>
      <c r="W25" s="442" t="str">
        <f>IF(G25="","",G25)</f>
        <v/>
      </c>
      <c r="X25" s="443" t="str">
        <f>IF(H25="","",H25)</f>
        <v/>
      </c>
      <c r="Y25" s="442" t="str">
        <f>IF(I25="","",I25)</f>
        <v/>
      </c>
      <c r="Z25" s="442" t="str">
        <f t="shared" si="0"/>
        <v/>
      </c>
      <c r="AA25" s="442" t="str">
        <f t="shared" si="7"/>
        <v/>
      </c>
      <c r="AB25" s="441" t="str">
        <f t="shared" si="1"/>
        <v/>
      </c>
      <c r="AC25" s="441" t="str">
        <f t="shared" si="2"/>
        <v/>
      </c>
      <c r="AD25" s="441" t="str">
        <f t="shared" si="3"/>
        <v/>
      </c>
      <c r="AE25" s="235"/>
      <c r="AF25" s="430" t="str">
        <f t="shared" si="4"/>
        <v/>
      </c>
      <c r="AG25" s="270"/>
      <c r="AH25" s="14" t="str" cm="1">
        <f t="array" ref="AH25">IF(OR(AF25="",O25=""),"",_xlfn.IFS(
(IFERROR(VALUE(TRIM(SUBSTITUTE(AF25,CHAR(160),""))),0))=0,"Attention : montant présenté entièrement écarté",
ROUND(IFERROR(VALUE(TRIM(SUBSTITUTE(AF25,CHAR(160),""))),0),2)&gt;ROUND(IFERROR(VALUE(TRIM(SUBSTITUTE(O25,CHAR(160),""))),0),2),"KO : Le montant retenu est supérieur au montant présenté. Merci de revoir la ligne de contributions ou plafonner son montant.",
ROUND(IFERROR(VALUE(TRIM(SUBSTITUTE(O25,CHAR(160),""))),0),2)=0,"",ROUND(IFERROR(VALUE(TRIM(SUBSTITUTE(AF25,CHAR(160),""))),0),2)=ROUND(IFERROR(VALUE(TRIM(SUBSTITUTE(O25,CHAR(160),""))),0),2),"OK",
ROUND(IFERROR(VALUE(TRIM(SUBSTITUTE(AF25,CHAR(160),""))),0),2)&lt;ROUND(IFERROR(VALUE(TRIM(SUBSTITUTE(O25,CHAR(160),""))),0),2),"Attention : montant présenté partiellement écarté",TRUE,""))</f>
        <v/>
      </c>
      <c r="AI25" s="457" t="str">
        <f t="shared" si="5"/>
        <v/>
      </c>
    </row>
    <row r="26" spans="1:35" s="2" customFormat="1" ht="15.95">
      <c r="A26" s="495">
        <v>15</v>
      </c>
      <c r="B26" s="5"/>
      <c r="C26" s="5"/>
      <c r="D26" s="264"/>
      <c r="E26" s="5"/>
      <c r="F26" s="268"/>
      <c r="G26" s="265"/>
      <c r="H26" s="266"/>
      <c r="I26" s="265"/>
      <c r="J26" s="265"/>
      <c r="K26" s="816" t="str">
        <f t="shared" si="6"/>
        <v/>
      </c>
      <c r="L26" s="429"/>
      <c r="M26" s="5"/>
      <c r="N26" s="5"/>
      <c r="O26" s="430" t="str">
        <f>IF(I26=0,"",((L26/I26)*K26)*F26)</f>
        <v/>
      </c>
      <c r="P26" s="272"/>
      <c r="Q26" s="267" t="str">
        <f>IF(B26="","",B26)</f>
        <v/>
      </c>
      <c r="R26" s="269" t="str">
        <f>IF(C26="","",C26)</f>
        <v/>
      </c>
      <c r="S26" s="269" t="str">
        <f>IF(B26="","",B26)</f>
        <v/>
      </c>
      <c r="T26" s="269" t="str">
        <f>IF(D26="","",D26)</f>
        <v/>
      </c>
      <c r="U26" s="269" t="str">
        <f>IF(E26="","",E26)</f>
        <v/>
      </c>
      <c r="V26" s="433" t="str">
        <f>IF(F26="","",F26)</f>
        <v/>
      </c>
      <c r="W26" s="442" t="str">
        <f>IF(G26="","",G26)</f>
        <v/>
      </c>
      <c r="X26" s="443" t="str">
        <f>IF(H26="","",H26)</f>
        <v/>
      </c>
      <c r="Y26" s="442" t="str">
        <f>IF(I26="","",I26)</f>
        <v/>
      </c>
      <c r="Z26" s="442" t="str">
        <f t="shared" si="0"/>
        <v/>
      </c>
      <c r="AA26" s="442" t="str">
        <f t="shared" si="7"/>
        <v/>
      </c>
      <c r="AB26" s="441" t="str">
        <f t="shared" si="1"/>
        <v/>
      </c>
      <c r="AC26" s="441" t="str">
        <f t="shared" si="2"/>
        <v/>
      </c>
      <c r="AD26" s="441" t="str">
        <f t="shared" si="3"/>
        <v/>
      </c>
      <c r="AE26" s="235"/>
      <c r="AF26" s="430" t="str">
        <f t="shared" si="4"/>
        <v/>
      </c>
      <c r="AG26" s="270"/>
      <c r="AH26" s="14" t="str" cm="1">
        <f t="array" ref="AH26">IF(OR(AF26="",O26=""),"",_xlfn.IFS(
(IFERROR(VALUE(TRIM(SUBSTITUTE(AF26,CHAR(160),""))),0))=0,"Attention : montant présenté entièrement écarté",
ROUND(IFERROR(VALUE(TRIM(SUBSTITUTE(AF26,CHAR(160),""))),0),2)&gt;ROUND(IFERROR(VALUE(TRIM(SUBSTITUTE(O26,CHAR(160),""))),0),2),"KO : Le montant retenu est supérieur au montant présenté. Merci de revoir la ligne de contributions ou plafonner son montant.",
ROUND(IFERROR(VALUE(TRIM(SUBSTITUTE(O26,CHAR(160),""))),0),2)=0,"",ROUND(IFERROR(VALUE(TRIM(SUBSTITUTE(AF26,CHAR(160),""))),0),2)=ROUND(IFERROR(VALUE(TRIM(SUBSTITUTE(O26,CHAR(160),""))),0),2),"OK",
ROUND(IFERROR(VALUE(TRIM(SUBSTITUTE(AF26,CHAR(160),""))),0),2)&lt;ROUND(IFERROR(VALUE(TRIM(SUBSTITUTE(O26,CHAR(160),""))),0),2),"Attention : montant présenté partiellement écarté",TRUE,""))</f>
        <v/>
      </c>
      <c r="AI26" s="457" t="str">
        <f t="shared" si="5"/>
        <v/>
      </c>
    </row>
    <row r="27" spans="1:35" s="2" customFormat="1" ht="15.95">
      <c r="A27" s="495">
        <v>16</v>
      </c>
      <c r="B27" s="5"/>
      <c r="C27" s="5"/>
      <c r="D27" s="264"/>
      <c r="E27" s="5"/>
      <c r="F27" s="268"/>
      <c r="G27" s="265"/>
      <c r="H27" s="266"/>
      <c r="I27" s="265"/>
      <c r="J27" s="265"/>
      <c r="K27" s="816" t="str">
        <f t="shared" si="6"/>
        <v/>
      </c>
      <c r="L27" s="429"/>
      <c r="M27" s="5"/>
      <c r="N27" s="5"/>
      <c r="O27" s="430" t="str">
        <f>IF(I27=0,"",((L27/I27)*K27)*F27)</f>
        <v/>
      </c>
      <c r="P27" s="272"/>
      <c r="Q27" s="267" t="str">
        <f>IF(B27="","",B27)</f>
        <v/>
      </c>
      <c r="R27" s="269" t="str">
        <f>IF(C27="","",C27)</f>
        <v/>
      </c>
      <c r="S27" s="269" t="str">
        <f>IF(B27="","",B27)</f>
        <v/>
      </c>
      <c r="T27" s="269" t="str">
        <f>IF(D27="","",D27)</f>
        <v/>
      </c>
      <c r="U27" s="269" t="str">
        <f>IF(E27="","",E27)</f>
        <v/>
      </c>
      <c r="V27" s="433" t="str">
        <f>IF(F27="","",F27)</f>
        <v/>
      </c>
      <c r="W27" s="442" t="str">
        <f>IF(G27="","",G27)</f>
        <v/>
      </c>
      <c r="X27" s="443" t="str">
        <f>IF(H27="","",H27)</f>
        <v/>
      </c>
      <c r="Y27" s="442" t="str">
        <f>IF(I27="","",I27)</f>
        <v/>
      </c>
      <c r="Z27" s="442" t="str">
        <f t="shared" si="0"/>
        <v/>
      </c>
      <c r="AA27" s="442" t="str">
        <f t="shared" si="7"/>
        <v/>
      </c>
      <c r="AB27" s="441" t="str">
        <f t="shared" si="1"/>
        <v/>
      </c>
      <c r="AC27" s="441" t="str">
        <f t="shared" si="2"/>
        <v/>
      </c>
      <c r="AD27" s="441" t="str">
        <f t="shared" si="3"/>
        <v/>
      </c>
      <c r="AE27" s="235"/>
      <c r="AF27" s="430" t="str">
        <f t="shared" si="4"/>
        <v/>
      </c>
      <c r="AG27" s="270"/>
      <c r="AH27" s="14" t="str" cm="1">
        <f t="array" ref="AH27">IF(OR(AF27="",O27=""),"",_xlfn.IFS(
(IFERROR(VALUE(TRIM(SUBSTITUTE(AF27,CHAR(160),""))),0))=0,"Attention : montant présenté entièrement écarté",
ROUND(IFERROR(VALUE(TRIM(SUBSTITUTE(AF27,CHAR(160),""))),0),2)&gt;ROUND(IFERROR(VALUE(TRIM(SUBSTITUTE(O27,CHAR(160),""))),0),2),"KO : Le montant retenu est supérieur au montant présenté. Merci de revoir la ligne de contributions ou plafonner son montant.",
ROUND(IFERROR(VALUE(TRIM(SUBSTITUTE(O27,CHAR(160),""))),0),2)=0,"",ROUND(IFERROR(VALUE(TRIM(SUBSTITUTE(AF27,CHAR(160),""))),0),2)=ROUND(IFERROR(VALUE(TRIM(SUBSTITUTE(O27,CHAR(160),""))),0),2),"OK",
ROUND(IFERROR(VALUE(TRIM(SUBSTITUTE(AF27,CHAR(160),""))),0),2)&lt;ROUND(IFERROR(VALUE(TRIM(SUBSTITUTE(O27,CHAR(160),""))),0),2),"Attention : montant présenté partiellement écarté",TRUE,""))</f>
        <v/>
      </c>
      <c r="AI27" s="457" t="str">
        <f t="shared" si="5"/>
        <v/>
      </c>
    </row>
    <row r="28" spans="1:35" s="2" customFormat="1" ht="15.95">
      <c r="A28" s="495">
        <v>17</v>
      </c>
      <c r="B28" s="5"/>
      <c r="C28" s="5"/>
      <c r="D28" s="264"/>
      <c r="E28" s="5"/>
      <c r="F28" s="268"/>
      <c r="G28" s="265"/>
      <c r="H28" s="266"/>
      <c r="I28" s="265"/>
      <c r="J28" s="265"/>
      <c r="K28" s="816" t="str">
        <f t="shared" si="6"/>
        <v/>
      </c>
      <c r="L28" s="429"/>
      <c r="M28" s="5"/>
      <c r="N28" s="5"/>
      <c r="O28" s="430" t="str">
        <f>IF(I28=0,"",((L28/I28)*K28)*F28)</f>
        <v/>
      </c>
      <c r="P28" s="272"/>
      <c r="Q28" s="267" t="str">
        <f>IF(B28="","",B28)</f>
        <v/>
      </c>
      <c r="R28" s="269" t="str">
        <f>IF(C28="","",C28)</f>
        <v/>
      </c>
      <c r="S28" s="269" t="str">
        <f>IF(B28="","",B28)</f>
        <v/>
      </c>
      <c r="T28" s="269" t="str">
        <f>IF(D28="","",D28)</f>
        <v/>
      </c>
      <c r="U28" s="269" t="str">
        <f>IF(E28="","",E28)</f>
        <v/>
      </c>
      <c r="V28" s="433" t="str">
        <f>IF(F28="","",F28)</f>
        <v/>
      </c>
      <c r="W28" s="442" t="str">
        <f>IF(G28="","",G28)</f>
        <v/>
      </c>
      <c r="X28" s="443" t="str">
        <f>IF(H28="","",H28)</f>
        <v/>
      </c>
      <c r="Y28" s="442" t="str">
        <f>IF(I28="","",I28)</f>
        <v/>
      </c>
      <c r="Z28" s="442" t="str">
        <f t="shared" ref="Z28:Z91" si="8">IF(J28="","",J28)</f>
        <v/>
      </c>
      <c r="AA28" s="442" t="str">
        <f t="shared" si="7"/>
        <v/>
      </c>
      <c r="AB28" s="441" t="str">
        <f t="shared" si="1"/>
        <v/>
      </c>
      <c r="AC28" s="441" t="str">
        <f t="shared" si="2"/>
        <v/>
      </c>
      <c r="AD28" s="441" t="str">
        <f t="shared" si="3"/>
        <v/>
      </c>
      <c r="AE28" s="235"/>
      <c r="AF28" s="430" t="str">
        <f t="shared" si="4"/>
        <v/>
      </c>
      <c r="AG28" s="270"/>
      <c r="AH28" s="14" t="str" cm="1">
        <f t="array" ref="AH28">IF(OR(AF28="",O28=""),"",_xlfn.IFS(
(IFERROR(VALUE(TRIM(SUBSTITUTE(AF28,CHAR(160),""))),0))=0,"Attention : montant présenté entièrement écarté",
ROUND(IFERROR(VALUE(TRIM(SUBSTITUTE(AF28,CHAR(160),""))),0),2)&gt;ROUND(IFERROR(VALUE(TRIM(SUBSTITUTE(O28,CHAR(160),""))),0),2),"KO : Le montant retenu est supérieur au montant présenté. Merci de revoir la ligne de contributions ou plafonner son montant.",
ROUND(IFERROR(VALUE(TRIM(SUBSTITUTE(O28,CHAR(160),""))),0),2)=0,"",ROUND(IFERROR(VALUE(TRIM(SUBSTITUTE(AF28,CHAR(160),""))),0),2)=ROUND(IFERROR(VALUE(TRIM(SUBSTITUTE(O28,CHAR(160),""))),0),2),"OK",
ROUND(IFERROR(VALUE(TRIM(SUBSTITUTE(AF28,CHAR(160),""))),0),2)&lt;ROUND(IFERROR(VALUE(TRIM(SUBSTITUTE(O28,CHAR(160),""))),0),2),"Attention : montant présenté partiellement écarté",TRUE,""))</f>
        <v/>
      </c>
      <c r="AI28" s="457" t="str">
        <f t="shared" si="5"/>
        <v/>
      </c>
    </row>
    <row r="29" spans="1:35" s="2" customFormat="1" ht="15.95">
      <c r="A29" s="495">
        <v>18</v>
      </c>
      <c r="B29" s="5"/>
      <c r="C29" s="5"/>
      <c r="D29" s="264"/>
      <c r="E29" s="5"/>
      <c r="F29" s="268"/>
      <c r="G29" s="265"/>
      <c r="H29" s="266"/>
      <c r="I29" s="265"/>
      <c r="J29" s="265"/>
      <c r="K29" s="816" t="str">
        <f t="shared" si="6"/>
        <v/>
      </c>
      <c r="L29" s="429"/>
      <c r="M29" s="5"/>
      <c r="N29" s="5"/>
      <c r="O29" s="430" t="str">
        <f>IF(I29=0,"",((L29/I29)*K29)*F29)</f>
        <v/>
      </c>
      <c r="P29" s="272"/>
      <c r="Q29" s="267" t="str">
        <f>IF(B29="","",B29)</f>
        <v/>
      </c>
      <c r="R29" s="269" t="str">
        <f>IF(C29="","",C29)</f>
        <v/>
      </c>
      <c r="S29" s="269" t="str">
        <f>IF(B29="","",B29)</f>
        <v/>
      </c>
      <c r="T29" s="269" t="str">
        <f>IF(D29="","",D29)</f>
        <v/>
      </c>
      <c r="U29" s="269" t="str">
        <f>IF(E29="","",E29)</f>
        <v/>
      </c>
      <c r="V29" s="433" t="str">
        <f>IF(F29="","",F29)</f>
        <v/>
      </c>
      <c r="W29" s="442" t="str">
        <f>IF(G29="","",G29)</f>
        <v/>
      </c>
      <c r="X29" s="443" t="str">
        <f>IF(H29="","",H29)</f>
        <v/>
      </c>
      <c r="Y29" s="442" t="str">
        <f>IF(I29="","",I29)</f>
        <v/>
      </c>
      <c r="Z29" s="442" t="str">
        <f t="shared" si="8"/>
        <v/>
      </c>
      <c r="AA29" s="442" t="str">
        <f t="shared" si="7"/>
        <v/>
      </c>
      <c r="AB29" s="441" t="str">
        <f t="shared" si="1"/>
        <v/>
      </c>
      <c r="AC29" s="441" t="str">
        <f t="shared" si="2"/>
        <v/>
      </c>
      <c r="AD29" s="441" t="str">
        <f t="shared" si="3"/>
        <v/>
      </c>
      <c r="AE29" s="235"/>
      <c r="AF29" s="430" t="str">
        <f t="shared" si="4"/>
        <v/>
      </c>
      <c r="AG29" s="270"/>
      <c r="AH29" s="14" t="str" cm="1">
        <f t="array" ref="AH29">IF(OR(AF29="",O29=""),"",_xlfn.IFS(
(IFERROR(VALUE(TRIM(SUBSTITUTE(AF29,CHAR(160),""))),0))=0,"Attention : montant présenté entièrement écarté",
ROUND(IFERROR(VALUE(TRIM(SUBSTITUTE(AF29,CHAR(160),""))),0),2)&gt;ROUND(IFERROR(VALUE(TRIM(SUBSTITUTE(O29,CHAR(160),""))),0),2),"KO : Le montant retenu est supérieur au montant présenté. Merci de revoir la ligne de contributions ou plafonner son montant.",
ROUND(IFERROR(VALUE(TRIM(SUBSTITUTE(O29,CHAR(160),""))),0),2)=0,"",ROUND(IFERROR(VALUE(TRIM(SUBSTITUTE(AF29,CHAR(160),""))),0),2)=ROUND(IFERROR(VALUE(TRIM(SUBSTITUTE(O29,CHAR(160),""))),0),2),"OK",
ROUND(IFERROR(VALUE(TRIM(SUBSTITUTE(AF29,CHAR(160),""))),0),2)&lt;ROUND(IFERROR(VALUE(TRIM(SUBSTITUTE(O29,CHAR(160),""))),0),2),"Attention : montant présenté partiellement écarté",TRUE,""))</f>
        <v/>
      </c>
      <c r="AI29" s="457" t="str">
        <f t="shared" si="5"/>
        <v/>
      </c>
    </row>
    <row r="30" spans="1:35" s="2" customFormat="1" ht="15.95">
      <c r="A30" s="495">
        <v>19</v>
      </c>
      <c r="B30" s="5"/>
      <c r="C30" s="5"/>
      <c r="D30" s="264"/>
      <c r="E30" s="5"/>
      <c r="F30" s="268"/>
      <c r="G30" s="265"/>
      <c r="H30" s="266"/>
      <c r="I30" s="265"/>
      <c r="J30" s="265"/>
      <c r="K30" s="816" t="str">
        <f t="shared" si="6"/>
        <v/>
      </c>
      <c r="L30" s="429"/>
      <c r="M30" s="5"/>
      <c r="N30" s="5"/>
      <c r="O30" s="430" t="str">
        <f>IF(I30=0,"",((L30/I30)*K30)*F30)</f>
        <v/>
      </c>
      <c r="P30" s="272"/>
      <c r="Q30" s="267" t="str">
        <f>IF(B30="","",B30)</f>
        <v/>
      </c>
      <c r="R30" s="269" t="str">
        <f>IF(C30="","",C30)</f>
        <v/>
      </c>
      <c r="S30" s="269" t="str">
        <f>IF(B30="","",B30)</f>
        <v/>
      </c>
      <c r="T30" s="269" t="str">
        <f>IF(D30="","",D30)</f>
        <v/>
      </c>
      <c r="U30" s="269" t="str">
        <f>IF(E30="","",E30)</f>
        <v/>
      </c>
      <c r="V30" s="433" t="str">
        <f>IF(F30="","",F30)</f>
        <v/>
      </c>
      <c r="W30" s="442" t="str">
        <f>IF(G30="","",G30)</f>
        <v/>
      </c>
      <c r="X30" s="443" t="str">
        <f>IF(H30="","",H30)</f>
        <v/>
      </c>
      <c r="Y30" s="442" t="str">
        <f>IF(I30="","",I30)</f>
        <v/>
      </c>
      <c r="Z30" s="442" t="str">
        <f t="shared" si="8"/>
        <v/>
      </c>
      <c r="AA30" s="442" t="str">
        <f t="shared" si="7"/>
        <v/>
      </c>
      <c r="AB30" s="441" t="str">
        <f t="shared" si="1"/>
        <v/>
      </c>
      <c r="AC30" s="441" t="str">
        <f t="shared" si="2"/>
        <v/>
      </c>
      <c r="AD30" s="441" t="str">
        <f t="shared" si="3"/>
        <v/>
      </c>
      <c r="AE30" s="235"/>
      <c r="AF30" s="430" t="str">
        <f t="shared" si="4"/>
        <v/>
      </c>
      <c r="AG30" s="270"/>
      <c r="AH30" s="14" t="str" cm="1">
        <f t="array" ref="AH30">IF(OR(AF30="",O30=""),"",_xlfn.IFS(
(IFERROR(VALUE(TRIM(SUBSTITUTE(AF30,CHAR(160),""))),0))=0,"Attention : montant présenté entièrement écarté",
ROUND(IFERROR(VALUE(TRIM(SUBSTITUTE(AF30,CHAR(160),""))),0),2)&gt;ROUND(IFERROR(VALUE(TRIM(SUBSTITUTE(O30,CHAR(160),""))),0),2),"KO : Le montant retenu est supérieur au montant présenté. Merci de revoir la ligne de contributions ou plafonner son montant.",
ROUND(IFERROR(VALUE(TRIM(SUBSTITUTE(O30,CHAR(160),""))),0),2)=0,"",ROUND(IFERROR(VALUE(TRIM(SUBSTITUTE(AF30,CHAR(160),""))),0),2)=ROUND(IFERROR(VALUE(TRIM(SUBSTITUTE(O30,CHAR(160),""))),0),2),"OK",
ROUND(IFERROR(VALUE(TRIM(SUBSTITUTE(AF30,CHAR(160),""))),0),2)&lt;ROUND(IFERROR(VALUE(TRIM(SUBSTITUTE(O30,CHAR(160),""))),0),2),"Attention : montant présenté partiellement écarté",TRUE,""))</f>
        <v/>
      </c>
      <c r="AI30" s="457" t="str">
        <f t="shared" si="5"/>
        <v/>
      </c>
    </row>
    <row r="31" spans="1:35" s="2" customFormat="1" ht="15.95">
      <c r="A31" s="495">
        <v>20</v>
      </c>
      <c r="B31" s="5"/>
      <c r="C31" s="5"/>
      <c r="D31" s="264"/>
      <c r="E31" s="5"/>
      <c r="F31" s="268"/>
      <c r="G31" s="265"/>
      <c r="H31" s="266"/>
      <c r="I31" s="265"/>
      <c r="J31" s="265"/>
      <c r="K31" s="816" t="str">
        <f t="shared" si="6"/>
        <v/>
      </c>
      <c r="L31" s="429"/>
      <c r="M31" s="5"/>
      <c r="N31" s="5"/>
      <c r="O31" s="430" t="str">
        <f>IF(I31=0,"",((L31/I31)*K31)*F31)</f>
        <v/>
      </c>
      <c r="P31" s="272"/>
      <c r="Q31" s="267" t="str">
        <f>IF(B31="","",B31)</f>
        <v/>
      </c>
      <c r="R31" s="269" t="str">
        <f>IF(C31="","",C31)</f>
        <v/>
      </c>
      <c r="S31" s="269" t="str">
        <f>IF(B31="","",B31)</f>
        <v/>
      </c>
      <c r="T31" s="269" t="str">
        <f>IF(D31="","",D31)</f>
        <v/>
      </c>
      <c r="U31" s="269" t="str">
        <f>IF(E31="","",E31)</f>
        <v/>
      </c>
      <c r="V31" s="433" t="str">
        <f>IF(F31="","",F31)</f>
        <v/>
      </c>
      <c r="W31" s="442" t="str">
        <f>IF(G31="","",G31)</f>
        <v/>
      </c>
      <c r="X31" s="443" t="str">
        <f>IF(H31="","",H31)</f>
        <v/>
      </c>
      <c r="Y31" s="442" t="str">
        <f>IF(I31="","",I31)</f>
        <v/>
      </c>
      <c r="Z31" s="442" t="str">
        <f t="shared" si="8"/>
        <v/>
      </c>
      <c r="AA31" s="442" t="str">
        <f t="shared" si="7"/>
        <v/>
      </c>
      <c r="AB31" s="441" t="str">
        <f t="shared" si="1"/>
        <v/>
      </c>
      <c r="AC31" s="441" t="str">
        <f t="shared" si="2"/>
        <v/>
      </c>
      <c r="AD31" s="441" t="str">
        <f t="shared" si="3"/>
        <v/>
      </c>
      <c r="AE31" s="235"/>
      <c r="AF31" s="430" t="str">
        <f t="shared" si="4"/>
        <v/>
      </c>
      <c r="AG31" s="270"/>
      <c r="AH31" s="14" t="str" cm="1">
        <f t="array" ref="AH31">IF(OR(AF31="",O31=""),"",_xlfn.IFS(
(IFERROR(VALUE(TRIM(SUBSTITUTE(AF31,CHAR(160),""))),0))=0,"Attention : montant présenté entièrement écarté",
ROUND(IFERROR(VALUE(TRIM(SUBSTITUTE(AF31,CHAR(160),""))),0),2)&gt;ROUND(IFERROR(VALUE(TRIM(SUBSTITUTE(O31,CHAR(160),""))),0),2),"KO : Le montant retenu est supérieur au montant présenté. Merci de revoir la ligne de contributions ou plafonner son montant.",
ROUND(IFERROR(VALUE(TRIM(SUBSTITUTE(O31,CHAR(160),""))),0),2)=0,"",ROUND(IFERROR(VALUE(TRIM(SUBSTITUTE(AF31,CHAR(160),""))),0),2)=ROUND(IFERROR(VALUE(TRIM(SUBSTITUTE(O31,CHAR(160),""))),0),2),"OK",
ROUND(IFERROR(VALUE(TRIM(SUBSTITUTE(AF31,CHAR(160),""))),0),2)&lt;ROUND(IFERROR(VALUE(TRIM(SUBSTITUTE(O31,CHAR(160),""))),0),2),"Attention : montant présenté partiellement écarté",TRUE,""))</f>
        <v/>
      </c>
      <c r="AI31" s="457" t="str">
        <f t="shared" si="5"/>
        <v/>
      </c>
    </row>
    <row r="32" spans="1:35" s="2" customFormat="1" ht="15.95">
      <c r="A32" s="495">
        <v>21</v>
      </c>
      <c r="B32" s="5"/>
      <c r="C32" s="5"/>
      <c r="D32" s="264"/>
      <c r="E32" s="5"/>
      <c r="F32" s="268"/>
      <c r="G32" s="265"/>
      <c r="H32" s="266"/>
      <c r="I32" s="265"/>
      <c r="J32" s="265"/>
      <c r="K32" s="816" t="str">
        <f t="shared" si="6"/>
        <v/>
      </c>
      <c r="L32" s="429"/>
      <c r="M32" s="5"/>
      <c r="N32" s="5"/>
      <c r="O32" s="430" t="str">
        <f>IF(I32=0,"",((L32/I32)*K32)*F32)</f>
        <v/>
      </c>
      <c r="P32" s="272"/>
      <c r="Q32" s="267" t="str">
        <f>IF(B32="","",B32)</f>
        <v/>
      </c>
      <c r="R32" s="269" t="str">
        <f>IF(C32="","",C32)</f>
        <v/>
      </c>
      <c r="S32" s="269" t="str">
        <f>IF(B32="","",B32)</f>
        <v/>
      </c>
      <c r="T32" s="269" t="str">
        <f>IF(D32="","",D32)</f>
        <v/>
      </c>
      <c r="U32" s="269" t="str">
        <f>IF(E32="","",E32)</f>
        <v/>
      </c>
      <c r="V32" s="433" t="str">
        <f>IF(F32="","",F32)</f>
        <v/>
      </c>
      <c r="W32" s="442" t="str">
        <f>IF(G32="","",G32)</f>
        <v/>
      </c>
      <c r="X32" s="443" t="str">
        <f>IF(H32="","",H32)</f>
        <v/>
      </c>
      <c r="Y32" s="442" t="str">
        <f>IF(I32="","",I32)</f>
        <v/>
      </c>
      <c r="Z32" s="442" t="str">
        <f t="shared" si="8"/>
        <v/>
      </c>
      <c r="AA32" s="442" t="str">
        <f t="shared" si="7"/>
        <v/>
      </c>
      <c r="AB32" s="441" t="str">
        <f t="shared" si="1"/>
        <v/>
      </c>
      <c r="AC32" s="441" t="str">
        <f t="shared" si="2"/>
        <v/>
      </c>
      <c r="AD32" s="441" t="str">
        <f t="shared" si="3"/>
        <v/>
      </c>
      <c r="AE32" s="235"/>
      <c r="AF32" s="430" t="str">
        <f t="shared" si="4"/>
        <v/>
      </c>
      <c r="AG32" s="270"/>
      <c r="AH32" s="14" t="str" cm="1">
        <f t="array" ref="AH32">IF(OR(AF32="",O32=""),"",_xlfn.IFS(
(IFERROR(VALUE(TRIM(SUBSTITUTE(AF32,CHAR(160),""))),0))=0,"Attention : montant présenté entièrement écarté",
ROUND(IFERROR(VALUE(TRIM(SUBSTITUTE(AF32,CHAR(160),""))),0),2)&gt;ROUND(IFERROR(VALUE(TRIM(SUBSTITUTE(O32,CHAR(160),""))),0),2),"KO : Le montant retenu est supérieur au montant présenté. Merci de revoir la ligne de contributions ou plafonner son montant.",
ROUND(IFERROR(VALUE(TRIM(SUBSTITUTE(O32,CHAR(160),""))),0),2)=0,"",ROUND(IFERROR(VALUE(TRIM(SUBSTITUTE(AF32,CHAR(160),""))),0),2)=ROUND(IFERROR(VALUE(TRIM(SUBSTITUTE(O32,CHAR(160),""))),0),2),"OK",
ROUND(IFERROR(VALUE(TRIM(SUBSTITUTE(AF32,CHAR(160),""))),0),2)&lt;ROUND(IFERROR(VALUE(TRIM(SUBSTITUTE(O32,CHAR(160),""))),0),2),"Attention : montant présenté partiellement écarté",TRUE,""))</f>
        <v/>
      </c>
      <c r="AI32" s="457" t="str">
        <f t="shared" si="5"/>
        <v/>
      </c>
    </row>
    <row r="33" spans="1:35" s="2" customFormat="1" ht="15.95">
      <c r="A33" s="495">
        <v>22</v>
      </c>
      <c r="B33" s="5"/>
      <c r="C33" s="5"/>
      <c r="D33" s="264"/>
      <c r="E33" s="5"/>
      <c r="F33" s="268"/>
      <c r="G33" s="265"/>
      <c r="H33" s="266"/>
      <c r="I33" s="265"/>
      <c r="J33" s="265"/>
      <c r="K33" s="816" t="str">
        <f t="shared" si="6"/>
        <v/>
      </c>
      <c r="L33" s="429"/>
      <c r="M33" s="5"/>
      <c r="N33" s="5"/>
      <c r="O33" s="430" t="str">
        <f>IF(I33=0,"",((L33/I33)*K33)*F33)</f>
        <v/>
      </c>
      <c r="P33" s="272"/>
      <c r="Q33" s="267" t="str">
        <f>IF(B33="","",B33)</f>
        <v/>
      </c>
      <c r="R33" s="269" t="str">
        <f>IF(C33="","",C33)</f>
        <v/>
      </c>
      <c r="S33" s="269" t="str">
        <f>IF(B33="","",B33)</f>
        <v/>
      </c>
      <c r="T33" s="269" t="str">
        <f>IF(D33="","",D33)</f>
        <v/>
      </c>
      <c r="U33" s="269" t="str">
        <f>IF(E33="","",E33)</f>
        <v/>
      </c>
      <c r="V33" s="433" t="str">
        <f>IF(F33="","",F33)</f>
        <v/>
      </c>
      <c r="W33" s="442" t="str">
        <f>IF(G33="","",G33)</f>
        <v/>
      </c>
      <c r="X33" s="443" t="str">
        <f>IF(H33="","",H33)</f>
        <v/>
      </c>
      <c r="Y33" s="442" t="str">
        <f>IF(I33="","",I33)</f>
        <v/>
      </c>
      <c r="Z33" s="442" t="str">
        <f t="shared" si="8"/>
        <v/>
      </c>
      <c r="AA33" s="442" t="str">
        <f t="shared" si="7"/>
        <v/>
      </c>
      <c r="AB33" s="441" t="str">
        <f t="shared" si="1"/>
        <v/>
      </c>
      <c r="AC33" s="441" t="str">
        <f t="shared" si="2"/>
        <v/>
      </c>
      <c r="AD33" s="441" t="str">
        <f t="shared" si="3"/>
        <v/>
      </c>
      <c r="AE33" s="235"/>
      <c r="AF33" s="430" t="str">
        <f t="shared" si="4"/>
        <v/>
      </c>
      <c r="AG33" s="270"/>
      <c r="AH33" s="14" t="str" cm="1">
        <f t="array" ref="AH33">IF(OR(AF33="",O33=""),"",_xlfn.IFS(
(IFERROR(VALUE(TRIM(SUBSTITUTE(AF33,CHAR(160),""))),0))=0,"Attention : montant présenté entièrement écarté",
ROUND(IFERROR(VALUE(TRIM(SUBSTITUTE(AF33,CHAR(160),""))),0),2)&gt;ROUND(IFERROR(VALUE(TRIM(SUBSTITUTE(O33,CHAR(160),""))),0),2),"KO : Le montant retenu est supérieur au montant présenté. Merci de revoir la ligne de contributions ou plafonner son montant.",
ROUND(IFERROR(VALUE(TRIM(SUBSTITUTE(O33,CHAR(160),""))),0),2)=0,"",ROUND(IFERROR(VALUE(TRIM(SUBSTITUTE(AF33,CHAR(160),""))),0),2)=ROUND(IFERROR(VALUE(TRIM(SUBSTITUTE(O33,CHAR(160),""))),0),2),"OK",
ROUND(IFERROR(VALUE(TRIM(SUBSTITUTE(AF33,CHAR(160),""))),0),2)&lt;ROUND(IFERROR(VALUE(TRIM(SUBSTITUTE(O33,CHAR(160),""))),0),2),"Attention : montant présenté partiellement écarté",TRUE,""))</f>
        <v/>
      </c>
      <c r="AI33" s="457" t="str">
        <f t="shared" si="5"/>
        <v/>
      </c>
    </row>
    <row r="34" spans="1:35" s="2" customFormat="1" ht="15.95">
      <c r="A34" s="495">
        <v>23</v>
      </c>
      <c r="B34" s="5"/>
      <c r="C34" s="5"/>
      <c r="D34" s="264"/>
      <c r="E34" s="5"/>
      <c r="F34" s="268"/>
      <c r="G34" s="265"/>
      <c r="H34" s="266"/>
      <c r="I34" s="265"/>
      <c r="J34" s="265"/>
      <c r="K34" s="816" t="str">
        <f t="shared" si="6"/>
        <v/>
      </c>
      <c r="L34" s="429"/>
      <c r="M34" s="5"/>
      <c r="N34" s="5"/>
      <c r="O34" s="430" t="str">
        <f>IF(I34=0,"",((L34/I34)*K34)*F34)</f>
        <v/>
      </c>
      <c r="P34" s="272"/>
      <c r="Q34" s="267" t="str">
        <f>IF(B34="","",B34)</f>
        <v/>
      </c>
      <c r="R34" s="269" t="str">
        <f>IF(C34="","",C34)</f>
        <v/>
      </c>
      <c r="S34" s="269" t="str">
        <f>IF(B34="","",B34)</f>
        <v/>
      </c>
      <c r="T34" s="269" t="str">
        <f>IF(D34="","",D34)</f>
        <v/>
      </c>
      <c r="U34" s="269" t="str">
        <f>IF(E34="","",E34)</f>
        <v/>
      </c>
      <c r="V34" s="433" t="str">
        <f>IF(F34="","",F34)</f>
        <v/>
      </c>
      <c r="W34" s="442" t="str">
        <f>IF(G34="","",G34)</f>
        <v/>
      </c>
      <c r="X34" s="443" t="str">
        <f>IF(H34="","",H34)</f>
        <v/>
      </c>
      <c r="Y34" s="442" t="str">
        <f>IF(I34="","",I34)</f>
        <v/>
      </c>
      <c r="Z34" s="442" t="str">
        <f t="shared" si="8"/>
        <v/>
      </c>
      <c r="AA34" s="442" t="str">
        <f t="shared" si="7"/>
        <v/>
      </c>
      <c r="AB34" s="441" t="str">
        <f t="shared" si="1"/>
        <v/>
      </c>
      <c r="AC34" s="441" t="str">
        <f t="shared" si="2"/>
        <v/>
      </c>
      <c r="AD34" s="441" t="str">
        <f t="shared" si="3"/>
        <v/>
      </c>
      <c r="AE34" s="235"/>
      <c r="AF34" s="430" t="str">
        <f t="shared" si="4"/>
        <v/>
      </c>
      <c r="AG34" s="270"/>
      <c r="AH34" s="14" t="str" cm="1">
        <f t="array" ref="AH34">IF(OR(AF34="",O34=""),"",_xlfn.IFS(
(IFERROR(VALUE(TRIM(SUBSTITUTE(AF34,CHAR(160),""))),0))=0,"Attention : montant présenté entièrement écarté",
ROUND(IFERROR(VALUE(TRIM(SUBSTITUTE(AF34,CHAR(160),""))),0),2)&gt;ROUND(IFERROR(VALUE(TRIM(SUBSTITUTE(O34,CHAR(160),""))),0),2),"KO : Le montant retenu est supérieur au montant présenté. Merci de revoir la ligne de contributions ou plafonner son montant.",
ROUND(IFERROR(VALUE(TRIM(SUBSTITUTE(O34,CHAR(160),""))),0),2)=0,"",ROUND(IFERROR(VALUE(TRIM(SUBSTITUTE(AF34,CHAR(160),""))),0),2)=ROUND(IFERROR(VALUE(TRIM(SUBSTITUTE(O34,CHAR(160),""))),0),2),"OK",
ROUND(IFERROR(VALUE(TRIM(SUBSTITUTE(AF34,CHAR(160),""))),0),2)&lt;ROUND(IFERROR(VALUE(TRIM(SUBSTITUTE(O34,CHAR(160),""))),0),2),"Attention : montant présenté partiellement écarté",TRUE,""))</f>
        <v/>
      </c>
      <c r="AI34" s="457" t="str">
        <f t="shared" si="5"/>
        <v/>
      </c>
    </row>
    <row r="35" spans="1:35" s="2" customFormat="1" ht="15.95">
      <c r="A35" s="495">
        <v>24</v>
      </c>
      <c r="B35" s="5"/>
      <c r="C35" s="5"/>
      <c r="D35" s="264"/>
      <c r="E35" s="5"/>
      <c r="F35" s="268"/>
      <c r="G35" s="265"/>
      <c r="H35" s="266"/>
      <c r="I35" s="265"/>
      <c r="J35" s="265"/>
      <c r="K35" s="816" t="str">
        <f t="shared" si="6"/>
        <v/>
      </c>
      <c r="L35" s="429"/>
      <c r="M35" s="5"/>
      <c r="N35" s="5"/>
      <c r="O35" s="430" t="str">
        <f>IF(I35=0,"",((L35/I35)*K35)*F35)</f>
        <v/>
      </c>
      <c r="P35" s="272"/>
      <c r="Q35" s="267" t="str">
        <f>IF(B35="","",B35)</f>
        <v/>
      </c>
      <c r="R35" s="269" t="str">
        <f>IF(C35="","",C35)</f>
        <v/>
      </c>
      <c r="S35" s="269" t="str">
        <f>IF(B35="","",B35)</f>
        <v/>
      </c>
      <c r="T35" s="269" t="str">
        <f>IF(D35="","",D35)</f>
        <v/>
      </c>
      <c r="U35" s="269" t="str">
        <f>IF(E35="","",E35)</f>
        <v/>
      </c>
      <c r="V35" s="433" t="str">
        <f>IF(F35="","",F35)</f>
        <v/>
      </c>
      <c r="W35" s="442" t="str">
        <f>IF(G35="","",G35)</f>
        <v/>
      </c>
      <c r="X35" s="443" t="str">
        <f>IF(H35="","",H35)</f>
        <v/>
      </c>
      <c r="Y35" s="442" t="str">
        <f>IF(I35="","",I35)</f>
        <v/>
      </c>
      <c r="Z35" s="442" t="str">
        <f t="shared" si="8"/>
        <v/>
      </c>
      <c r="AA35" s="442" t="str">
        <f t="shared" si="7"/>
        <v/>
      </c>
      <c r="AB35" s="441" t="str">
        <f t="shared" si="1"/>
        <v/>
      </c>
      <c r="AC35" s="441" t="str">
        <f t="shared" si="2"/>
        <v/>
      </c>
      <c r="AD35" s="441" t="str">
        <f t="shared" si="3"/>
        <v/>
      </c>
      <c r="AE35" s="235"/>
      <c r="AF35" s="430" t="str">
        <f t="shared" si="4"/>
        <v/>
      </c>
      <c r="AG35" s="270"/>
      <c r="AH35" s="14" t="str" cm="1">
        <f t="array" ref="AH35">IF(OR(AF35="",O35=""),"",_xlfn.IFS(
(IFERROR(VALUE(TRIM(SUBSTITUTE(AF35,CHAR(160),""))),0))=0,"Attention : montant présenté entièrement écarté",
ROUND(IFERROR(VALUE(TRIM(SUBSTITUTE(AF35,CHAR(160),""))),0),2)&gt;ROUND(IFERROR(VALUE(TRIM(SUBSTITUTE(O35,CHAR(160),""))),0),2),"KO : Le montant retenu est supérieur au montant présenté. Merci de revoir la ligne de contributions ou plafonner son montant.",
ROUND(IFERROR(VALUE(TRIM(SUBSTITUTE(O35,CHAR(160),""))),0),2)=0,"",ROUND(IFERROR(VALUE(TRIM(SUBSTITUTE(AF35,CHAR(160),""))),0),2)=ROUND(IFERROR(VALUE(TRIM(SUBSTITUTE(O35,CHAR(160),""))),0),2),"OK",
ROUND(IFERROR(VALUE(TRIM(SUBSTITUTE(AF35,CHAR(160),""))),0),2)&lt;ROUND(IFERROR(VALUE(TRIM(SUBSTITUTE(O35,CHAR(160),""))),0),2),"Attention : montant présenté partiellement écarté",TRUE,""))</f>
        <v/>
      </c>
      <c r="AI35" s="457" t="str">
        <f t="shared" si="5"/>
        <v/>
      </c>
    </row>
    <row r="36" spans="1:35" s="2" customFormat="1" ht="15.95">
      <c r="A36" s="495">
        <v>25</v>
      </c>
      <c r="B36" s="5"/>
      <c r="C36" s="5"/>
      <c r="D36" s="264"/>
      <c r="E36" s="5"/>
      <c r="F36" s="268"/>
      <c r="G36" s="265"/>
      <c r="H36" s="266"/>
      <c r="I36" s="265"/>
      <c r="J36" s="265"/>
      <c r="K36" s="816" t="str">
        <f t="shared" si="6"/>
        <v/>
      </c>
      <c r="L36" s="429"/>
      <c r="M36" s="5"/>
      <c r="N36" s="5"/>
      <c r="O36" s="430" t="str">
        <f>IF(I36=0,"",((L36/I36)*K36)*F36)</f>
        <v/>
      </c>
      <c r="P36" s="272"/>
      <c r="Q36" s="267" t="str">
        <f>IF(B36="","",B36)</f>
        <v/>
      </c>
      <c r="R36" s="269" t="str">
        <f>IF(C36="","",C36)</f>
        <v/>
      </c>
      <c r="S36" s="269" t="str">
        <f>IF(B36="","",B36)</f>
        <v/>
      </c>
      <c r="T36" s="269" t="str">
        <f>IF(D36="","",D36)</f>
        <v/>
      </c>
      <c r="U36" s="269" t="str">
        <f>IF(E36="","",E36)</f>
        <v/>
      </c>
      <c r="V36" s="433" t="str">
        <f>IF(F36="","",F36)</f>
        <v/>
      </c>
      <c r="W36" s="442" t="str">
        <f>IF(G36="","",G36)</f>
        <v/>
      </c>
      <c r="X36" s="443" t="str">
        <f>IF(H36="","",H36)</f>
        <v/>
      </c>
      <c r="Y36" s="442" t="str">
        <f>IF(I36="","",I36)</f>
        <v/>
      </c>
      <c r="Z36" s="442" t="str">
        <f t="shared" si="8"/>
        <v/>
      </c>
      <c r="AA36" s="442" t="str">
        <f t="shared" si="7"/>
        <v/>
      </c>
      <c r="AB36" s="441" t="str">
        <f t="shared" si="1"/>
        <v/>
      </c>
      <c r="AC36" s="441" t="str">
        <f t="shared" si="2"/>
        <v/>
      </c>
      <c r="AD36" s="441" t="str">
        <f t="shared" si="3"/>
        <v/>
      </c>
      <c r="AE36" s="235"/>
      <c r="AF36" s="430" t="str">
        <f t="shared" si="4"/>
        <v/>
      </c>
      <c r="AG36" s="270"/>
      <c r="AH36" s="14" t="str" cm="1">
        <f t="array" ref="AH36">IF(OR(AF36="",O36=""),"",_xlfn.IFS(
(IFERROR(VALUE(TRIM(SUBSTITUTE(AF36,CHAR(160),""))),0))=0,"Attention : montant présenté entièrement écarté",
ROUND(IFERROR(VALUE(TRIM(SUBSTITUTE(AF36,CHAR(160),""))),0),2)&gt;ROUND(IFERROR(VALUE(TRIM(SUBSTITUTE(O36,CHAR(160),""))),0),2),"KO : Le montant retenu est supérieur au montant présenté. Merci de revoir la ligne de contributions ou plafonner son montant.",
ROUND(IFERROR(VALUE(TRIM(SUBSTITUTE(O36,CHAR(160),""))),0),2)=0,"",ROUND(IFERROR(VALUE(TRIM(SUBSTITUTE(AF36,CHAR(160),""))),0),2)=ROUND(IFERROR(VALUE(TRIM(SUBSTITUTE(O36,CHAR(160),""))),0),2),"OK",
ROUND(IFERROR(VALUE(TRIM(SUBSTITUTE(AF36,CHAR(160),""))),0),2)&lt;ROUND(IFERROR(VALUE(TRIM(SUBSTITUTE(O36,CHAR(160),""))),0),2),"Attention : montant présenté partiellement écarté",TRUE,""))</f>
        <v/>
      </c>
      <c r="AI36" s="457" t="str">
        <f t="shared" si="5"/>
        <v/>
      </c>
    </row>
    <row r="37" spans="1:35" s="2" customFormat="1" ht="15.95">
      <c r="A37" s="495">
        <v>26</v>
      </c>
      <c r="B37" s="5"/>
      <c r="C37" s="5"/>
      <c r="D37" s="264"/>
      <c r="E37" s="5"/>
      <c r="F37" s="268"/>
      <c r="G37" s="265"/>
      <c r="H37" s="266"/>
      <c r="I37" s="265"/>
      <c r="J37" s="265"/>
      <c r="K37" s="816" t="str">
        <f t="shared" si="6"/>
        <v/>
      </c>
      <c r="L37" s="429"/>
      <c r="M37" s="5"/>
      <c r="N37" s="5"/>
      <c r="O37" s="430" t="str">
        <f>IF(I37=0,"",((L37/I37)*K37)*F37)</f>
        <v/>
      </c>
      <c r="P37" s="272"/>
      <c r="Q37" s="267" t="str">
        <f>IF(B37="","",B37)</f>
        <v/>
      </c>
      <c r="R37" s="269" t="str">
        <f>IF(C37="","",C37)</f>
        <v/>
      </c>
      <c r="S37" s="269" t="str">
        <f>IF(B37="","",B37)</f>
        <v/>
      </c>
      <c r="T37" s="269" t="str">
        <f>IF(D37="","",D37)</f>
        <v/>
      </c>
      <c r="U37" s="269" t="str">
        <f>IF(E37="","",E37)</f>
        <v/>
      </c>
      <c r="V37" s="433" t="str">
        <f>IF(F37="","",F37)</f>
        <v/>
      </c>
      <c r="W37" s="442" t="str">
        <f>IF(G37="","",G37)</f>
        <v/>
      </c>
      <c r="X37" s="443" t="str">
        <f>IF(H37="","",H37)</f>
        <v/>
      </c>
      <c r="Y37" s="442" t="str">
        <f>IF(I37="","",I37)</f>
        <v/>
      </c>
      <c r="Z37" s="442" t="str">
        <f t="shared" si="8"/>
        <v/>
      </c>
      <c r="AA37" s="442" t="str">
        <f t="shared" si="7"/>
        <v/>
      </c>
      <c r="AB37" s="441" t="str">
        <f t="shared" si="1"/>
        <v/>
      </c>
      <c r="AC37" s="441" t="str">
        <f t="shared" si="2"/>
        <v/>
      </c>
      <c r="AD37" s="441" t="str">
        <f t="shared" si="3"/>
        <v/>
      </c>
      <c r="AE37" s="235"/>
      <c r="AF37" s="430" t="str">
        <f t="shared" si="4"/>
        <v/>
      </c>
      <c r="AG37" s="270"/>
      <c r="AH37" s="14" t="str" cm="1">
        <f t="array" ref="AH37">IF(OR(AF37="",O37=""),"",_xlfn.IFS(
(IFERROR(VALUE(TRIM(SUBSTITUTE(AF37,CHAR(160),""))),0))=0,"Attention : montant présenté entièrement écarté",
ROUND(IFERROR(VALUE(TRIM(SUBSTITUTE(AF37,CHAR(160),""))),0),2)&gt;ROUND(IFERROR(VALUE(TRIM(SUBSTITUTE(O37,CHAR(160),""))),0),2),"KO : Le montant retenu est supérieur au montant présenté. Merci de revoir la ligne de contributions ou plafonner son montant.",
ROUND(IFERROR(VALUE(TRIM(SUBSTITUTE(O37,CHAR(160),""))),0),2)=0,"",ROUND(IFERROR(VALUE(TRIM(SUBSTITUTE(AF37,CHAR(160),""))),0),2)=ROUND(IFERROR(VALUE(TRIM(SUBSTITUTE(O37,CHAR(160),""))),0),2),"OK",
ROUND(IFERROR(VALUE(TRIM(SUBSTITUTE(AF37,CHAR(160),""))),0),2)&lt;ROUND(IFERROR(VALUE(TRIM(SUBSTITUTE(O37,CHAR(160),""))),0),2),"Attention : montant présenté partiellement écarté",TRUE,""))</f>
        <v/>
      </c>
      <c r="AI37" s="457" t="str">
        <f t="shared" si="5"/>
        <v/>
      </c>
    </row>
    <row r="38" spans="1:35" s="2" customFormat="1" ht="15.95">
      <c r="A38" s="495">
        <v>27</v>
      </c>
      <c r="B38" s="5"/>
      <c r="C38" s="5"/>
      <c r="D38" s="264"/>
      <c r="E38" s="5"/>
      <c r="F38" s="268"/>
      <c r="G38" s="265"/>
      <c r="H38" s="266"/>
      <c r="I38" s="265"/>
      <c r="J38" s="265"/>
      <c r="K38" s="816" t="str">
        <f t="shared" si="6"/>
        <v/>
      </c>
      <c r="L38" s="429"/>
      <c r="M38" s="5"/>
      <c r="N38" s="5"/>
      <c r="O38" s="430" t="str">
        <f>IF(I38=0,"",((L38/I38)*K38)*F38)</f>
        <v/>
      </c>
      <c r="P38" s="272"/>
      <c r="Q38" s="267" t="str">
        <f>IF(B38="","",B38)</f>
        <v/>
      </c>
      <c r="R38" s="269" t="str">
        <f>IF(C38="","",C38)</f>
        <v/>
      </c>
      <c r="S38" s="269" t="str">
        <f>IF(B38="","",B38)</f>
        <v/>
      </c>
      <c r="T38" s="269" t="str">
        <f>IF(D38="","",D38)</f>
        <v/>
      </c>
      <c r="U38" s="269" t="str">
        <f>IF(E38="","",E38)</f>
        <v/>
      </c>
      <c r="V38" s="433" t="str">
        <f>IF(F38="","",F38)</f>
        <v/>
      </c>
      <c r="W38" s="442" t="str">
        <f>IF(G38="","",G38)</f>
        <v/>
      </c>
      <c r="X38" s="443" t="str">
        <f>IF(H38="","",H38)</f>
        <v/>
      </c>
      <c r="Y38" s="442" t="str">
        <f>IF(I38="","",I38)</f>
        <v/>
      </c>
      <c r="Z38" s="442" t="str">
        <f t="shared" si="8"/>
        <v/>
      </c>
      <c r="AA38" s="442" t="str">
        <f t="shared" si="7"/>
        <v/>
      </c>
      <c r="AB38" s="441" t="str">
        <f t="shared" si="1"/>
        <v/>
      </c>
      <c r="AC38" s="441" t="str">
        <f t="shared" si="2"/>
        <v/>
      </c>
      <c r="AD38" s="441" t="str">
        <f t="shared" si="3"/>
        <v/>
      </c>
      <c r="AE38" s="235"/>
      <c r="AF38" s="430" t="str">
        <f t="shared" si="4"/>
        <v/>
      </c>
      <c r="AG38" s="270"/>
      <c r="AH38" s="14" t="str" cm="1">
        <f t="array" ref="AH38">IF(OR(AF38="",O38=""),"",_xlfn.IFS(
(IFERROR(VALUE(TRIM(SUBSTITUTE(AF38,CHAR(160),""))),0))=0,"Attention : montant présenté entièrement écarté",
ROUND(IFERROR(VALUE(TRIM(SUBSTITUTE(AF38,CHAR(160),""))),0),2)&gt;ROUND(IFERROR(VALUE(TRIM(SUBSTITUTE(O38,CHAR(160),""))),0),2),"KO : Le montant retenu est supérieur au montant présenté. Merci de revoir la ligne de contributions ou plafonner son montant.",
ROUND(IFERROR(VALUE(TRIM(SUBSTITUTE(O38,CHAR(160),""))),0),2)=0,"",ROUND(IFERROR(VALUE(TRIM(SUBSTITUTE(AF38,CHAR(160),""))),0),2)=ROUND(IFERROR(VALUE(TRIM(SUBSTITUTE(O38,CHAR(160),""))),0),2),"OK",
ROUND(IFERROR(VALUE(TRIM(SUBSTITUTE(AF38,CHAR(160),""))),0),2)&lt;ROUND(IFERROR(VALUE(TRIM(SUBSTITUTE(O38,CHAR(160),""))),0),2),"Attention : montant présenté partiellement écarté",TRUE,""))</f>
        <v/>
      </c>
      <c r="AI38" s="457" t="str">
        <f t="shared" si="5"/>
        <v/>
      </c>
    </row>
    <row r="39" spans="1:35" s="2" customFormat="1" ht="15.95">
      <c r="A39" s="495">
        <v>28</v>
      </c>
      <c r="B39" s="5"/>
      <c r="C39" s="5"/>
      <c r="D39" s="264"/>
      <c r="E39" s="5"/>
      <c r="F39" s="268"/>
      <c r="G39" s="265"/>
      <c r="H39" s="266"/>
      <c r="I39" s="265"/>
      <c r="J39" s="265"/>
      <c r="K39" s="816" t="str">
        <f t="shared" si="6"/>
        <v/>
      </c>
      <c r="L39" s="429"/>
      <c r="M39" s="5"/>
      <c r="N39" s="5"/>
      <c r="O39" s="430" t="str">
        <f>IF(I39=0,"",((L39/I39)*K39)*F39)</f>
        <v/>
      </c>
      <c r="P39" s="272"/>
      <c r="Q39" s="267" t="str">
        <f>IF(B39="","",B39)</f>
        <v/>
      </c>
      <c r="R39" s="269" t="str">
        <f>IF(C39="","",C39)</f>
        <v/>
      </c>
      <c r="S39" s="269" t="str">
        <f>IF(B39="","",B39)</f>
        <v/>
      </c>
      <c r="T39" s="269" t="str">
        <f>IF(D39="","",D39)</f>
        <v/>
      </c>
      <c r="U39" s="269" t="str">
        <f>IF(E39="","",E39)</f>
        <v/>
      </c>
      <c r="V39" s="433" t="str">
        <f>IF(F39="","",F39)</f>
        <v/>
      </c>
      <c r="W39" s="442" t="str">
        <f>IF(G39="","",G39)</f>
        <v/>
      </c>
      <c r="X39" s="443" t="str">
        <f>IF(H39="","",H39)</f>
        <v/>
      </c>
      <c r="Y39" s="442" t="str">
        <f>IF(I39="","",I39)</f>
        <v/>
      </c>
      <c r="Z39" s="442" t="str">
        <f t="shared" si="8"/>
        <v/>
      </c>
      <c r="AA39" s="442" t="str">
        <f t="shared" si="7"/>
        <v/>
      </c>
      <c r="AB39" s="441" t="str">
        <f t="shared" si="1"/>
        <v/>
      </c>
      <c r="AC39" s="441" t="str">
        <f t="shared" si="2"/>
        <v/>
      </c>
      <c r="AD39" s="441" t="str">
        <f t="shared" si="3"/>
        <v/>
      </c>
      <c r="AE39" s="235"/>
      <c r="AF39" s="430" t="str">
        <f t="shared" si="4"/>
        <v/>
      </c>
      <c r="AG39" s="270"/>
      <c r="AH39" s="14" t="str" cm="1">
        <f t="array" ref="AH39">IF(OR(AF39="",O39=""),"",_xlfn.IFS(
(IFERROR(VALUE(TRIM(SUBSTITUTE(AF39,CHAR(160),""))),0))=0,"Attention : montant présenté entièrement écarté",
ROUND(IFERROR(VALUE(TRIM(SUBSTITUTE(AF39,CHAR(160),""))),0),2)&gt;ROUND(IFERROR(VALUE(TRIM(SUBSTITUTE(O39,CHAR(160),""))),0),2),"KO : Le montant retenu est supérieur au montant présenté. Merci de revoir la ligne de contributions ou plafonner son montant.",
ROUND(IFERROR(VALUE(TRIM(SUBSTITUTE(O39,CHAR(160),""))),0),2)=0,"",ROUND(IFERROR(VALUE(TRIM(SUBSTITUTE(AF39,CHAR(160),""))),0),2)=ROUND(IFERROR(VALUE(TRIM(SUBSTITUTE(O39,CHAR(160),""))),0),2),"OK",
ROUND(IFERROR(VALUE(TRIM(SUBSTITUTE(AF39,CHAR(160),""))),0),2)&lt;ROUND(IFERROR(VALUE(TRIM(SUBSTITUTE(O39,CHAR(160),""))),0),2),"Attention : montant présenté partiellement écarté",TRUE,""))</f>
        <v/>
      </c>
      <c r="AI39" s="457" t="str">
        <f t="shared" si="5"/>
        <v/>
      </c>
    </row>
    <row r="40" spans="1:35" s="2" customFormat="1" ht="15.95">
      <c r="A40" s="495">
        <v>29</v>
      </c>
      <c r="B40" s="5"/>
      <c r="C40" s="5"/>
      <c r="D40" s="264"/>
      <c r="E40" s="5"/>
      <c r="F40" s="268"/>
      <c r="G40" s="265"/>
      <c r="H40" s="266"/>
      <c r="I40" s="265"/>
      <c r="J40" s="265"/>
      <c r="K40" s="816" t="str">
        <f t="shared" si="6"/>
        <v/>
      </c>
      <c r="L40" s="429"/>
      <c r="M40" s="5"/>
      <c r="N40" s="5"/>
      <c r="O40" s="430" t="str">
        <f>IF(I40=0,"",((L40/I40)*K40)*F40)</f>
        <v/>
      </c>
      <c r="P40" s="272"/>
      <c r="Q40" s="267" t="str">
        <f>IF(B40="","",B40)</f>
        <v/>
      </c>
      <c r="R40" s="269" t="str">
        <f>IF(C40="","",C40)</f>
        <v/>
      </c>
      <c r="S40" s="269" t="str">
        <f>IF(B40="","",B40)</f>
        <v/>
      </c>
      <c r="T40" s="269" t="str">
        <f>IF(D40="","",D40)</f>
        <v/>
      </c>
      <c r="U40" s="269" t="str">
        <f>IF(E40="","",E40)</f>
        <v/>
      </c>
      <c r="V40" s="433" t="str">
        <f>IF(F40="","",F40)</f>
        <v/>
      </c>
      <c r="W40" s="442" t="str">
        <f>IF(G40="","",G40)</f>
        <v/>
      </c>
      <c r="X40" s="443" t="str">
        <f>IF(H40="","",H40)</f>
        <v/>
      </c>
      <c r="Y40" s="442" t="str">
        <f>IF(I40="","",I40)</f>
        <v/>
      </c>
      <c r="Z40" s="442" t="str">
        <f t="shared" si="8"/>
        <v/>
      </c>
      <c r="AA40" s="442" t="str">
        <f t="shared" si="7"/>
        <v/>
      </c>
      <c r="AB40" s="441" t="str">
        <f t="shared" si="1"/>
        <v/>
      </c>
      <c r="AC40" s="441" t="str">
        <f t="shared" si="2"/>
        <v/>
      </c>
      <c r="AD40" s="441" t="str">
        <f t="shared" si="3"/>
        <v/>
      </c>
      <c r="AE40" s="235"/>
      <c r="AF40" s="430" t="str">
        <f t="shared" si="4"/>
        <v/>
      </c>
      <c r="AG40" s="270"/>
      <c r="AH40" s="14" t="str" cm="1">
        <f t="array" ref="AH40">IF(OR(AF40="",O40=""),"",_xlfn.IFS(
(IFERROR(VALUE(TRIM(SUBSTITUTE(AF40,CHAR(160),""))),0))=0,"Attention : montant présenté entièrement écarté",
ROUND(IFERROR(VALUE(TRIM(SUBSTITUTE(AF40,CHAR(160),""))),0),2)&gt;ROUND(IFERROR(VALUE(TRIM(SUBSTITUTE(O40,CHAR(160),""))),0),2),"KO : Le montant retenu est supérieur au montant présenté. Merci de revoir la ligne de contributions ou plafonner son montant.",
ROUND(IFERROR(VALUE(TRIM(SUBSTITUTE(O40,CHAR(160),""))),0),2)=0,"",ROUND(IFERROR(VALUE(TRIM(SUBSTITUTE(AF40,CHAR(160),""))),0),2)=ROUND(IFERROR(VALUE(TRIM(SUBSTITUTE(O40,CHAR(160),""))),0),2),"OK",
ROUND(IFERROR(VALUE(TRIM(SUBSTITUTE(AF40,CHAR(160),""))),0),2)&lt;ROUND(IFERROR(VALUE(TRIM(SUBSTITUTE(O40,CHAR(160),""))),0),2),"Attention : montant présenté partiellement écarté",TRUE,""))</f>
        <v/>
      </c>
      <c r="AI40" s="457" t="str">
        <f t="shared" si="5"/>
        <v/>
      </c>
    </row>
    <row r="41" spans="1:35" s="2" customFormat="1" ht="15.95">
      <c r="A41" s="495">
        <v>30</v>
      </c>
      <c r="B41" s="5"/>
      <c r="C41" s="5"/>
      <c r="D41" s="264"/>
      <c r="E41" s="5"/>
      <c r="F41" s="268"/>
      <c r="G41" s="265"/>
      <c r="H41" s="266"/>
      <c r="I41" s="265"/>
      <c r="J41" s="265"/>
      <c r="K41" s="816" t="str">
        <f t="shared" si="6"/>
        <v/>
      </c>
      <c r="L41" s="429"/>
      <c r="M41" s="5"/>
      <c r="N41" s="5"/>
      <c r="O41" s="430" t="str">
        <f>IF(I41=0,"",((L41/I41)*K41)*F41)</f>
        <v/>
      </c>
      <c r="P41" s="272"/>
      <c r="Q41" s="267" t="str">
        <f>IF(B41="","",B41)</f>
        <v/>
      </c>
      <c r="R41" s="269" t="str">
        <f>IF(C41="","",C41)</f>
        <v/>
      </c>
      <c r="S41" s="269" t="str">
        <f>IF(B41="","",B41)</f>
        <v/>
      </c>
      <c r="T41" s="269" t="str">
        <f>IF(D41="","",D41)</f>
        <v/>
      </c>
      <c r="U41" s="269" t="str">
        <f>IF(E41="","",E41)</f>
        <v/>
      </c>
      <c r="V41" s="433" t="str">
        <f>IF(F41="","",F41)</f>
        <v/>
      </c>
      <c r="W41" s="442" t="str">
        <f>IF(G41="","",G41)</f>
        <v/>
      </c>
      <c r="X41" s="443" t="str">
        <f>IF(H41="","",H41)</f>
        <v/>
      </c>
      <c r="Y41" s="442" t="str">
        <f>IF(I41="","",I41)</f>
        <v/>
      </c>
      <c r="Z41" s="442" t="str">
        <f t="shared" si="8"/>
        <v/>
      </c>
      <c r="AA41" s="442" t="str">
        <f t="shared" si="7"/>
        <v/>
      </c>
      <c r="AB41" s="441" t="str">
        <f t="shared" si="1"/>
        <v/>
      </c>
      <c r="AC41" s="441" t="str">
        <f t="shared" si="2"/>
        <v/>
      </c>
      <c r="AD41" s="441" t="str">
        <f t="shared" si="3"/>
        <v/>
      </c>
      <c r="AE41" s="235"/>
      <c r="AF41" s="430" t="str">
        <f t="shared" si="4"/>
        <v/>
      </c>
      <c r="AG41" s="270"/>
      <c r="AH41" s="14" t="str" cm="1">
        <f t="array" ref="AH41">IF(OR(AF41="",O41=""),"",_xlfn.IFS(
(IFERROR(VALUE(TRIM(SUBSTITUTE(AF41,CHAR(160),""))),0))=0,"Attention : montant présenté entièrement écarté",
ROUND(IFERROR(VALUE(TRIM(SUBSTITUTE(AF41,CHAR(160),""))),0),2)&gt;ROUND(IFERROR(VALUE(TRIM(SUBSTITUTE(O41,CHAR(160),""))),0),2),"KO : Le montant retenu est supérieur au montant présenté. Merci de revoir la ligne de contributions ou plafonner son montant.",
ROUND(IFERROR(VALUE(TRIM(SUBSTITUTE(O41,CHAR(160),""))),0),2)=0,"",ROUND(IFERROR(VALUE(TRIM(SUBSTITUTE(AF41,CHAR(160),""))),0),2)=ROUND(IFERROR(VALUE(TRIM(SUBSTITUTE(O41,CHAR(160),""))),0),2),"OK",
ROUND(IFERROR(VALUE(TRIM(SUBSTITUTE(AF41,CHAR(160),""))),0),2)&lt;ROUND(IFERROR(VALUE(TRIM(SUBSTITUTE(O41,CHAR(160),""))),0),2),"Attention : montant présenté partiellement écarté",TRUE,""))</f>
        <v/>
      </c>
      <c r="AI41" s="457" t="str">
        <f t="shared" si="5"/>
        <v/>
      </c>
    </row>
    <row r="42" spans="1:35" s="2" customFormat="1" ht="15.95">
      <c r="A42" s="495">
        <v>31</v>
      </c>
      <c r="B42" s="5"/>
      <c r="C42" s="5"/>
      <c r="D42" s="264"/>
      <c r="E42" s="5"/>
      <c r="F42" s="268"/>
      <c r="G42" s="265"/>
      <c r="H42" s="266"/>
      <c r="I42" s="265"/>
      <c r="J42" s="265"/>
      <c r="K42" s="816" t="str">
        <f t="shared" si="6"/>
        <v/>
      </c>
      <c r="L42" s="429"/>
      <c r="M42" s="5"/>
      <c r="N42" s="5"/>
      <c r="O42" s="430" t="str">
        <f>IF(I42=0,"",((L42/I42)*K42)*F42)</f>
        <v/>
      </c>
      <c r="P42" s="272"/>
      <c r="Q42" s="267" t="str">
        <f>IF(B42="","",B42)</f>
        <v/>
      </c>
      <c r="R42" s="269" t="str">
        <f>IF(C42="","",C42)</f>
        <v/>
      </c>
      <c r="S42" s="269" t="str">
        <f>IF(B42="","",B42)</f>
        <v/>
      </c>
      <c r="T42" s="269" t="str">
        <f>IF(D42="","",D42)</f>
        <v/>
      </c>
      <c r="U42" s="269" t="str">
        <f>IF(E42="","",E42)</f>
        <v/>
      </c>
      <c r="V42" s="433" t="str">
        <f>IF(F42="","",F42)</f>
        <v/>
      </c>
      <c r="W42" s="442" t="str">
        <f>IF(G42="","",G42)</f>
        <v/>
      </c>
      <c r="X42" s="443" t="str">
        <f>IF(H42="","",H42)</f>
        <v/>
      </c>
      <c r="Y42" s="442" t="str">
        <f>IF(I42="","",I42)</f>
        <v/>
      </c>
      <c r="Z42" s="442" t="str">
        <f t="shared" si="8"/>
        <v/>
      </c>
      <c r="AA42" s="442" t="str">
        <f t="shared" si="7"/>
        <v/>
      </c>
      <c r="AB42" s="441" t="str">
        <f t="shared" si="1"/>
        <v/>
      </c>
      <c r="AC42" s="441" t="str">
        <f t="shared" si="2"/>
        <v/>
      </c>
      <c r="AD42" s="441" t="str">
        <f t="shared" si="3"/>
        <v/>
      </c>
      <c r="AE42" s="235"/>
      <c r="AF42" s="430" t="str">
        <f t="shared" si="4"/>
        <v/>
      </c>
      <c r="AG42" s="270"/>
      <c r="AH42" s="14" t="str" cm="1">
        <f t="array" ref="AH42">IF(OR(AF42="",O42=""),"",_xlfn.IFS(
(IFERROR(VALUE(TRIM(SUBSTITUTE(AF42,CHAR(160),""))),0))=0,"Attention : montant présenté entièrement écarté",
ROUND(IFERROR(VALUE(TRIM(SUBSTITUTE(AF42,CHAR(160),""))),0),2)&gt;ROUND(IFERROR(VALUE(TRIM(SUBSTITUTE(O42,CHAR(160),""))),0),2),"KO : Le montant retenu est supérieur au montant présenté. Merci de revoir la ligne de contributions ou plafonner son montant.",
ROUND(IFERROR(VALUE(TRIM(SUBSTITUTE(O42,CHAR(160),""))),0),2)=0,"",ROUND(IFERROR(VALUE(TRIM(SUBSTITUTE(AF42,CHAR(160),""))),0),2)=ROUND(IFERROR(VALUE(TRIM(SUBSTITUTE(O42,CHAR(160),""))),0),2),"OK",
ROUND(IFERROR(VALUE(TRIM(SUBSTITUTE(AF42,CHAR(160),""))),0),2)&lt;ROUND(IFERROR(VALUE(TRIM(SUBSTITUTE(O42,CHAR(160),""))),0),2),"Attention : montant présenté partiellement écarté",TRUE,""))</f>
        <v/>
      </c>
      <c r="AI42" s="457" t="str">
        <f t="shared" si="5"/>
        <v/>
      </c>
    </row>
    <row r="43" spans="1:35" s="2" customFormat="1" ht="15.95">
      <c r="A43" s="495">
        <v>32</v>
      </c>
      <c r="B43" s="5"/>
      <c r="C43" s="5"/>
      <c r="D43" s="264"/>
      <c r="E43" s="5"/>
      <c r="F43" s="268"/>
      <c r="G43" s="265"/>
      <c r="H43" s="266"/>
      <c r="I43" s="265"/>
      <c r="J43" s="265"/>
      <c r="K43" s="816" t="str">
        <f t="shared" si="6"/>
        <v/>
      </c>
      <c r="L43" s="429"/>
      <c r="M43" s="5"/>
      <c r="N43" s="5"/>
      <c r="O43" s="430" t="str">
        <f>IF(I43=0,"",((L43/I43)*K43)*F43)</f>
        <v/>
      </c>
      <c r="P43" s="272"/>
      <c r="Q43" s="267" t="str">
        <f>IF(B43="","",B43)</f>
        <v/>
      </c>
      <c r="R43" s="269" t="str">
        <f>IF(C43="","",C43)</f>
        <v/>
      </c>
      <c r="S43" s="269" t="str">
        <f>IF(B43="","",B43)</f>
        <v/>
      </c>
      <c r="T43" s="269" t="str">
        <f>IF(D43="","",D43)</f>
        <v/>
      </c>
      <c r="U43" s="269" t="str">
        <f>IF(E43="","",E43)</f>
        <v/>
      </c>
      <c r="V43" s="433" t="str">
        <f>IF(F43="","",F43)</f>
        <v/>
      </c>
      <c r="W43" s="442" t="str">
        <f>IF(G43="","",G43)</f>
        <v/>
      </c>
      <c r="X43" s="443" t="str">
        <f>IF(H43="","",H43)</f>
        <v/>
      </c>
      <c r="Y43" s="442" t="str">
        <f>IF(I43="","",I43)</f>
        <v/>
      </c>
      <c r="Z43" s="442" t="str">
        <f t="shared" si="8"/>
        <v/>
      </c>
      <c r="AA43" s="442" t="str">
        <f t="shared" si="7"/>
        <v/>
      </c>
      <c r="AB43" s="441" t="str">
        <f t="shared" si="1"/>
        <v/>
      </c>
      <c r="AC43" s="441" t="str">
        <f t="shared" si="2"/>
        <v/>
      </c>
      <c r="AD43" s="441" t="str">
        <f t="shared" si="3"/>
        <v/>
      </c>
      <c r="AE43" s="235"/>
      <c r="AF43" s="430" t="str">
        <f t="shared" si="4"/>
        <v/>
      </c>
      <c r="AG43" s="270"/>
      <c r="AH43" s="14" t="str" cm="1">
        <f t="array" ref="AH43">IF(OR(AF43="",O43=""),"",_xlfn.IFS(
(IFERROR(VALUE(TRIM(SUBSTITUTE(AF43,CHAR(160),""))),0))=0,"Attention : montant présenté entièrement écarté",
ROUND(IFERROR(VALUE(TRIM(SUBSTITUTE(AF43,CHAR(160),""))),0),2)&gt;ROUND(IFERROR(VALUE(TRIM(SUBSTITUTE(O43,CHAR(160),""))),0),2),"KO : Le montant retenu est supérieur au montant présenté. Merci de revoir la ligne de contributions ou plafonner son montant.",
ROUND(IFERROR(VALUE(TRIM(SUBSTITUTE(O43,CHAR(160),""))),0),2)=0,"",ROUND(IFERROR(VALUE(TRIM(SUBSTITUTE(AF43,CHAR(160),""))),0),2)=ROUND(IFERROR(VALUE(TRIM(SUBSTITUTE(O43,CHAR(160),""))),0),2),"OK",
ROUND(IFERROR(VALUE(TRIM(SUBSTITUTE(AF43,CHAR(160),""))),0),2)&lt;ROUND(IFERROR(VALUE(TRIM(SUBSTITUTE(O43,CHAR(160),""))),0),2),"Attention : montant présenté partiellement écarté",TRUE,""))</f>
        <v/>
      </c>
      <c r="AI43" s="457" t="str">
        <f t="shared" si="5"/>
        <v/>
      </c>
    </row>
    <row r="44" spans="1:35" s="2" customFormat="1" ht="15.95">
      <c r="A44" s="495">
        <v>33</v>
      </c>
      <c r="B44" s="5"/>
      <c r="C44" s="5"/>
      <c r="D44" s="264"/>
      <c r="E44" s="5"/>
      <c r="F44" s="268"/>
      <c r="G44" s="265"/>
      <c r="H44" s="266"/>
      <c r="I44" s="265"/>
      <c r="J44" s="265"/>
      <c r="K44" s="816" t="str">
        <f t="shared" si="6"/>
        <v/>
      </c>
      <c r="L44" s="429"/>
      <c r="M44" s="5"/>
      <c r="N44" s="5"/>
      <c r="O44" s="430" t="str">
        <f>IF(I44=0,"",((L44/I44)*K44)*F44)</f>
        <v/>
      </c>
      <c r="P44" s="272"/>
      <c r="Q44" s="267" t="str">
        <f>IF(B44="","",B44)</f>
        <v/>
      </c>
      <c r="R44" s="269" t="str">
        <f>IF(C44="","",C44)</f>
        <v/>
      </c>
      <c r="S44" s="269" t="str">
        <f>IF(B44="","",B44)</f>
        <v/>
      </c>
      <c r="T44" s="269" t="str">
        <f>IF(D44="","",D44)</f>
        <v/>
      </c>
      <c r="U44" s="269" t="str">
        <f>IF(E44="","",E44)</f>
        <v/>
      </c>
      <c r="V44" s="433" t="str">
        <f>IF(F44="","",F44)</f>
        <v/>
      </c>
      <c r="W44" s="442" t="str">
        <f>IF(G44="","",G44)</f>
        <v/>
      </c>
      <c r="X44" s="443" t="str">
        <f>IF(H44="","",H44)</f>
        <v/>
      </c>
      <c r="Y44" s="442" t="str">
        <f>IF(I44="","",I44)</f>
        <v/>
      </c>
      <c r="Z44" s="442" t="str">
        <f t="shared" si="8"/>
        <v/>
      </c>
      <c r="AA44" s="442" t="str">
        <f t="shared" si="7"/>
        <v/>
      </c>
      <c r="AB44" s="441" t="str">
        <f t="shared" ref="AB44:AB75" si="9">IF(L44="","",L44)</f>
        <v/>
      </c>
      <c r="AC44" s="441" t="str">
        <f t="shared" ref="AC44:AC75" si="10">IF(M44="","",M44)</f>
        <v/>
      </c>
      <c r="AD44" s="441" t="str">
        <f t="shared" ref="AD44:AD75" si="11">IF(N44="","",N44)</f>
        <v/>
      </c>
      <c r="AE44" s="235"/>
      <c r="AF44" s="430" t="str">
        <f t="shared" ref="AF44:AF75" si="12">IF(Y44="","",((AB44/Y44)*AA44)*V44)</f>
        <v/>
      </c>
      <c r="AG44" s="270"/>
      <c r="AH44" s="14" t="str" cm="1">
        <f t="array" ref="AH44">IF(OR(AF44="",O44=""),"",_xlfn.IFS(
(IFERROR(VALUE(TRIM(SUBSTITUTE(AF44,CHAR(160),""))),0))=0,"Attention : montant présenté entièrement écarté",
ROUND(IFERROR(VALUE(TRIM(SUBSTITUTE(AF44,CHAR(160),""))),0),2)&gt;ROUND(IFERROR(VALUE(TRIM(SUBSTITUTE(O44,CHAR(160),""))),0),2),"KO : Le montant retenu est supérieur au montant présenté. Merci de revoir la ligne de contributions ou plafonner son montant.",
ROUND(IFERROR(VALUE(TRIM(SUBSTITUTE(O44,CHAR(160),""))),0),2)=0,"",ROUND(IFERROR(VALUE(TRIM(SUBSTITUTE(AF44,CHAR(160),""))),0),2)=ROUND(IFERROR(VALUE(TRIM(SUBSTITUTE(O44,CHAR(160),""))),0),2),"OK",
ROUND(IFERROR(VALUE(TRIM(SUBSTITUTE(AF44,CHAR(160),""))),0),2)&lt;ROUND(IFERROR(VALUE(TRIM(SUBSTITUTE(O44,CHAR(160),""))),0),2),"Attention : montant présenté partiellement écarté",TRUE,""))</f>
        <v/>
      </c>
      <c r="AI44" s="457" t="str">
        <f t="shared" ref="AI44:AI75" si="13">IF(OR(O44="",AF44=""),"",ROUND(IFERROR(VALUE(TRIM(SUBSTITUTE(O44,CHAR(160),""))),0),2)-ROUND(IFERROR(VALUE(TRIM(SUBSTITUTE(AF44,CHAR(160),""))),0),2))</f>
        <v/>
      </c>
    </row>
    <row r="45" spans="1:35" s="2" customFormat="1" ht="15.95">
      <c r="A45" s="495">
        <v>34</v>
      </c>
      <c r="B45" s="5"/>
      <c r="C45" s="5"/>
      <c r="D45" s="264"/>
      <c r="E45" s="5"/>
      <c r="F45" s="268"/>
      <c r="G45" s="265"/>
      <c r="H45" s="266"/>
      <c r="I45" s="265"/>
      <c r="J45" s="265"/>
      <c r="K45" s="816" t="str">
        <f t="shared" si="6"/>
        <v/>
      </c>
      <c r="L45" s="429"/>
      <c r="M45" s="5"/>
      <c r="N45" s="5"/>
      <c r="O45" s="430" t="str">
        <f>IF(I45=0,"",((L45/I45)*K45)*F45)</f>
        <v/>
      </c>
      <c r="P45" s="272"/>
      <c r="Q45" s="267" t="str">
        <f>IF(B45="","",B45)</f>
        <v/>
      </c>
      <c r="R45" s="269" t="str">
        <f>IF(C45="","",C45)</f>
        <v/>
      </c>
      <c r="S45" s="269" t="str">
        <f>IF(B45="","",B45)</f>
        <v/>
      </c>
      <c r="T45" s="269" t="str">
        <f>IF(D45="","",D45)</f>
        <v/>
      </c>
      <c r="U45" s="269" t="str">
        <f>IF(E45="","",E45)</f>
        <v/>
      </c>
      <c r="V45" s="433" t="str">
        <f>IF(F45="","",F45)</f>
        <v/>
      </c>
      <c r="W45" s="442" t="str">
        <f>IF(G45="","",G45)</f>
        <v/>
      </c>
      <c r="X45" s="443" t="str">
        <f>IF(H45="","",H45)</f>
        <v/>
      </c>
      <c r="Y45" s="442" t="str">
        <f>IF(I45="","",I45)</f>
        <v/>
      </c>
      <c r="Z45" s="442" t="str">
        <f t="shared" si="8"/>
        <v/>
      </c>
      <c r="AA45" s="442" t="str">
        <f t="shared" si="7"/>
        <v/>
      </c>
      <c r="AB45" s="441" t="str">
        <f t="shared" si="9"/>
        <v/>
      </c>
      <c r="AC45" s="441" t="str">
        <f t="shared" si="10"/>
        <v/>
      </c>
      <c r="AD45" s="441" t="str">
        <f t="shared" si="11"/>
        <v/>
      </c>
      <c r="AE45" s="235"/>
      <c r="AF45" s="430" t="str">
        <f t="shared" si="12"/>
        <v/>
      </c>
      <c r="AG45" s="270"/>
      <c r="AH45" s="14" t="str" cm="1">
        <f t="array" ref="AH45">IF(OR(AF45="",O45=""),"",_xlfn.IFS(
(IFERROR(VALUE(TRIM(SUBSTITUTE(AF45,CHAR(160),""))),0))=0,"Attention : montant présenté entièrement écarté",
ROUND(IFERROR(VALUE(TRIM(SUBSTITUTE(AF45,CHAR(160),""))),0),2)&gt;ROUND(IFERROR(VALUE(TRIM(SUBSTITUTE(O45,CHAR(160),""))),0),2),"KO : Le montant retenu est supérieur au montant présenté. Merci de revoir la ligne de contributions ou plafonner son montant.",
ROUND(IFERROR(VALUE(TRIM(SUBSTITUTE(O45,CHAR(160),""))),0),2)=0,"",ROUND(IFERROR(VALUE(TRIM(SUBSTITUTE(AF45,CHAR(160),""))),0),2)=ROUND(IFERROR(VALUE(TRIM(SUBSTITUTE(O45,CHAR(160),""))),0),2),"OK",
ROUND(IFERROR(VALUE(TRIM(SUBSTITUTE(AF45,CHAR(160),""))),0),2)&lt;ROUND(IFERROR(VALUE(TRIM(SUBSTITUTE(O45,CHAR(160),""))),0),2),"Attention : montant présenté partiellement écarté",TRUE,""))</f>
        <v/>
      </c>
      <c r="AI45" s="457" t="str">
        <f t="shared" si="13"/>
        <v/>
      </c>
    </row>
    <row r="46" spans="1:35" s="2" customFormat="1" ht="15.95">
      <c r="A46" s="495">
        <v>35</v>
      </c>
      <c r="B46" s="5"/>
      <c r="C46" s="5"/>
      <c r="D46" s="264"/>
      <c r="E46" s="5"/>
      <c r="F46" s="268"/>
      <c r="G46" s="265"/>
      <c r="H46" s="266"/>
      <c r="I46" s="265"/>
      <c r="J46" s="265"/>
      <c r="K46" s="816" t="str">
        <f t="shared" si="6"/>
        <v/>
      </c>
      <c r="L46" s="429"/>
      <c r="M46" s="5"/>
      <c r="N46" s="5"/>
      <c r="O46" s="430" t="str">
        <f>IF(I46=0,"",((L46/I46)*K46)*F46)</f>
        <v/>
      </c>
      <c r="P46" s="272"/>
      <c r="Q46" s="267" t="str">
        <f>IF(B46="","",B46)</f>
        <v/>
      </c>
      <c r="R46" s="269" t="str">
        <f>IF(C46="","",C46)</f>
        <v/>
      </c>
      <c r="S46" s="269" t="str">
        <f>IF(B46="","",B46)</f>
        <v/>
      </c>
      <c r="T46" s="269" t="str">
        <f>IF(D46="","",D46)</f>
        <v/>
      </c>
      <c r="U46" s="269" t="str">
        <f>IF(E46="","",E46)</f>
        <v/>
      </c>
      <c r="V46" s="433" t="str">
        <f>IF(F46="","",F46)</f>
        <v/>
      </c>
      <c r="W46" s="442" t="str">
        <f>IF(G46="","",G46)</f>
        <v/>
      </c>
      <c r="X46" s="443" t="str">
        <f>IF(H46="","",H46)</f>
        <v/>
      </c>
      <c r="Y46" s="442" t="str">
        <f>IF(I46="","",I46)</f>
        <v/>
      </c>
      <c r="Z46" s="442" t="str">
        <f t="shared" si="8"/>
        <v/>
      </c>
      <c r="AA46" s="442" t="str">
        <f t="shared" si="7"/>
        <v/>
      </c>
      <c r="AB46" s="441" t="str">
        <f t="shared" si="9"/>
        <v/>
      </c>
      <c r="AC46" s="441" t="str">
        <f t="shared" si="10"/>
        <v/>
      </c>
      <c r="AD46" s="441" t="str">
        <f t="shared" si="11"/>
        <v/>
      </c>
      <c r="AE46" s="235"/>
      <c r="AF46" s="430" t="str">
        <f t="shared" si="12"/>
        <v/>
      </c>
      <c r="AG46" s="270"/>
      <c r="AH46" s="14" t="str" cm="1">
        <f t="array" ref="AH46">IF(OR(AF46="",O46=""),"",_xlfn.IFS(
(IFERROR(VALUE(TRIM(SUBSTITUTE(AF46,CHAR(160),""))),0))=0,"Attention : montant présenté entièrement écarté",
ROUND(IFERROR(VALUE(TRIM(SUBSTITUTE(AF46,CHAR(160),""))),0),2)&gt;ROUND(IFERROR(VALUE(TRIM(SUBSTITUTE(O46,CHAR(160),""))),0),2),"KO : Le montant retenu est supérieur au montant présenté. Merci de revoir la ligne de contributions ou plafonner son montant.",
ROUND(IFERROR(VALUE(TRIM(SUBSTITUTE(O46,CHAR(160),""))),0),2)=0,"",ROUND(IFERROR(VALUE(TRIM(SUBSTITUTE(AF46,CHAR(160),""))),0),2)=ROUND(IFERROR(VALUE(TRIM(SUBSTITUTE(O46,CHAR(160),""))),0),2),"OK",
ROUND(IFERROR(VALUE(TRIM(SUBSTITUTE(AF46,CHAR(160),""))),0),2)&lt;ROUND(IFERROR(VALUE(TRIM(SUBSTITUTE(O46,CHAR(160),""))),0),2),"Attention : montant présenté partiellement écarté",TRUE,""))</f>
        <v/>
      </c>
      <c r="AI46" s="457" t="str">
        <f t="shared" si="13"/>
        <v/>
      </c>
    </row>
    <row r="47" spans="1:35" s="2" customFormat="1" ht="15.95">
      <c r="A47" s="495">
        <v>36</v>
      </c>
      <c r="B47" s="5"/>
      <c r="C47" s="5"/>
      <c r="D47" s="264"/>
      <c r="E47" s="5"/>
      <c r="F47" s="268"/>
      <c r="G47" s="265"/>
      <c r="H47" s="266"/>
      <c r="I47" s="265"/>
      <c r="J47" s="265"/>
      <c r="K47" s="816" t="str">
        <f t="shared" si="6"/>
        <v/>
      </c>
      <c r="L47" s="429"/>
      <c r="M47" s="5"/>
      <c r="N47" s="5"/>
      <c r="O47" s="430" t="str">
        <f>IF(I47=0,"",((L47/I47)*K47)*F47)</f>
        <v/>
      </c>
      <c r="P47" s="272"/>
      <c r="Q47" s="267" t="str">
        <f>IF(B47="","",B47)</f>
        <v/>
      </c>
      <c r="R47" s="269" t="str">
        <f>IF(C47="","",C47)</f>
        <v/>
      </c>
      <c r="S47" s="269" t="str">
        <f>IF(B47="","",B47)</f>
        <v/>
      </c>
      <c r="T47" s="269" t="str">
        <f>IF(D47="","",D47)</f>
        <v/>
      </c>
      <c r="U47" s="269" t="str">
        <f>IF(E47="","",E47)</f>
        <v/>
      </c>
      <c r="V47" s="433" t="str">
        <f>IF(F47="","",F47)</f>
        <v/>
      </c>
      <c r="W47" s="442" t="str">
        <f>IF(G47="","",G47)</f>
        <v/>
      </c>
      <c r="X47" s="443" t="str">
        <f>IF(H47="","",H47)</f>
        <v/>
      </c>
      <c r="Y47" s="442" t="str">
        <f>IF(I47="","",I47)</f>
        <v/>
      </c>
      <c r="Z47" s="442" t="str">
        <f t="shared" si="8"/>
        <v/>
      </c>
      <c r="AA47" s="442" t="str">
        <f t="shared" si="7"/>
        <v/>
      </c>
      <c r="AB47" s="441" t="str">
        <f t="shared" si="9"/>
        <v/>
      </c>
      <c r="AC47" s="441" t="str">
        <f t="shared" si="10"/>
        <v/>
      </c>
      <c r="AD47" s="441" t="str">
        <f t="shared" si="11"/>
        <v/>
      </c>
      <c r="AE47" s="235"/>
      <c r="AF47" s="430" t="str">
        <f t="shared" si="12"/>
        <v/>
      </c>
      <c r="AG47" s="270"/>
      <c r="AH47" s="14" t="str" cm="1">
        <f t="array" ref="AH47">IF(OR(AF47="",O47=""),"",_xlfn.IFS(
(IFERROR(VALUE(TRIM(SUBSTITUTE(AF47,CHAR(160),""))),0))=0,"Attention : montant présenté entièrement écarté",
ROUND(IFERROR(VALUE(TRIM(SUBSTITUTE(AF47,CHAR(160),""))),0),2)&gt;ROUND(IFERROR(VALUE(TRIM(SUBSTITUTE(O47,CHAR(160),""))),0),2),"KO : Le montant retenu est supérieur au montant présenté. Merci de revoir la ligne de contributions ou plafonner son montant.",
ROUND(IFERROR(VALUE(TRIM(SUBSTITUTE(O47,CHAR(160),""))),0),2)=0,"",ROUND(IFERROR(VALUE(TRIM(SUBSTITUTE(AF47,CHAR(160),""))),0),2)=ROUND(IFERROR(VALUE(TRIM(SUBSTITUTE(O47,CHAR(160),""))),0),2),"OK",
ROUND(IFERROR(VALUE(TRIM(SUBSTITUTE(AF47,CHAR(160),""))),0),2)&lt;ROUND(IFERROR(VALUE(TRIM(SUBSTITUTE(O47,CHAR(160),""))),0),2),"Attention : montant présenté partiellement écarté",TRUE,""))</f>
        <v/>
      </c>
      <c r="AI47" s="457" t="str">
        <f t="shared" si="13"/>
        <v/>
      </c>
    </row>
    <row r="48" spans="1:35" s="2" customFormat="1" ht="15.95">
      <c r="A48" s="495">
        <v>37</v>
      </c>
      <c r="B48" s="5"/>
      <c r="C48" s="5"/>
      <c r="D48" s="264"/>
      <c r="E48" s="5"/>
      <c r="F48" s="268"/>
      <c r="G48" s="265"/>
      <c r="H48" s="266"/>
      <c r="I48" s="265"/>
      <c r="J48" s="265"/>
      <c r="K48" s="816" t="str">
        <f t="shared" si="6"/>
        <v/>
      </c>
      <c r="L48" s="429"/>
      <c r="M48" s="5"/>
      <c r="N48" s="5"/>
      <c r="O48" s="430" t="str">
        <f>IF(I48=0,"",((L48/I48)*K48)*F48)</f>
        <v/>
      </c>
      <c r="P48" s="272"/>
      <c r="Q48" s="267" t="str">
        <f>IF(B48="","",B48)</f>
        <v/>
      </c>
      <c r="R48" s="269" t="str">
        <f>IF(C48="","",C48)</f>
        <v/>
      </c>
      <c r="S48" s="269" t="str">
        <f>IF(B48="","",B48)</f>
        <v/>
      </c>
      <c r="T48" s="269" t="str">
        <f>IF(D48="","",D48)</f>
        <v/>
      </c>
      <c r="U48" s="269" t="str">
        <f>IF(E48="","",E48)</f>
        <v/>
      </c>
      <c r="V48" s="433" t="str">
        <f>IF(F48="","",F48)</f>
        <v/>
      </c>
      <c r="W48" s="442" t="str">
        <f>IF(G48="","",G48)</f>
        <v/>
      </c>
      <c r="X48" s="443" t="str">
        <f>IF(H48="","",H48)</f>
        <v/>
      </c>
      <c r="Y48" s="442" t="str">
        <f>IF(I48="","",I48)</f>
        <v/>
      </c>
      <c r="Z48" s="442" t="str">
        <f t="shared" si="8"/>
        <v/>
      </c>
      <c r="AA48" s="442" t="str">
        <f t="shared" si="7"/>
        <v/>
      </c>
      <c r="AB48" s="441" t="str">
        <f t="shared" si="9"/>
        <v/>
      </c>
      <c r="AC48" s="441" t="str">
        <f t="shared" si="10"/>
        <v/>
      </c>
      <c r="AD48" s="441" t="str">
        <f t="shared" si="11"/>
        <v/>
      </c>
      <c r="AE48" s="235"/>
      <c r="AF48" s="430" t="str">
        <f t="shared" si="12"/>
        <v/>
      </c>
      <c r="AG48" s="270"/>
      <c r="AH48" s="14" t="str" cm="1">
        <f t="array" ref="AH48">IF(OR(AF48="",O48=""),"",_xlfn.IFS(
(IFERROR(VALUE(TRIM(SUBSTITUTE(AF48,CHAR(160),""))),0))=0,"Attention : montant présenté entièrement écarté",
ROUND(IFERROR(VALUE(TRIM(SUBSTITUTE(AF48,CHAR(160),""))),0),2)&gt;ROUND(IFERROR(VALUE(TRIM(SUBSTITUTE(O48,CHAR(160),""))),0),2),"KO : Le montant retenu est supérieur au montant présenté. Merci de revoir la ligne de contributions ou plafonner son montant.",
ROUND(IFERROR(VALUE(TRIM(SUBSTITUTE(O48,CHAR(160),""))),0),2)=0,"",ROUND(IFERROR(VALUE(TRIM(SUBSTITUTE(AF48,CHAR(160),""))),0),2)=ROUND(IFERROR(VALUE(TRIM(SUBSTITUTE(O48,CHAR(160),""))),0),2),"OK",
ROUND(IFERROR(VALUE(TRIM(SUBSTITUTE(AF48,CHAR(160),""))),0),2)&lt;ROUND(IFERROR(VALUE(TRIM(SUBSTITUTE(O48,CHAR(160),""))),0),2),"Attention : montant présenté partiellement écarté",TRUE,""))</f>
        <v/>
      </c>
      <c r="AI48" s="457" t="str">
        <f t="shared" si="13"/>
        <v/>
      </c>
    </row>
    <row r="49" spans="1:35" s="2" customFormat="1" ht="15.95">
      <c r="A49" s="495">
        <v>38</v>
      </c>
      <c r="B49" s="5"/>
      <c r="C49" s="5"/>
      <c r="D49" s="264"/>
      <c r="E49" s="5"/>
      <c r="F49" s="268"/>
      <c r="G49" s="265"/>
      <c r="H49" s="266"/>
      <c r="I49" s="265"/>
      <c r="J49" s="265"/>
      <c r="K49" s="816" t="str">
        <f t="shared" si="6"/>
        <v/>
      </c>
      <c r="L49" s="429"/>
      <c r="M49" s="5"/>
      <c r="N49" s="5"/>
      <c r="O49" s="430" t="str">
        <f>IF(I49=0,"",((L49/I49)*K49)*F49)</f>
        <v/>
      </c>
      <c r="P49" s="272"/>
      <c r="Q49" s="267" t="str">
        <f>IF(B49="","",B49)</f>
        <v/>
      </c>
      <c r="R49" s="269" t="str">
        <f>IF(C49="","",C49)</f>
        <v/>
      </c>
      <c r="S49" s="269" t="str">
        <f>IF(B49="","",B49)</f>
        <v/>
      </c>
      <c r="T49" s="269" t="str">
        <f>IF(D49="","",D49)</f>
        <v/>
      </c>
      <c r="U49" s="269" t="str">
        <f>IF(E49="","",E49)</f>
        <v/>
      </c>
      <c r="V49" s="433" t="str">
        <f>IF(F49="","",F49)</f>
        <v/>
      </c>
      <c r="W49" s="442" t="str">
        <f>IF(G49="","",G49)</f>
        <v/>
      </c>
      <c r="X49" s="443" t="str">
        <f>IF(H49="","",H49)</f>
        <v/>
      </c>
      <c r="Y49" s="442" t="str">
        <f>IF(I49="","",I49)</f>
        <v/>
      </c>
      <c r="Z49" s="442" t="str">
        <f t="shared" si="8"/>
        <v/>
      </c>
      <c r="AA49" s="442" t="str">
        <f t="shared" si="7"/>
        <v/>
      </c>
      <c r="AB49" s="441" t="str">
        <f t="shared" si="9"/>
        <v/>
      </c>
      <c r="AC49" s="441" t="str">
        <f t="shared" si="10"/>
        <v/>
      </c>
      <c r="AD49" s="441" t="str">
        <f t="shared" si="11"/>
        <v/>
      </c>
      <c r="AE49" s="235"/>
      <c r="AF49" s="430" t="str">
        <f t="shared" si="12"/>
        <v/>
      </c>
      <c r="AG49" s="270"/>
      <c r="AH49" s="14" t="str" cm="1">
        <f t="array" ref="AH49">IF(OR(AF49="",O49=""),"",_xlfn.IFS(
(IFERROR(VALUE(TRIM(SUBSTITUTE(AF49,CHAR(160),""))),0))=0,"Attention : montant présenté entièrement écarté",
ROUND(IFERROR(VALUE(TRIM(SUBSTITUTE(AF49,CHAR(160),""))),0),2)&gt;ROUND(IFERROR(VALUE(TRIM(SUBSTITUTE(O49,CHAR(160),""))),0),2),"KO : Le montant retenu est supérieur au montant présenté. Merci de revoir la ligne de contributions ou plafonner son montant.",
ROUND(IFERROR(VALUE(TRIM(SUBSTITUTE(O49,CHAR(160),""))),0),2)=0,"",ROUND(IFERROR(VALUE(TRIM(SUBSTITUTE(AF49,CHAR(160),""))),0),2)=ROUND(IFERROR(VALUE(TRIM(SUBSTITUTE(O49,CHAR(160),""))),0),2),"OK",
ROUND(IFERROR(VALUE(TRIM(SUBSTITUTE(AF49,CHAR(160),""))),0),2)&lt;ROUND(IFERROR(VALUE(TRIM(SUBSTITUTE(O49,CHAR(160),""))),0),2),"Attention : montant présenté partiellement écarté",TRUE,""))</f>
        <v/>
      </c>
      <c r="AI49" s="457" t="str">
        <f t="shared" si="13"/>
        <v/>
      </c>
    </row>
    <row r="50" spans="1:35" s="2" customFormat="1" ht="15.95">
      <c r="A50" s="495">
        <v>39</v>
      </c>
      <c r="B50" s="5"/>
      <c r="C50" s="5"/>
      <c r="D50" s="264"/>
      <c r="E50" s="5"/>
      <c r="F50" s="268"/>
      <c r="G50" s="265"/>
      <c r="H50" s="266"/>
      <c r="I50" s="265"/>
      <c r="J50" s="265"/>
      <c r="K50" s="816" t="str">
        <f t="shared" si="6"/>
        <v/>
      </c>
      <c r="L50" s="429"/>
      <c r="M50" s="5"/>
      <c r="N50" s="5"/>
      <c r="O50" s="430" t="str">
        <f>IF(I50=0,"",((L50/I50)*K50)*F50)</f>
        <v/>
      </c>
      <c r="P50" s="272"/>
      <c r="Q50" s="267" t="str">
        <f>IF(B50="","",B50)</f>
        <v/>
      </c>
      <c r="R50" s="269" t="str">
        <f>IF(C50="","",C50)</f>
        <v/>
      </c>
      <c r="S50" s="269" t="str">
        <f>IF(B50="","",B50)</f>
        <v/>
      </c>
      <c r="T50" s="269" t="str">
        <f>IF(D50="","",D50)</f>
        <v/>
      </c>
      <c r="U50" s="269" t="str">
        <f>IF(E50="","",E50)</f>
        <v/>
      </c>
      <c r="V50" s="433" t="str">
        <f>IF(F50="","",F50)</f>
        <v/>
      </c>
      <c r="W50" s="442" t="str">
        <f>IF(G50="","",G50)</f>
        <v/>
      </c>
      <c r="X50" s="443" t="str">
        <f>IF(H50="","",H50)</f>
        <v/>
      </c>
      <c r="Y50" s="442" t="str">
        <f>IF(I50="","",I50)</f>
        <v/>
      </c>
      <c r="Z50" s="442" t="str">
        <f t="shared" si="8"/>
        <v/>
      </c>
      <c r="AA50" s="442" t="str">
        <f t="shared" si="7"/>
        <v/>
      </c>
      <c r="AB50" s="441" t="str">
        <f t="shared" si="9"/>
        <v/>
      </c>
      <c r="AC50" s="441" t="str">
        <f t="shared" si="10"/>
        <v/>
      </c>
      <c r="AD50" s="441" t="str">
        <f t="shared" si="11"/>
        <v/>
      </c>
      <c r="AE50" s="235"/>
      <c r="AF50" s="430" t="str">
        <f t="shared" si="12"/>
        <v/>
      </c>
      <c r="AG50" s="270"/>
      <c r="AH50" s="14" t="str" cm="1">
        <f t="array" ref="AH50">IF(OR(AF50="",O50=""),"",_xlfn.IFS(
(IFERROR(VALUE(TRIM(SUBSTITUTE(AF50,CHAR(160),""))),0))=0,"Attention : montant présenté entièrement écarté",
ROUND(IFERROR(VALUE(TRIM(SUBSTITUTE(AF50,CHAR(160),""))),0),2)&gt;ROUND(IFERROR(VALUE(TRIM(SUBSTITUTE(O50,CHAR(160),""))),0),2),"KO : Le montant retenu est supérieur au montant présenté. Merci de revoir la ligne de contributions ou plafonner son montant.",
ROUND(IFERROR(VALUE(TRIM(SUBSTITUTE(O50,CHAR(160),""))),0),2)=0,"",ROUND(IFERROR(VALUE(TRIM(SUBSTITUTE(AF50,CHAR(160),""))),0),2)=ROUND(IFERROR(VALUE(TRIM(SUBSTITUTE(O50,CHAR(160),""))),0),2),"OK",
ROUND(IFERROR(VALUE(TRIM(SUBSTITUTE(AF50,CHAR(160),""))),0),2)&lt;ROUND(IFERROR(VALUE(TRIM(SUBSTITUTE(O50,CHAR(160),""))),0),2),"Attention : montant présenté partiellement écarté",TRUE,""))</f>
        <v/>
      </c>
      <c r="AI50" s="457" t="str">
        <f t="shared" si="13"/>
        <v/>
      </c>
    </row>
    <row r="51" spans="1:35" s="2" customFormat="1" ht="15.95">
      <c r="A51" s="495">
        <v>40</v>
      </c>
      <c r="B51" s="5"/>
      <c r="C51" s="5"/>
      <c r="D51" s="264"/>
      <c r="E51" s="5"/>
      <c r="F51" s="268"/>
      <c r="G51" s="265"/>
      <c r="H51" s="266"/>
      <c r="I51" s="265"/>
      <c r="J51" s="265"/>
      <c r="K51" s="816" t="str">
        <f t="shared" si="6"/>
        <v/>
      </c>
      <c r="L51" s="429"/>
      <c r="M51" s="5"/>
      <c r="N51" s="5"/>
      <c r="O51" s="430" t="str">
        <f>IF(I51=0,"",((L51/I51)*K51)*F51)</f>
        <v/>
      </c>
      <c r="P51" s="272"/>
      <c r="Q51" s="267" t="str">
        <f>IF(B51="","",B51)</f>
        <v/>
      </c>
      <c r="R51" s="269" t="str">
        <f>IF(C51="","",C51)</f>
        <v/>
      </c>
      <c r="S51" s="269" t="str">
        <f>IF(B51="","",B51)</f>
        <v/>
      </c>
      <c r="T51" s="269" t="str">
        <f>IF(D51="","",D51)</f>
        <v/>
      </c>
      <c r="U51" s="269" t="str">
        <f>IF(E51="","",E51)</f>
        <v/>
      </c>
      <c r="V51" s="433" t="str">
        <f>IF(F51="","",F51)</f>
        <v/>
      </c>
      <c r="W51" s="442" t="str">
        <f>IF(G51="","",G51)</f>
        <v/>
      </c>
      <c r="X51" s="443" t="str">
        <f>IF(H51="","",H51)</f>
        <v/>
      </c>
      <c r="Y51" s="442" t="str">
        <f>IF(I51="","",I51)</f>
        <v/>
      </c>
      <c r="Z51" s="442" t="str">
        <f t="shared" si="8"/>
        <v/>
      </c>
      <c r="AA51" s="442" t="str">
        <f t="shared" si="7"/>
        <v/>
      </c>
      <c r="AB51" s="441" t="str">
        <f t="shared" si="9"/>
        <v/>
      </c>
      <c r="AC51" s="441" t="str">
        <f t="shared" si="10"/>
        <v/>
      </c>
      <c r="AD51" s="441" t="str">
        <f t="shared" si="11"/>
        <v/>
      </c>
      <c r="AE51" s="235"/>
      <c r="AF51" s="430" t="str">
        <f t="shared" si="12"/>
        <v/>
      </c>
      <c r="AG51" s="270"/>
      <c r="AH51" s="14" t="str" cm="1">
        <f t="array" ref="AH51">IF(OR(AF51="",O51=""),"",_xlfn.IFS(
(IFERROR(VALUE(TRIM(SUBSTITUTE(AF51,CHAR(160),""))),0))=0,"Attention : montant présenté entièrement écarté",
ROUND(IFERROR(VALUE(TRIM(SUBSTITUTE(AF51,CHAR(160),""))),0),2)&gt;ROUND(IFERROR(VALUE(TRIM(SUBSTITUTE(O51,CHAR(160),""))),0),2),"KO : Le montant retenu est supérieur au montant présenté. Merci de revoir la ligne de contributions ou plafonner son montant.",
ROUND(IFERROR(VALUE(TRIM(SUBSTITUTE(O51,CHAR(160),""))),0),2)=0,"",ROUND(IFERROR(VALUE(TRIM(SUBSTITUTE(AF51,CHAR(160),""))),0),2)=ROUND(IFERROR(VALUE(TRIM(SUBSTITUTE(O51,CHAR(160),""))),0),2),"OK",
ROUND(IFERROR(VALUE(TRIM(SUBSTITUTE(AF51,CHAR(160),""))),0),2)&lt;ROUND(IFERROR(VALUE(TRIM(SUBSTITUTE(O51,CHAR(160),""))),0),2),"Attention : montant présenté partiellement écarté",TRUE,""))</f>
        <v/>
      </c>
      <c r="AI51" s="457" t="str">
        <f t="shared" si="13"/>
        <v/>
      </c>
    </row>
    <row r="52" spans="1:35" s="2" customFormat="1" ht="15.95">
      <c r="A52" s="495">
        <v>41</v>
      </c>
      <c r="B52" s="5"/>
      <c r="C52" s="5"/>
      <c r="D52" s="264"/>
      <c r="E52" s="5"/>
      <c r="F52" s="268"/>
      <c r="G52" s="265"/>
      <c r="H52" s="266"/>
      <c r="I52" s="265"/>
      <c r="J52" s="265"/>
      <c r="K52" s="816" t="str">
        <f t="shared" si="6"/>
        <v/>
      </c>
      <c r="L52" s="429"/>
      <c r="M52" s="5"/>
      <c r="N52" s="5"/>
      <c r="O52" s="430" t="str">
        <f>IF(I52=0,"",((L52/I52)*K52)*F52)</f>
        <v/>
      </c>
      <c r="P52" s="272"/>
      <c r="Q52" s="267" t="str">
        <f>IF(B52="","",B52)</f>
        <v/>
      </c>
      <c r="R52" s="269" t="str">
        <f>IF(C52="","",C52)</f>
        <v/>
      </c>
      <c r="S52" s="269" t="str">
        <f>IF(B52="","",B52)</f>
        <v/>
      </c>
      <c r="T52" s="269" t="str">
        <f>IF(D52="","",D52)</f>
        <v/>
      </c>
      <c r="U52" s="269" t="str">
        <f>IF(E52="","",E52)</f>
        <v/>
      </c>
      <c r="V52" s="433" t="str">
        <f>IF(F52="","",F52)</f>
        <v/>
      </c>
      <c r="W52" s="442" t="str">
        <f>IF(G52="","",G52)</f>
        <v/>
      </c>
      <c r="X52" s="443" t="str">
        <f>IF(H52="","",H52)</f>
        <v/>
      </c>
      <c r="Y52" s="442" t="str">
        <f>IF(I52="","",I52)</f>
        <v/>
      </c>
      <c r="Z52" s="442" t="str">
        <f t="shared" si="8"/>
        <v/>
      </c>
      <c r="AA52" s="442" t="str">
        <f t="shared" si="7"/>
        <v/>
      </c>
      <c r="AB52" s="441" t="str">
        <f t="shared" si="9"/>
        <v/>
      </c>
      <c r="AC52" s="441" t="str">
        <f t="shared" si="10"/>
        <v/>
      </c>
      <c r="AD52" s="441" t="str">
        <f t="shared" si="11"/>
        <v/>
      </c>
      <c r="AE52" s="235"/>
      <c r="AF52" s="430" t="str">
        <f t="shared" si="12"/>
        <v/>
      </c>
      <c r="AG52" s="270"/>
      <c r="AH52" s="14" t="str" cm="1">
        <f t="array" ref="AH52">IF(OR(AF52="",O52=""),"",_xlfn.IFS(
(IFERROR(VALUE(TRIM(SUBSTITUTE(AF52,CHAR(160),""))),0))=0,"Attention : montant présenté entièrement écarté",
ROUND(IFERROR(VALUE(TRIM(SUBSTITUTE(AF52,CHAR(160),""))),0),2)&gt;ROUND(IFERROR(VALUE(TRIM(SUBSTITUTE(O52,CHAR(160),""))),0),2),"KO : Le montant retenu est supérieur au montant présenté. Merci de revoir la ligne de contributions ou plafonner son montant.",
ROUND(IFERROR(VALUE(TRIM(SUBSTITUTE(O52,CHAR(160),""))),0),2)=0,"",ROUND(IFERROR(VALUE(TRIM(SUBSTITUTE(AF52,CHAR(160),""))),0),2)=ROUND(IFERROR(VALUE(TRIM(SUBSTITUTE(O52,CHAR(160),""))),0),2),"OK",
ROUND(IFERROR(VALUE(TRIM(SUBSTITUTE(AF52,CHAR(160),""))),0),2)&lt;ROUND(IFERROR(VALUE(TRIM(SUBSTITUTE(O52,CHAR(160),""))),0),2),"Attention : montant présenté partiellement écarté",TRUE,""))</f>
        <v/>
      </c>
      <c r="AI52" s="457" t="str">
        <f t="shared" si="13"/>
        <v/>
      </c>
    </row>
    <row r="53" spans="1:35" s="2" customFormat="1" ht="15.95">
      <c r="A53" s="495">
        <v>42</v>
      </c>
      <c r="B53" s="5"/>
      <c r="C53" s="5"/>
      <c r="D53" s="264"/>
      <c r="E53" s="5"/>
      <c r="F53" s="268"/>
      <c r="G53" s="265"/>
      <c r="H53" s="266"/>
      <c r="I53" s="265"/>
      <c r="J53" s="265"/>
      <c r="K53" s="816" t="str">
        <f t="shared" si="6"/>
        <v/>
      </c>
      <c r="L53" s="429"/>
      <c r="M53" s="5"/>
      <c r="N53" s="5"/>
      <c r="O53" s="430" t="str">
        <f>IF(I53=0,"",((L53/I53)*K53)*F53)</f>
        <v/>
      </c>
      <c r="P53" s="272"/>
      <c r="Q53" s="267" t="str">
        <f>IF(B53="","",B53)</f>
        <v/>
      </c>
      <c r="R53" s="269" t="str">
        <f>IF(C53="","",C53)</f>
        <v/>
      </c>
      <c r="S53" s="269" t="str">
        <f>IF(B53="","",B53)</f>
        <v/>
      </c>
      <c r="T53" s="269" t="str">
        <f>IF(D53="","",D53)</f>
        <v/>
      </c>
      <c r="U53" s="269" t="str">
        <f>IF(E53="","",E53)</f>
        <v/>
      </c>
      <c r="V53" s="433" t="str">
        <f>IF(F53="","",F53)</f>
        <v/>
      </c>
      <c r="W53" s="442" t="str">
        <f>IF(G53="","",G53)</f>
        <v/>
      </c>
      <c r="X53" s="443" t="str">
        <f>IF(H53="","",H53)</f>
        <v/>
      </c>
      <c r="Y53" s="442" t="str">
        <f>IF(I53="","",I53)</f>
        <v/>
      </c>
      <c r="Z53" s="442" t="str">
        <f t="shared" si="8"/>
        <v/>
      </c>
      <c r="AA53" s="442" t="str">
        <f t="shared" si="7"/>
        <v/>
      </c>
      <c r="AB53" s="441" t="str">
        <f t="shared" si="9"/>
        <v/>
      </c>
      <c r="AC53" s="441" t="str">
        <f t="shared" si="10"/>
        <v/>
      </c>
      <c r="AD53" s="441" t="str">
        <f t="shared" si="11"/>
        <v/>
      </c>
      <c r="AE53" s="235"/>
      <c r="AF53" s="430" t="str">
        <f t="shared" si="12"/>
        <v/>
      </c>
      <c r="AG53" s="270"/>
      <c r="AH53" s="14" t="str" cm="1">
        <f t="array" ref="AH53">IF(OR(AF53="",O53=""),"",_xlfn.IFS(
(IFERROR(VALUE(TRIM(SUBSTITUTE(AF53,CHAR(160),""))),0))=0,"Attention : montant présenté entièrement écarté",
ROUND(IFERROR(VALUE(TRIM(SUBSTITUTE(AF53,CHAR(160),""))),0),2)&gt;ROUND(IFERROR(VALUE(TRIM(SUBSTITUTE(O53,CHAR(160),""))),0),2),"KO : Le montant retenu est supérieur au montant présenté. Merci de revoir la ligne de contributions ou plafonner son montant.",
ROUND(IFERROR(VALUE(TRIM(SUBSTITUTE(O53,CHAR(160),""))),0),2)=0,"",ROUND(IFERROR(VALUE(TRIM(SUBSTITUTE(AF53,CHAR(160),""))),0),2)=ROUND(IFERROR(VALUE(TRIM(SUBSTITUTE(O53,CHAR(160),""))),0),2),"OK",
ROUND(IFERROR(VALUE(TRIM(SUBSTITUTE(AF53,CHAR(160),""))),0),2)&lt;ROUND(IFERROR(VALUE(TRIM(SUBSTITUTE(O53,CHAR(160),""))),0),2),"Attention : montant présenté partiellement écarté",TRUE,""))</f>
        <v/>
      </c>
      <c r="AI53" s="457" t="str">
        <f t="shared" si="13"/>
        <v/>
      </c>
    </row>
    <row r="54" spans="1:35" s="2" customFormat="1" ht="15.95">
      <c r="A54" s="495">
        <v>43</v>
      </c>
      <c r="B54" s="5"/>
      <c r="C54" s="5"/>
      <c r="D54" s="264"/>
      <c r="E54" s="5"/>
      <c r="F54" s="268"/>
      <c r="G54" s="265"/>
      <c r="H54" s="266"/>
      <c r="I54" s="265"/>
      <c r="J54" s="265"/>
      <c r="K54" s="816" t="str">
        <f t="shared" si="6"/>
        <v/>
      </c>
      <c r="L54" s="429"/>
      <c r="M54" s="5"/>
      <c r="N54" s="5"/>
      <c r="O54" s="430" t="str">
        <f>IF(I54=0,"",((L54/I54)*K54)*F54)</f>
        <v/>
      </c>
      <c r="P54" s="272"/>
      <c r="Q54" s="267" t="str">
        <f>IF(B54="","",B54)</f>
        <v/>
      </c>
      <c r="R54" s="269" t="str">
        <f>IF(C54="","",C54)</f>
        <v/>
      </c>
      <c r="S54" s="269" t="str">
        <f>IF(B54="","",B54)</f>
        <v/>
      </c>
      <c r="T54" s="269" t="str">
        <f>IF(D54="","",D54)</f>
        <v/>
      </c>
      <c r="U54" s="269" t="str">
        <f>IF(E54="","",E54)</f>
        <v/>
      </c>
      <c r="V54" s="433" t="str">
        <f>IF(F54="","",F54)</f>
        <v/>
      </c>
      <c r="W54" s="442" t="str">
        <f>IF(G54="","",G54)</f>
        <v/>
      </c>
      <c r="X54" s="443" t="str">
        <f>IF(H54="","",H54)</f>
        <v/>
      </c>
      <c r="Y54" s="442" t="str">
        <f>IF(I54="","",I54)</f>
        <v/>
      </c>
      <c r="Z54" s="442" t="str">
        <f t="shared" si="8"/>
        <v/>
      </c>
      <c r="AA54" s="442" t="str">
        <f t="shared" si="7"/>
        <v/>
      </c>
      <c r="AB54" s="441" t="str">
        <f t="shared" si="9"/>
        <v/>
      </c>
      <c r="AC54" s="441" t="str">
        <f t="shared" si="10"/>
        <v/>
      </c>
      <c r="AD54" s="441" t="str">
        <f t="shared" si="11"/>
        <v/>
      </c>
      <c r="AE54" s="235"/>
      <c r="AF54" s="430" t="str">
        <f t="shared" si="12"/>
        <v/>
      </c>
      <c r="AG54" s="270"/>
      <c r="AH54" s="14" t="str" cm="1">
        <f t="array" ref="AH54">IF(OR(AF54="",O54=""),"",_xlfn.IFS(
(IFERROR(VALUE(TRIM(SUBSTITUTE(AF54,CHAR(160),""))),0))=0,"Attention : montant présenté entièrement écarté",
ROUND(IFERROR(VALUE(TRIM(SUBSTITUTE(AF54,CHAR(160),""))),0),2)&gt;ROUND(IFERROR(VALUE(TRIM(SUBSTITUTE(O54,CHAR(160),""))),0),2),"KO : Le montant retenu est supérieur au montant présenté. Merci de revoir la ligne de contributions ou plafonner son montant.",
ROUND(IFERROR(VALUE(TRIM(SUBSTITUTE(O54,CHAR(160),""))),0),2)=0,"",ROUND(IFERROR(VALUE(TRIM(SUBSTITUTE(AF54,CHAR(160),""))),0),2)=ROUND(IFERROR(VALUE(TRIM(SUBSTITUTE(O54,CHAR(160),""))),0),2),"OK",
ROUND(IFERROR(VALUE(TRIM(SUBSTITUTE(AF54,CHAR(160),""))),0),2)&lt;ROUND(IFERROR(VALUE(TRIM(SUBSTITUTE(O54,CHAR(160),""))),0),2),"Attention : montant présenté partiellement écarté",TRUE,""))</f>
        <v/>
      </c>
      <c r="AI54" s="457" t="str">
        <f t="shared" si="13"/>
        <v/>
      </c>
    </row>
    <row r="55" spans="1:35" s="2" customFormat="1" ht="15.95">
      <c r="A55" s="495">
        <v>44</v>
      </c>
      <c r="B55" s="5"/>
      <c r="C55" s="5"/>
      <c r="D55" s="264"/>
      <c r="E55" s="5"/>
      <c r="F55" s="268"/>
      <c r="G55" s="265"/>
      <c r="H55" s="266"/>
      <c r="I55" s="265"/>
      <c r="J55" s="265"/>
      <c r="K55" s="816" t="str">
        <f t="shared" si="6"/>
        <v/>
      </c>
      <c r="L55" s="429"/>
      <c r="M55" s="5"/>
      <c r="N55" s="5"/>
      <c r="O55" s="430" t="str">
        <f>IF(I55=0,"",((L55/I55)*K55)*F55)</f>
        <v/>
      </c>
      <c r="P55" s="272"/>
      <c r="Q55" s="267" t="str">
        <f>IF(B55="","",B55)</f>
        <v/>
      </c>
      <c r="R55" s="269" t="str">
        <f>IF(C55="","",C55)</f>
        <v/>
      </c>
      <c r="S55" s="269" t="str">
        <f>IF(B55="","",B55)</f>
        <v/>
      </c>
      <c r="T55" s="269" t="str">
        <f>IF(D55="","",D55)</f>
        <v/>
      </c>
      <c r="U55" s="269" t="str">
        <f>IF(E55="","",E55)</f>
        <v/>
      </c>
      <c r="V55" s="433" t="str">
        <f>IF(F55="","",F55)</f>
        <v/>
      </c>
      <c r="W55" s="442" t="str">
        <f>IF(G55="","",G55)</f>
        <v/>
      </c>
      <c r="X55" s="443" t="str">
        <f>IF(H55="","",H55)</f>
        <v/>
      </c>
      <c r="Y55" s="442" t="str">
        <f>IF(I55="","",I55)</f>
        <v/>
      </c>
      <c r="Z55" s="442" t="str">
        <f t="shared" si="8"/>
        <v/>
      </c>
      <c r="AA55" s="442" t="str">
        <f t="shared" si="7"/>
        <v/>
      </c>
      <c r="AB55" s="441" t="str">
        <f t="shared" si="9"/>
        <v/>
      </c>
      <c r="AC55" s="441" t="str">
        <f t="shared" si="10"/>
        <v/>
      </c>
      <c r="AD55" s="441" t="str">
        <f t="shared" si="11"/>
        <v/>
      </c>
      <c r="AE55" s="235"/>
      <c r="AF55" s="430" t="str">
        <f t="shared" si="12"/>
        <v/>
      </c>
      <c r="AG55" s="270"/>
      <c r="AH55" s="14" t="str" cm="1">
        <f t="array" ref="AH55">IF(OR(AF55="",O55=""),"",_xlfn.IFS(
(IFERROR(VALUE(TRIM(SUBSTITUTE(AF55,CHAR(160),""))),0))=0,"Attention : montant présenté entièrement écarté",
ROUND(IFERROR(VALUE(TRIM(SUBSTITUTE(AF55,CHAR(160),""))),0),2)&gt;ROUND(IFERROR(VALUE(TRIM(SUBSTITUTE(O55,CHAR(160),""))),0),2),"KO : Le montant retenu est supérieur au montant présenté. Merci de revoir la ligne de contributions ou plafonner son montant.",
ROUND(IFERROR(VALUE(TRIM(SUBSTITUTE(O55,CHAR(160),""))),0),2)=0,"",ROUND(IFERROR(VALUE(TRIM(SUBSTITUTE(AF55,CHAR(160),""))),0),2)=ROUND(IFERROR(VALUE(TRIM(SUBSTITUTE(O55,CHAR(160),""))),0),2),"OK",
ROUND(IFERROR(VALUE(TRIM(SUBSTITUTE(AF55,CHAR(160),""))),0),2)&lt;ROUND(IFERROR(VALUE(TRIM(SUBSTITUTE(O55,CHAR(160),""))),0),2),"Attention : montant présenté partiellement écarté",TRUE,""))</f>
        <v/>
      </c>
      <c r="AI55" s="457" t="str">
        <f t="shared" si="13"/>
        <v/>
      </c>
    </row>
    <row r="56" spans="1:35" s="2" customFormat="1" ht="15.95">
      <c r="A56" s="495">
        <v>45</v>
      </c>
      <c r="B56" s="5"/>
      <c r="C56" s="5"/>
      <c r="D56" s="264"/>
      <c r="E56" s="5"/>
      <c r="F56" s="268"/>
      <c r="G56" s="265"/>
      <c r="H56" s="266"/>
      <c r="I56" s="265"/>
      <c r="J56" s="265"/>
      <c r="K56" s="816" t="str">
        <f t="shared" si="6"/>
        <v/>
      </c>
      <c r="L56" s="429"/>
      <c r="M56" s="5"/>
      <c r="N56" s="5"/>
      <c r="O56" s="430" t="str">
        <f>IF(I56=0,"",((L56/I56)*K56)*F56)</f>
        <v/>
      </c>
      <c r="P56" s="272"/>
      <c r="Q56" s="267" t="str">
        <f>IF(B56="","",B56)</f>
        <v/>
      </c>
      <c r="R56" s="269" t="str">
        <f>IF(C56="","",C56)</f>
        <v/>
      </c>
      <c r="S56" s="269" t="str">
        <f>IF(B56="","",B56)</f>
        <v/>
      </c>
      <c r="T56" s="269" t="str">
        <f>IF(D56="","",D56)</f>
        <v/>
      </c>
      <c r="U56" s="269" t="str">
        <f>IF(E56="","",E56)</f>
        <v/>
      </c>
      <c r="V56" s="433" t="str">
        <f>IF(F56="","",F56)</f>
        <v/>
      </c>
      <c r="W56" s="442" t="str">
        <f>IF(G56="","",G56)</f>
        <v/>
      </c>
      <c r="X56" s="443" t="str">
        <f>IF(H56="","",H56)</f>
        <v/>
      </c>
      <c r="Y56" s="442" t="str">
        <f>IF(I56="","",I56)</f>
        <v/>
      </c>
      <c r="Z56" s="442" t="str">
        <f t="shared" si="8"/>
        <v/>
      </c>
      <c r="AA56" s="442" t="str">
        <f t="shared" si="7"/>
        <v/>
      </c>
      <c r="AB56" s="441" t="str">
        <f t="shared" si="9"/>
        <v/>
      </c>
      <c r="AC56" s="441" t="str">
        <f t="shared" si="10"/>
        <v/>
      </c>
      <c r="AD56" s="441" t="str">
        <f t="shared" si="11"/>
        <v/>
      </c>
      <c r="AE56" s="235"/>
      <c r="AF56" s="430" t="str">
        <f t="shared" si="12"/>
        <v/>
      </c>
      <c r="AG56" s="270"/>
      <c r="AH56" s="14" t="str" cm="1">
        <f t="array" ref="AH56">IF(OR(AF56="",O56=""),"",_xlfn.IFS(
(IFERROR(VALUE(TRIM(SUBSTITUTE(AF56,CHAR(160),""))),0))=0,"Attention : montant présenté entièrement écarté",
ROUND(IFERROR(VALUE(TRIM(SUBSTITUTE(AF56,CHAR(160),""))),0),2)&gt;ROUND(IFERROR(VALUE(TRIM(SUBSTITUTE(O56,CHAR(160),""))),0),2),"KO : Le montant retenu est supérieur au montant présenté. Merci de revoir la ligne de contributions ou plafonner son montant.",
ROUND(IFERROR(VALUE(TRIM(SUBSTITUTE(O56,CHAR(160),""))),0),2)=0,"",ROUND(IFERROR(VALUE(TRIM(SUBSTITUTE(AF56,CHAR(160),""))),0),2)=ROUND(IFERROR(VALUE(TRIM(SUBSTITUTE(O56,CHAR(160),""))),0),2),"OK",
ROUND(IFERROR(VALUE(TRIM(SUBSTITUTE(AF56,CHAR(160),""))),0),2)&lt;ROUND(IFERROR(VALUE(TRIM(SUBSTITUTE(O56,CHAR(160),""))),0),2),"Attention : montant présenté partiellement écarté",TRUE,""))</f>
        <v/>
      </c>
      <c r="AI56" s="457" t="str">
        <f t="shared" si="13"/>
        <v/>
      </c>
    </row>
    <row r="57" spans="1:35" s="2" customFormat="1" ht="15.95">
      <c r="A57" s="495">
        <v>46</v>
      </c>
      <c r="B57" s="5"/>
      <c r="C57" s="5"/>
      <c r="D57" s="264"/>
      <c r="E57" s="5"/>
      <c r="F57" s="268"/>
      <c r="G57" s="265"/>
      <c r="H57" s="266"/>
      <c r="I57" s="265"/>
      <c r="J57" s="265"/>
      <c r="K57" s="816" t="str">
        <f t="shared" si="6"/>
        <v/>
      </c>
      <c r="L57" s="429"/>
      <c r="M57" s="5"/>
      <c r="N57" s="5"/>
      <c r="O57" s="430" t="str">
        <f>IF(I57=0,"",((L57/I57)*K57)*F57)</f>
        <v/>
      </c>
      <c r="P57" s="272"/>
      <c r="Q57" s="267" t="str">
        <f>IF(B57="","",B57)</f>
        <v/>
      </c>
      <c r="R57" s="269" t="str">
        <f>IF(C57="","",C57)</f>
        <v/>
      </c>
      <c r="S57" s="269" t="str">
        <f>IF(B57="","",B57)</f>
        <v/>
      </c>
      <c r="T57" s="269" t="str">
        <f>IF(D57="","",D57)</f>
        <v/>
      </c>
      <c r="U57" s="269" t="str">
        <f>IF(E57="","",E57)</f>
        <v/>
      </c>
      <c r="V57" s="433" t="str">
        <f>IF(F57="","",F57)</f>
        <v/>
      </c>
      <c r="W57" s="442" t="str">
        <f>IF(G57="","",G57)</f>
        <v/>
      </c>
      <c r="X57" s="443" t="str">
        <f>IF(H57="","",H57)</f>
        <v/>
      </c>
      <c r="Y57" s="442" t="str">
        <f>IF(I57="","",I57)</f>
        <v/>
      </c>
      <c r="Z57" s="442" t="str">
        <f t="shared" si="8"/>
        <v/>
      </c>
      <c r="AA57" s="442" t="str">
        <f t="shared" si="7"/>
        <v/>
      </c>
      <c r="AB57" s="441" t="str">
        <f t="shared" si="9"/>
        <v/>
      </c>
      <c r="AC57" s="441" t="str">
        <f t="shared" si="10"/>
        <v/>
      </c>
      <c r="AD57" s="441" t="str">
        <f t="shared" si="11"/>
        <v/>
      </c>
      <c r="AE57" s="235"/>
      <c r="AF57" s="430" t="str">
        <f t="shared" si="12"/>
        <v/>
      </c>
      <c r="AG57" s="270"/>
      <c r="AH57" s="14" t="str" cm="1">
        <f t="array" ref="AH57">IF(OR(AF57="",O57=""),"",_xlfn.IFS(
(IFERROR(VALUE(TRIM(SUBSTITUTE(AF57,CHAR(160),""))),0))=0,"Attention : montant présenté entièrement écarté",
ROUND(IFERROR(VALUE(TRIM(SUBSTITUTE(AF57,CHAR(160),""))),0),2)&gt;ROUND(IFERROR(VALUE(TRIM(SUBSTITUTE(O57,CHAR(160),""))),0),2),"KO : Le montant retenu est supérieur au montant présenté. Merci de revoir la ligne de contributions ou plafonner son montant.",
ROUND(IFERROR(VALUE(TRIM(SUBSTITUTE(O57,CHAR(160),""))),0),2)=0,"",ROUND(IFERROR(VALUE(TRIM(SUBSTITUTE(AF57,CHAR(160),""))),0),2)=ROUND(IFERROR(VALUE(TRIM(SUBSTITUTE(O57,CHAR(160),""))),0),2),"OK",
ROUND(IFERROR(VALUE(TRIM(SUBSTITUTE(AF57,CHAR(160),""))),0),2)&lt;ROUND(IFERROR(VALUE(TRIM(SUBSTITUTE(O57,CHAR(160),""))),0),2),"Attention : montant présenté partiellement écarté",TRUE,""))</f>
        <v/>
      </c>
      <c r="AI57" s="457" t="str">
        <f t="shared" si="13"/>
        <v/>
      </c>
    </row>
    <row r="58" spans="1:35" s="2" customFormat="1" ht="15.95">
      <c r="A58" s="495">
        <v>47</v>
      </c>
      <c r="B58" s="5"/>
      <c r="C58" s="5"/>
      <c r="D58" s="264"/>
      <c r="E58" s="5"/>
      <c r="F58" s="268"/>
      <c r="G58" s="265"/>
      <c r="H58" s="266"/>
      <c r="I58" s="265"/>
      <c r="J58" s="265"/>
      <c r="K58" s="816" t="str">
        <f t="shared" si="6"/>
        <v/>
      </c>
      <c r="L58" s="429"/>
      <c r="M58" s="5"/>
      <c r="N58" s="5"/>
      <c r="O58" s="430" t="str">
        <f>IF(I58=0,"",((L58/I58)*K58)*F58)</f>
        <v/>
      </c>
      <c r="P58" s="272"/>
      <c r="Q58" s="267" t="str">
        <f>IF(B58="","",B58)</f>
        <v/>
      </c>
      <c r="R58" s="269" t="str">
        <f>IF(C58="","",C58)</f>
        <v/>
      </c>
      <c r="S58" s="269" t="str">
        <f>IF(B58="","",B58)</f>
        <v/>
      </c>
      <c r="T58" s="269" t="str">
        <f>IF(D58="","",D58)</f>
        <v/>
      </c>
      <c r="U58" s="269" t="str">
        <f>IF(E58="","",E58)</f>
        <v/>
      </c>
      <c r="V58" s="433" t="str">
        <f>IF(F58="","",F58)</f>
        <v/>
      </c>
      <c r="W58" s="442" t="str">
        <f>IF(G58="","",G58)</f>
        <v/>
      </c>
      <c r="X58" s="443" t="str">
        <f>IF(H58="","",H58)</f>
        <v/>
      </c>
      <c r="Y58" s="442" t="str">
        <f>IF(I58="","",I58)</f>
        <v/>
      </c>
      <c r="Z58" s="442" t="str">
        <f t="shared" si="8"/>
        <v/>
      </c>
      <c r="AA58" s="442" t="str">
        <f t="shared" si="7"/>
        <v/>
      </c>
      <c r="AB58" s="441" t="str">
        <f t="shared" si="9"/>
        <v/>
      </c>
      <c r="AC58" s="441" t="str">
        <f t="shared" si="10"/>
        <v/>
      </c>
      <c r="AD58" s="441" t="str">
        <f t="shared" si="11"/>
        <v/>
      </c>
      <c r="AE58" s="235"/>
      <c r="AF58" s="430" t="str">
        <f t="shared" si="12"/>
        <v/>
      </c>
      <c r="AG58" s="270"/>
      <c r="AH58" s="14" t="str" cm="1">
        <f t="array" ref="AH58">IF(OR(AF58="",O58=""),"",_xlfn.IFS(
(IFERROR(VALUE(TRIM(SUBSTITUTE(AF58,CHAR(160),""))),0))=0,"Attention : montant présenté entièrement écarté",
ROUND(IFERROR(VALUE(TRIM(SUBSTITUTE(AF58,CHAR(160),""))),0),2)&gt;ROUND(IFERROR(VALUE(TRIM(SUBSTITUTE(O58,CHAR(160),""))),0),2),"KO : Le montant retenu est supérieur au montant présenté. Merci de revoir la ligne de contributions ou plafonner son montant.",
ROUND(IFERROR(VALUE(TRIM(SUBSTITUTE(O58,CHAR(160),""))),0),2)=0,"",ROUND(IFERROR(VALUE(TRIM(SUBSTITUTE(AF58,CHAR(160),""))),0),2)=ROUND(IFERROR(VALUE(TRIM(SUBSTITUTE(O58,CHAR(160),""))),0),2),"OK",
ROUND(IFERROR(VALUE(TRIM(SUBSTITUTE(AF58,CHAR(160),""))),0),2)&lt;ROUND(IFERROR(VALUE(TRIM(SUBSTITUTE(O58,CHAR(160),""))),0),2),"Attention : montant présenté partiellement écarté",TRUE,""))</f>
        <v/>
      </c>
      <c r="AI58" s="457" t="str">
        <f t="shared" si="13"/>
        <v/>
      </c>
    </row>
    <row r="59" spans="1:35" s="2" customFormat="1" ht="15.95">
      <c r="A59" s="495">
        <v>48</v>
      </c>
      <c r="B59" s="5"/>
      <c r="C59" s="5"/>
      <c r="D59" s="264"/>
      <c r="E59" s="5"/>
      <c r="F59" s="268"/>
      <c r="G59" s="265"/>
      <c r="H59" s="266"/>
      <c r="I59" s="265"/>
      <c r="J59" s="265"/>
      <c r="K59" s="816" t="str">
        <f t="shared" si="6"/>
        <v/>
      </c>
      <c r="L59" s="429"/>
      <c r="M59" s="5"/>
      <c r="N59" s="5"/>
      <c r="O59" s="430" t="str">
        <f>IF(I59=0,"",((L59/I59)*K59)*F59)</f>
        <v/>
      </c>
      <c r="P59" s="272"/>
      <c r="Q59" s="267" t="str">
        <f>IF(B59="","",B59)</f>
        <v/>
      </c>
      <c r="R59" s="269" t="str">
        <f>IF(C59="","",C59)</f>
        <v/>
      </c>
      <c r="S59" s="269" t="str">
        <f>IF(B59="","",B59)</f>
        <v/>
      </c>
      <c r="T59" s="269" t="str">
        <f>IF(D59="","",D59)</f>
        <v/>
      </c>
      <c r="U59" s="269" t="str">
        <f>IF(E59="","",E59)</f>
        <v/>
      </c>
      <c r="V59" s="433" t="str">
        <f>IF(F59="","",F59)</f>
        <v/>
      </c>
      <c r="W59" s="442" t="str">
        <f>IF(G59="","",G59)</f>
        <v/>
      </c>
      <c r="X59" s="443" t="str">
        <f>IF(H59="","",H59)</f>
        <v/>
      </c>
      <c r="Y59" s="442" t="str">
        <f>IF(I59="","",I59)</f>
        <v/>
      </c>
      <c r="Z59" s="442" t="str">
        <f t="shared" si="8"/>
        <v/>
      </c>
      <c r="AA59" s="442" t="str">
        <f t="shared" si="7"/>
        <v/>
      </c>
      <c r="AB59" s="441" t="str">
        <f t="shared" si="9"/>
        <v/>
      </c>
      <c r="AC59" s="441" t="str">
        <f t="shared" si="10"/>
        <v/>
      </c>
      <c r="AD59" s="441" t="str">
        <f t="shared" si="11"/>
        <v/>
      </c>
      <c r="AE59" s="235"/>
      <c r="AF59" s="430" t="str">
        <f t="shared" si="12"/>
        <v/>
      </c>
      <c r="AG59" s="270"/>
      <c r="AH59" s="14" t="str" cm="1">
        <f t="array" ref="AH59">IF(OR(AF59="",O59=""),"",_xlfn.IFS(
(IFERROR(VALUE(TRIM(SUBSTITUTE(AF59,CHAR(160),""))),0))=0,"Attention : montant présenté entièrement écarté",
ROUND(IFERROR(VALUE(TRIM(SUBSTITUTE(AF59,CHAR(160),""))),0),2)&gt;ROUND(IFERROR(VALUE(TRIM(SUBSTITUTE(O59,CHAR(160),""))),0),2),"KO : Le montant retenu est supérieur au montant présenté. Merci de revoir la ligne de contributions ou plafonner son montant.",
ROUND(IFERROR(VALUE(TRIM(SUBSTITUTE(O59,CHAR(160),""))),0),2)=0,"",ROUND(IFERROR(VALUE(TRIM(SUBSTITUTE(AF59,CHAR(160),""))),0),2)=ROUND(IFERROR(VALUE(TRIM(SUBSTITUTE(O59,CHAR(160),""))),0),2),"OK",
ROUND(IFERROR(VALUE(TRIM(SUBSTITUTE(AF59,CHAR(160),""))),0),2)&lt;ROUND(IFERROR(VALUE(TRIM(SUBSTITUTE(O59,CHAR(160),""))),0),2),"Attention : montant présenté partiellement écarté",TRUE,""))</f>
        <v/>
      </c>
      <c r="AI59" s="457" t="str">
        <f t="shared" si="13"/>
        <v/>
      </c>
    </row>
    <row r="60" spans="1:35" s="2" customFormat="1" ht="15.95">
      <c r="A60" s="495">
        <v>49</v>
      </c>
      <c r="B60" s="5"/>
      <c r="C60" s="5"/>
      <c r="D60" s="264"/>
      <c r="E60" s="5"/>
      <c r="F60" s="268"/>
      <c r="G60" s="265"/>
      <c r="H60" s="266"/>
      <c r="I60" s="265"/>
      <c r="J60" s="265"/>
      <c r="K60" s="816" t="str">
        <f t="shared" si="6"/>
        <v/>
      </c>
      <c r="L60" s="429"/>
      <c r="M60" s="5"/>
      <c r="N60" s="5"/>
      <c r="O60" s="430" t="str">
        <f>IF(I60=0,"",((L60/I60)*K60)*F60)</f>
        <v/>
      </c>
      <c r="P60" s="272"/>
      <c r="Q60" s="267" t="str">
        <f>IF(B60="","",B60)</f>
        <v/>
      </c>
      <c r="R60" s="269" t="str">
        <f>IF(C60="","",C60)</f>
        <v/>
      </c>
      <c r="S60" s="269" t="str">
        <f>IF(B60="","",B60)</f>
        <v/>
      </c>
      <c r="T60" s="269" t="str">
        <f>IF(D60="","",D60)</f>
        <v/>
      </c>
      <c r="U60" s="269" t="str">
        <f>IF(E60="","",E60)</f>
        <v/>
      </c>
      <c r="V60" s="433" t="str">
        <f>IF(F60="","",F60)</f>
        <v/>
      </c>
      <c r="W60" s="442" t="str">
        <f>IF(G60="","",G60)</f>
        <v/>
      </c>
      <c r="X60" s="443" t="str">
        <f>IF(H60="","",H60)</f>
        <v/>
      </c>
      <c r="Y60" s="442" t="str">
        <f>IF(I60="","",I60)</f>
        <v/>
      </c>
      <c r="Z60" s="442" t="str">
        <f t="shared" si="8"/>
        <v/>
      </c>
      <c r="AA60" s="442" t="str">
        <f t="shared" si="7"/>
        <v/>
      </c>
      <c r="AB60" s="441" t="str">
        <f t="shared" si="9"/>
        <v/>
      </c>
      <c r="AC60" s="441" t="str">
        <f t="shared" si="10"/>
        <v/>
      </c>
      <c r="AD60" s="441" t="str">
        <f t="shared" si="11"/>
        <v/>
      </c>
      <c r="AE60" s="235"/>
      <c r="AF60" s="430" t="str">
        <f t="shared" si="12"/>
        <v/>
      </c>
      <c r="AG60" s="270"/>
      <c r="AH60" s="14" t="str" cm="1">
        <f t="array" ref="AH60">IF(OR(AF60="",O60=""),"",_xlfn.IFS(
(IFERROR(VALUE(TRIM(SUBSTITUTE(AF60,CHAR(160),""))),0))=0,"Attention : montant présenté entièrement écarté",
ROUND(IFERROR(VALUE(TRIM(SUBSTITUTE(AF60,CHAR(160),""))),0),2)&gt;ROUND(IFERROR(VALUE(TRIM(SUBSTITUTE(O60,CHAR(160),""))),0),2),"KO : Le montant retenu est supérieur au montant présenté. Merci de revoir la ligne de contributions ou plafonner son montant.",
ROUND(IFERROR(VALUE(TRIM(SUBSTITUTE(O60,CHAR(160),""))),0),2)=0,"",ROUND(IFERROR(VALUE(TRIM(SUBSTITUTE(AF60,CHAR(160),""))),0),2)=ROUND(IFERROR(VALUE(TRIM(SUBSTITUTE(O60,CHAR(160),""))),0),2),"OK",
ROUND(IFERROR(VALUE(TRIM(SUBSTITUTE(AF60,CHAR(160),""))),0),2)&lt;ROUND(IFERROR(VALUE(TRIM(SUBSTITUTE(O60,CHAR(160),""))),0),2),"Attention : montant présenté partiellement écarté",TRUE,""))</f>
        <v/>
      </c>
      <c r="AI60" s="457" t="str">
        <f t="shared" si="13"/>
        <v/>
      </c>
    </row>
    <row r="61" spans="1:35" s="2" customFormat="1" ht="15.95">
      <c r="A61" s="495">
        <v>50</v>
      </c>
      <c r="B61" s="5"/>
      <c r="C61" s="5"/>
      <c r="D61" s="264"/>
      <c r="E61" s="5"/>
      <c r="F61" s="268"/>
      <c r="G61" s="265"/>
      <c r="H61" s="266"/>
      <c r="I61" s="265"/>
      <c r="J61" s="265"/>
      <c r="K61" s="816" t="str">
        <f t="shared" si="6"/>
        <v/>
      </c>
      <c r="L61" s="429"/>
      <c r="M61" s="5"/>
      <c r="N61" s="5"/>
      <c r="O61" s="430" t="str">
        <f>IF(I61=0,"",((L61/I61)*K61)*F61)</f>
        <v/>
      </c>
      <c r="P61" s="272"/>
      <c r="Q61" s="267" t="str">
        <f>IF(B61="","",B61)</f>
        <v/>
      </c>
      <c r="R61" s="269" t="str">
        <f>IF(C61="","",C61)</f>
        <v/>
      </c>
      <c r="S61" s="269" t="str">
        <f>IF(B61="","",B61)</f>
        <v/>
      </c>
      <c r="T61" s="269" t="str">
        <f>IF(D61="","",D61)</f>
        <v/>
      </c>
      <c r="U61" s="269" t="str">
        <f>IF(E61="","",E61)</f>
        <v/>
      </c>
      <c r="V61" s="433" t="str">
        <f>IF(F61="","",F61)</f>
        <v/>
      </c>
      <c r="W61" s="442" t="str">
        <f>IF(G61="","",G61)</f>
        <v/>
      </c>
      <c r="X61" s="443" t="str">
        <f>IF(H61="","",H61)</f>
        <v/>
      </c>
      <c r="Y61" s="442" t="str">
        <f>IF(I61="","",I61)</f>
        <v/>
      </c>
      <c r="Z61" s="442" t="str">
        <f t="shared" si="8"/>
        <v/>
      </c>
      <c r="AA61" s="442" t="str">
        <f t="shared" si="7"/>
        <v/>
      </c>
      <c r="AB61" s="441" t="str">
        <f t="shared" si="9"/>
        <v/>
      </c>
      <c r="AC61" s="441" t="str">
        <f t="shared" si="10"/>
        <v/>
      </c>
      <c r="AD61" s="441" t="str">
        <f t="shared" si="11"/>
        <v/>
      </c>
      <c r="AE61" s="235"/>
      <c r="AF61" s="430" t="str">
        <f t="shared" si="12"/>
        <v/>
      </c>
      <c r="AG61" s="270"/>
      <c r="AH61" s="14" t="str" cm="1">
        <f t="array" ref="AH61">IF(OR(AF61="",O61=""),"",_xlfn.IFS(
(IFERROR(VALUE(TRIM(SUBSTITUTE(AF61,CHAR(160),""))),0))=0,"Attention : montant présenté entièrement écarté",
ROUND(IFERROR(VALUE(TRIM(SUBSTITUTE(AF61,CHAR(160),""))),0),2)&gt;ROUND(IFERROR(VALUE(TRIM(SUBSTITUTE(O61,CHAR(160),""))),0),2),"KO : Le montant retenu est supérieur au montant présenté. Merci de revoir la ligne de contributions ou plafonner son montant.",
ROUND(IFERROR(VALUE(TRIM(SUBSTITUTE(O61,CHAR(160),""))),0),2)=0,"",ROUND(IFERROR(VALUE(TRIM(SUBSTITUTE(AF61,CHAR(160),""))),0),2)=ROUND(IFERROR(VALUE(TRIM(SUBSTITUTE(O61,CHAR(160),""))),0),2),"OK",
ROUND(IFERROR(VALUE(TRIM(SUBSTITUTE(AF61,CHAR(160),""))),0),2)&lt;ROUND(IFERROR(VALUE(TRIM(SUBSTITUTE(O61,CHAR(160),""))),0),2),"Attention : montant présenté partiellement écarté",TRUE,""))</f>
        <v/>
      </c>
      <c r="AI61" s="457" t="str">
        <f t="shared" si="13"/>
        <v/>
      </c>
    </row>
    <row r="62" spans="1:35" s="2" customFormat="1" ht="15.95">
      <c r="A62" s="495">
        <v>51</v>
      </c>
      <c r="B62" s="5"/>
      <c r="C62" s="5"/>
      <c r="D62" s="264"/>
      <c r="E62" s="5"/>
      <c r="F62" s="268"/>
      <c r="G62" s="265"/>
      <c r="H62" s="266"/>
      <c r="I62" s="265"/>
      <c r="J62" s="265"/>
      <c r="K62" s="816" t="str">
        <f t="shared" si="6"/>
        <v/>
      </c>
      <c r="L62" s="429"/>
      <c r="M62" s="5"/>
      <c r="N62" s="5"/>
      <c r="O62" s="430" t="str">
        <f>IF(I62=0,"",((L62/I62)*K62)*F62)</f>
        <v/>
      </c>
      <c r="P62" s="272"/>
      <c r="Q62" s="267" t="str">
        <f>IF(B62="","",B62)</f>
        <v/>
      </c>
      <c r="R62" s="269" t="str">
        <f>IF(C62="","",C62)</f>
        <v/>
      </c>
      <c r="S62" s="269" t="str">
        <f>IF(B62="","",B62)</f>
        <v/>
      </c>
      <c r="T62" s="269" t="str">
        <f>IF(D62="","",D62)</f>
        <v/>
      </c>
      <c r="U62" s="269" t="str">
        <f>IF(E62="","",E62)</f>
        <v/>
      </c>
      <c r="V62" s="433" t="str">
        <f>IF(F62="","",F62)</f>
        <v/>
      </c>
      <c r="W62" s="442" t="str">
        <f>IF(G62="","",G62)</f>
        <v/>
      </c>
      <c r="X62" s="443" t="str">
        <f>IF(H62="","",H62)</f>
        <v/>
      </c>
      <c r="Y62" s="442" t="str">
        <f>IF(I62="","",I62)</f>
        <v/>
      </c>
      <c r="Z62" s="442" t="str">
        <f t="shared" si="8"/>
        <v/>
      </c>
      <c r="AA62" s="442" t="str">
        <f t="shared" si="7"/>
        <v/>
      </c>
      <c r="AB62" s="441" t="str">
        <f t="shared" si="9"/>
        <v/>
      </c>
      <c r="AC62" s="441" t="str">
        <f t="shared" si="10"/>
        <v/>
      </c>
      <c r="AD62" s="441" t="str">
        <f t="shared" si="11"/>
        <v/>
      </c>
      <c r="AE62" s="235"/>
      <c r="AF62" s="430" t="str">
        <f t="shared" si="12"/>
        <v/>
      </c>
      <c r="AG62" s="270"/>
      <c r="AH62" s="14" t="str" cm="1">
        <f t="array" ref="AH62">IF(OR(AF62="",O62=""),"",_xlfn.IFS(
(IFERROR(VALUE(TRIM(SUBSTITUTE(AF62,CHAR(160),""))),0))=0,"Attention : montant présenté entièrement écarté",
ROUND(IFERROR(VALUE(TRIM(SUBSTITUTE(AF62,CHAR(160),""))),0),2)&gt;ROUND(IFERROR(VALUE(TRIM(SUBSTITUTE(O62,CHAR(160),""))),0),2),"KO : Le montant retenu est supérieur au montant présenté. Merci de revoir la ligne de contributions ou plafonner son montant.",
ROUND(IFERROR(VALUE(TRIM(SUBSTITUTE(O62,CHAR(160),""))),0),2)=0,"",ROUND(IFERROR(VALUE(TRIM(SUBSTITUTE(AF62,CHAR(160),""))),0),2)=ROUND(IFERROR(VALUE(TRIM(SUBSTITUTE(O62,CHAR(160),""))),0),2),"OK",
ROUND(IFERROR(VALUE(TRIM(SUBSTITUTE(AF62,CHAR(160),""))),0),2)&lt;ROUND(IFERROR(VALUE(TRIM(SUBSTITUTE(O62,CHAR(160),""))),0),2),"Attention : montant présenté partiellement écarté",TRUE,""))</f>
        <v/>
      </c>
      <c r="AI62" s="457" t="str">
        <f t="shared" si="13"/>
        <v/>
      </c>
    </row>
    <row r="63" spans="1:35" s="2" customFormat="1" ht="15.95">
      <c r="A63" s="495">
        <v>52</v>
      </c>
      <c r="B63" s="5"/>
      <c r="C63" s="5"/>
      <c r="D63" s="264"/>
      <c r="E63" s="5"/>
      <c r="F63" s="268"/>
      <c r="G63" s="265"/>
      <c r="H63" s="266"/>
      <c r="I63" s="265"/>
      <c r="J63" s="265"/>
      <c r="K63" s="816" t="str">
        <f t="shared" si="6"/>
        <v/>
      </c>
      <c r="L63" s="429"/>
      <c r="M63" s="5"/>
      <c r="N63" s="5"/>
      <c r="O63" s="430" t="str">
        <f>IF(I63=0,"",((L63/I63)*K63)*F63)</f>
        <v/>
      </c>
      <c r="P63" s="272"/>
      <c r="Q63" s="267" t="str">
        <f>IF(B63="","",B63)</f>
        <v/>
      </c>
      <c r="R63" s="269" t="str">
        <f>IF(C63="","",C63)</f>
        <v/>
      </c>
      <c r="S63" s="269" t="str">
        <f>IF(B63="","",B63)</f>
        <v/>
      </c>
      <c r="T63" s="269" t="str">
        <f>IF(D63="","",D63)</f>
        <v/>
      </c>
      <c r="U63" s="269" t="str">
        <f>IF(E63="","",E63)</f>
        <v/>
      </c>
      <c r="V63" s="433" t="str">
        <f>IF(F63="","",F63)</f>
        <v/>
      </c>
      <c r="W63" s="442" t="str">
        <f>IF(G63="","",G63)</f>
        <v/>
      </c>
      <c r="X63" s="443" t="str">
        <f>IF(H63="","",H63)</f>
        <v/>
      </c>
      <c r="Y63" s="442" t="str">
        <f>IF(I63="","",I63)</f>
        <v/>
      </c>
      <c r="Z63" s="442" t="str">
        <f t="shared" si="8"/>
        <v/>
      </c>
      <c r="AA63" s="442" t="str">
        <f t="shared" si="7"/>
        <v/>
      </c>
      <c r="AB63" s="441" t="str">
        <f t="shared" si="9"/>
        <v/>
      </c>
      <c r="AC63" s="441" t="str">
        <f t="shared" si="10"/>
        <v/>
      </c>
      <c r="AD63" s="441" t="str">
        <f t="shared" si="11"/>
        <v/>
      </c>
      <c r="AE63" s="235"/>
      <c r="AF63" s="430" t="str">
        <f t="shared" si="12"/>
        <v/>
      </c>
      <c r="AG63" s="270"/>
      <c r="AH63" s="14" t="str" cm="1">
        <f t="array" ref="AH63">IF(OR(AF63="",O63=""),"",_xlfn.IFS(
(IFERROR(VALUE(TRIM(SUBSTITUTE(AF63,CHAR(160),""))),0))=0,"Attention : montant présenté entièrement écarté",
ROUND(IFERROR(VALUE(TRIM(SUBSTITUTE(AF63,CHAR(160),""))),0),2)&gt;ROUND(IFERROR(VALUE(TRIM(SUBSTITUTE(O63,CHAR(160),""))),0),2),"KO : Le montant retenu est supérieur au montant présenté. Merci de revoir la ligne de contributions ou plafonner son montant.",
ROUND(IFERROR(VALUE(TRIM(SUBSTITUTE(O63,CHAR(160),""))),0),2)=0,"",ROUND(IFERROR(VALUE(TRIM(SUBSTITUTE(AF63,CHAR(160),""))),0),2)=ROUND(IFERROR(VALUE(TRIM(SUBSTITUTE(O63,CHAR(160),""))),0),2),"OK",
ROUND(IFERROR(VALUE(TRIM(SUBSTITUTE(AF63,CHAR(160),""))),0),2)&lt;ROUND(IFERROR(VALUE(TRIM(SUBSTITUTE(O63,CHAR(160),""))),0),2),"Attention : montant présenté partiellement écarté",TRUE,""))</f>
        <v/>
      </c>
      <c r="AI63" s="457" t="str">
        <f t="shared" si="13"/>
        <v/>
      </c>
    </row>
    <row r="64" spans="1:35" s="2" customFormat="1" ht="15.95">
      <c r="A64" s="495">
        <v>53</v>
      </c>
      <c r="B64" s="5"/>
      <c r="C64" s="5"/>
      <c r="D64" s="264"/>
      <c r="E64" s="5"/>
      <c r="F64" s="268"/>
      <c r="G64" s="265"/>
      <c r="H64" s="266"/>
      <c r="I64" s="265"/>
      <c r="J64" s="265"/>
      <c r="K64" s="816" t="str">
        <f t="shared" si="6"/>
        <v/>
      </c>
      <c r="L64" s="429"/>
      <c r="M64" s="5"/>
      <c r="N64" s="5"/>
      <c r="O64" s="430" t="str">
        <f>IF(I64=0,"",((L64/I64)*K64)*F64)</f>
        <v/>
      </c>
      <c r="P64" s="272"/>
      <c r="Q64" s="267" t="str">
        <f>IF(B64="","",B64)</f>
        <v/>
      </c>
      <c r="R64" s="269" t="str">
        <f>IF(C64="","",C64)</f>
        <v/>
      </c>
      <c r="S64" s="269" t="str">
        <f>IF(B64="","",B64)</f>
        <v/>
      </c>
      <c r="T64" s="269" t="str">
        <f>IF(D64="","",D64)</f>
        <v/>
      </c>
      <c r="U64" s="269" t="str">
        <f>IF(E64="","",E64)</f>
        <v/>
      </c>
      <c r="V64" s="433" t="str">
        <f>IF(F64="","",F64)</f>
        <v/>
      </c>
      <c r="W64" s="442" t="str">
        <f>IF(G64="","",G64)</f>
        <v/>
      </c>
      <c r="X64" s="443" t="str">
        <f>IF(H64="","",H64)</f>
        <v/>
      </c>
      <c r="Y64" s="442" t="str">
        <f>IF(I64="","",I64)</f>
        <v/>
      </c>
      <c r="Z64" s="442" t="str">
        <f t="shared" si="8"/>
        <v/>
      </c>
      <c r="AA64" s="442" t="str">
        <f t="shared" si="7"/>
        <v/>
      </c>
      <c r="AB64" s="441" t="str">
        <f t="shared" si="9"/>
        <v/>
      </c>
      <c r="AC64" s="441" t="str">
        <f t="shared" si="10"/>
        <v/>
      </c>
      <c r="AD64" s="441" t="str">
        <f t="shared" si="11"/>
        <v/>
      </c>
      <c r="AE64" s="235"/>
      <c r="AF64" s="430" t="str">
        <f t="shared" si="12"/>
        <v/>
      </c>
      <c r="AG64" s="270"/>
      <c r="AH64" s="14" t="str" cm="1">
        <f t="array" ref="AH64">IF(OR(AF64="",O64=""),"",_xlfn.IFS(
(IFERROR(VALUE(TRIM(SUBSTITUTE(AF64,CHAR(160),""))),0))=0,"Attention : montant présenté entièrement écarté",
ROUND(IFERROR(VALUE(TRIM(SUBSTITUTE(AF64,CHAR(160),""))),0),2)&gt;ROUND(IFERROR(VALUE(TRIM(SUBSTITUTE(O64,CHAR(160),""))),0),2),"KO : Le montant retenu est supérieur au montant présenté. Merci de revoir la ligne de contributions ou plafonner son montant.",
ROUND(IFERROR(VALUE(TRIM(SUBSTITUTE(O64,CHAR(160),""))),0),2)=0,"",ROUND(IFERROR(VALUE(TRIM(SUBSTITUTE(AF64,CHAR(160),""))),0),2)=ROUND(IFERROR(VALUE(TRIM(SUBSTITUTE(O64,CHAR(160),""))),0),2),"OK",
ROUND(IFERROR(VALUE(TRIM(SUBSTITUTE(AF64,CHAR(160),""))),0),2)&lt;ROUND(IFERROR(VALUE(TRIM(SUBSTITUTE(O64,CHAR(160),""))),0),2),"Attention : montant présenté partiellement écarté",TRUE,""))</f>
        <v/>
      </c>
      <c r="AI64" s="457" t="str">
        <f t="shared" si="13"/>
        <v/>
      </c>
    </row>
    <row r="65" spans="1:35" s="2" customFormat="1" ht="15.95">
      <c r="A65" s="495">
        <v>54</v>
      </c>
      <c r="B65" s="5"/>
      <c r="C65" s="5"/>
      <c r="D65" s="264"/>
      <c r="E65" s="5"/>
      <c r="F65" s="268"/>
      <c r="G65" s="265"/>
      <c r="H65" s="266"/>
      <c r="I65" s="265"/>
      <c r="J65" s="265"/>
      <c r="K65" s="816" t="str">
        <f t="shared" si="6"/>
        <v/>
      </c>
      <c r="L65" s="429"/>
      <c r="M65" s="5"/>
      <c r="N65" s="5"/>
      <c r="O65" s="430" t="str">
        <f>IF(I65=0,"",((L65/I65)*K65)*F65)</f>
        <v/>
      </c>
      <c r="P65" s="272"/>
      <c r="Q65" s="267" t="str">
        <f>IF(B65="","",B65)</f>
        <v/>
      </c>
      <c r="R65" s="269" t="str">
        <f>IF(C65="","",C65)</f>
        <v/>
      </c>
      <c r="S65" s="269" t="str">
        <f>IF(B65="","",B65)</f>
        <v/>
      </c>
      <c r="T65" s="269" t="str">
        <f>IF(D65="","",D65)</f>
        <v/>
      </c>
      <c r="U65" s="269" t="str">
        <f>IF(E65="","",E65)</f>
        <v/>
      </c>
      <c r="V65" s="433" t="str">
        <f>IF(F65="","",F65)</f>
        <v/>
      </c>
      <c r="W65" s="442" t="str">
        <f>IF(G65="","",G65)</f>
        <v/>
      </c>
      <c r="X65" s="443" t="str">
        <f>IF(H65="","",H65)</f>
        <v/>
      </c>
      <c r="Y65" s="442" t="str">
        <f>IF(I65="","",I65)</f>
        <v/>
      </c>
      <c r="Z65" s="442" t="str">
        <f t="shared" si="8"/>
        <v/>
      </c>
      <c r="AA65" s="442" t="str">
        <f t="shared" si="7"/>
        <v/>
      </c>
      <c r="AB65" s="441" t="str">
        <f t="shared" si="9"/>
        <v/>
      </c>
      <c r="AC65" s="441" t="str">
        <f t="shared" si="10"/>
        <v/>
      </c>
      <c r="AD65" s="441" t="str">
        <f t="shared" si="11"/>
        <v/>
      </c>
      <c r="AE65" s="235"/>
      <c r="AF65" s="430" t="str">
        <f t="shared" si="12"/>
        <v/>
      </c>
      <c r="AG65" s="270"/>
      <c r="AH65" s="14" t="str" cm="1">
        <f t="array" ref="AH65">IF(OR(AF65="",O65=""),"",_xlfn.IFS(
(IFERROR(VALUE(TRIM(SUBSTITUTE(AF65,CHAR(160),""))),0))=0,"Attention : montant présenté entièrement écarté",
ROUND(IFERROR(VALUE(TRIM(SUBSTITUTE(AF65,CHAR(160),""))),0),2)&gt;ROUND(IFERROR(VALUE(TRIM(SUBSTITUTE(O65,CHAR(160),""))),0),2),"KO : Le montant retenu est supérieur au montant présenté. Merci de revoir la ligne de contributions ou plafonner son montant.",
ROUND(IFERROR(VALUE(TRIM(SUBSTITUTE(O65,CHAR(160),""))),0),2)=0,"",ROUND(IFERROR(VALUE(TRIM(SUBSTITUTE(AF65,CHAR(160),""))),0),2)=ROUND(IFERROR(VALUE(TRIM(SUBSTITUTE(O65,CHAR(160),""))),0),2),"OK",
ROUND(IFERROR(VALUE(TRIM(SUBSTITUTE(AF65,CHAR(160),""))),0),2)&lt;ROUND(IFERROR(VALUE(TRIM(SUBSTITUTE(O65,CHAR(160),""))),0),2),"Attention : montant présenté partiellement écarté",TRUE,""))</f>
        <v/>
      </c>
      <c r="AI65" s="457" t="str">
        <f t="shared" si="13"/>
        <v/>
      </c>
    </row>
    <row r="66" spans="1:35" s="2" customFormat="1" ht="15.95">
      <c r="A66" s="495">
        <v>55</v>
      </c>
      <c r="B66" s="5"/>
      <c r="C66" s="5"/>
      <c r="D66" s="264"/>
      <c r="E66" s="5"/>
      <c r="F66" s="268"/>
      <c r="G66" s="265"/>
      <c r="H66" s="266"/>
      <c r="I66" s="265"/>
      <c r="J66" s="265"/>
      <c r="K66" s="816" t="str">
        <f t="shared" si="6"/>
        <v/>
      </c>
      <c r="L66" s="429"/>
      <c r="M66" s="5"/>
      <c r="N66" s="5"/>
      <c r="O66" s="430" t="str">
        <f>IF(I66=0,"",((L66/I66)*K66)*F66)</f>
        <v/>
      </c>
      <c r="P66" s="272"/>
      <c r="Q66" s="267" t="str">
        <f>IF(B66="","",B66)</f>
        <v/>
      </c>
      <c r="R66" s="269" t="str">
        <f>IF(C66="","",C66)</f>
        <v/>
      </c>
      <c r="S66" s="269" t="str">
        <f>IF(B66="","",B66)</f>
        <v/>
      </c>
      <c r="T66" s="269" t="str">
        <f>IF(D66="","",D66)</f>
        <v/>
      </c>
      <c r="U66" s="269" t="str">
        <f>IF(E66="","",E66)</f>
        <v/>
      </c>
      <c r="V66" s="433" t="str">
        <f>IF(F66="","",F66)</f>
        <v/>
      </c>
      <c r="W66" s="442" t="str">
        <f>IF(G66="","",G66)</f>
        <v/>
      </c>
      <c r="X66" s="443" t="str">
        <f>IF(H66="","",H66)</f>
        <v/>
      </c>
      <c r="Y66" s="442" t="str">
        <f>IF(I66="","",I66)</f>
        <v/>
      </c>
      <c r="Z66" s="442" t="str">
        <f t="shared" si="8"/>
        <v/>
      </c>
      <c r="AA66" s="442" t="str">
        <f t="shared" si="7"/>
        <v/>
      </c>
      <c r="AB66" s="441" t="str">
        <f t="shared" si="9"/>
        <v/>
      </c>
      <c r="AC66" s="441" t="str">
        <f t="shared" si="10"/>
        <v/>
      </c>
      <c r="AD66" s="441" t="str">
        <f t="shared" si="11"/>
        <v/>
      </c>
      <c r="AE66" s="235"/>
      <c r="AF66" s="430" t="str">
        <f t="shared" si="12"/>
        <v/>
      </c>
      <c r="AG66" s="270"/>
      <c r="AH66" s="14" t="str" cm="1">
        <f t="array" ref="AH66">IF(OR(AF66="",O66=""),"",_xlfn.IFS(
(IFERROR(VALUE(TRIM(SUBSTITUTE(AF66,CHAR(160),""))),0))=0,"Attention : montant présenté entièrement écarté",
ROUND(IFERROR(VALUE(TRIM(SUBSTITUTE(AF66,CHAR(160),""))),0),2)&gt;ROUND(IFERROR(VALUE(TRIM(SUBSTITUTE(O66,CHAR(160),""))),0),2),"KO : Le montant retenu est supérieur au montant présenté. Merci de revoir la ligne de contributions ou plafonner son montant.",
ROUND(IFERROR(VALUE(TRIM(SUBSTITUTE(O66,CHAR(160),""))),0),2)=0,"",ROUND(IFERROR(VALUE(TRIM(SUBSTITUTE(AF66,CHAR(160),""))),0),2)=ROUND(IFERROR(VALUE(TRIM(SUBSTITUTE(O66,CHAR(160),""))),0),2),"OK",
ROUND(IFERROR(VALUE(TRIM(SUBSTITUTE(AF66,CHAR(160),""))),0),2)&lt;ROUND(IFERROR(VALUE(TRIM(SUBSTITUTE(O66,CHAR(160),""))),0),2),"Attention : montant présenté partiellement écarté",TRUE,""))</f>
        <v/>
      </c>
      <c r="AI66" s="457" t="str">
        <f t="shared" si="13"/>
        <v/>
      </c>
    </row>
    <row r="67" spans="1:35" s="2" customFormat="1" ht="15.95">
      <c r="A67" s="495">
        <v>56</v>
      </c>
      <c r="B67" s="5"/>
      <c r="C67" s="5"/>
      <c r="D67" s="264"/>
      <c r="E67" s="5"/>
      <c r="F67" s="268"/>
      <c r="G67" s="265"/>
      <c r="H67" s="266"/>
      <c r="I67" s="265"/>
      <c r="J67" s="265"/>
      <c r="K67" s="816" t="str">
        <f t="shared" si="6"/>
        <v/>
      </c>
      <c r="L67" s="429"/>
      <c r="M67" s="5"/>
      <c r="N67" s="5"/>
      <c r="O67" s="430" t="str">
        <f>IF(I67=0,"",((L67/I67)*K67)*F67)</f>
        <v/>
      </c>
      <c r="P67" s="272"/>
      <c r="Q67" s="267" t="str">
        <f>IF(B67="","",B67)</f>
        <v/>
      </c>
      <c r="R67" s="269" t="str">
        <f>IF(C67="","",C67)</f>
        <v/>
      </c>
      <c r="S67" s="269" t="str">
        <f>IF(B67="","",B67)</f>
        <v/>
      </c>
      <c r="T67" s="269" t="str">
        <f>IF(D67="","",D67)</f>
        <v/>
      </c>
      <c r="U67" s="269" t="str">
        <f>IF(E67="","",E67)</f>
        <v/>
      </c>
      <c r="V67" s="433" t="str">
        <f>IF(F67="","",F67)</f>
        <v/>
      </c>
      <c r="W67" s="442" t="str">
        <f>IF(G67="","",G67)</f>
        <v/>
      </c>
      <c r="X67" s="443" t="str">
        <f>IF(H67="","",H67)</f>
        <v/>
      </c>
      <c r="Y67" s="442" t="str">
        <f>IF(I67="","",I67)</f>
        <v/>
      </c>
      <c r="Z67" s="442" t="str">
        <f t="shared" si="8"/>
        <v/>
      </c>
      <c r="AA67" s="442" t="str">
        <f t="shared" si="7"/>
        <v/>
      </c>
      <c r="AB67" s="441" t="str">
        <f t="shared" si="9"/>
        <v/>
      </c>
      <c r="AC67" s="441" t="str">
        <f t="shared" si="10"/>
        <v/>
      </c>
      <c r="AD67" s="441" t="str">
        <f t="shared" si="11"/>
        <v/>
      </c>
      <c r="AE67" s="235"/>
      <c r="AF67" s="430" t="str">
        <f t="shared" si="12"/>
        <v/>
      </c>
      <c r="AG67" s="270"/>
      <c r="AH67" s="14" t="str" cm="1">
        <f t="array" ref="AH67">IF(OR(AF67="",O67=""),"",_xlfn.IFS(
(IFERROR(VALUE(TRIM(SUBSTITUTE(AF67,CHAR(160),""))),0))=0,"Attention : montant présenté entièrement écarté",
ROUND(IFERROR(VALUE(TRIM(SUBSTITUTE(AF67,CHAR(160),""))),0),2)&gt;ROUND(IFERROR(VALUE(TRIM(SUBSTITUTE(O67,CHAR(160),""))),0),2),"KO : Le montant retenu est supérieur au montant présenté. Merci de revoir la ligne de contributions ou plafonner son montant.",
ROUND(IFERROR(VALUE(TRIM(SUBSTITUTE(O67,CHAR(160),""))),0),2)=0,"",ROUND(IFERROR(VALUE(TRIM(SUBSTITUTE(AF67,CHAR(160),""))),0),2)=ROUND(IFERROR(VALUE(TRIM(SUBSTITUTE(O67,CHAR(160),""))),0),2),"OK",
ROUND(IFERROR(VALUE(TRIM(SUBSTITUTE(AF67,CHAR(160),""))),0),2)&lt;ROUND(IFERROR(VALUE(TRIM(SUBSTITUTE(O67,CHAR(160),""))),0),2),"Attention : montant présenté partiellement écarté",TRUE,""))</f>
        <v/>
      </c>
      <c r="AI67" s="457" t="str">
        <f t="shared" si="13"/>
        <v/>
      </c>
    </row>
    <row r="68" spans="1:35" s="2" customFormat="1" ht="15.95">
      <c r="A68" s="495">
        <v>57</v>
      </c>
      <c r="B68" s="5"/>
      <c r="C68" s="5"/>
      <c r="D68" s="264"/>
      <c r="E68" s="5"/>
      <c r="F68" s="268"/>
      <c r="G68" s="265"/>
      <c r="H68" s="266"/>
      <c r="I68" s="265"/>
      <c r="J68" s="265"/>
      <c r="K68" s="816" t="str">
        <f t="shared" si="6"/>
        <v/>
      </c>
      <c r="L68" s="429"/>
      <c r="M68" s="5"/>
      <c r="N68" s="5"/>
      <c r="O68" s="430" t="str">
        <f>IF(I68=0,"",((L68/I68)*K68)*F68)</f>
        <v/>
      </c>
      <c r="P68" s="272"/>
      <c r="Q68" s="267" t="str">
        <f>IF(B68="","",B68)</f>
        <v/>
      </c>
      <c r="R68" s="269" t="str">
        <f>IF(C68="","",C68)</f>
        <v/>
      </c>
      <c r="S68" s="269" t="str">
        <f>IF(B68="","",B68)</f>
        <v/>
      </c>
      <c r="T68" s="269" t="str">
        <f>IF(D68="","",D68)</f>
        <v/>
      </c>
      <c r="U68" s="269" t="str">
        <f>IF(E68="","",E68)</f>
        <v/>
      </c>
      <c r="V68" s="433" t="str">
        <f>IF(F68="","",F68)</f>
        <v/>
      </c>
      <c r="W68" s="442" t="str">
        <f>IF(G68="","",G68)</f>
        <v/>
      </c>
      <c r="X68" s="443" t="str">
        <f>IF(H68="","",H68)</f>
        <v/>
      </c>
      <c r="Y68" s="442" t="str">
        <f>IF(I68="","",I68)</f>
        <v/>
      </c>
      <c r="Z68" s="442" t="str">
        <f t="shared" si="8"/>
        <v/>
      </c>
      <c r="AA68" s="442" t="str">
        <f t="shared" si="7"/>
        <v/>
      </c>
      <c r="AB68" s="441" t="str">
        <f t="shared" si="9"/>
        <v/>
      </c>
      <c r="AC68" s="441" t="str">
        <f t="shared" si="10"/>
        <v/>
      </c>
      <c r="AD68" s="441" t="str">
        <f t="shared" si="11"/>
        <v/>
      </c>
      <c r="AE68" s="235"/>
      <c r="AF68" s="430" t="str">
        <f t="shared" si="12"/>
        <v/>
      </c>
      <c r="AG68" s="270"/>
      <c r="AH68" s="14" t="str" cm="1">
        <f t="array" ref="AH68">IF(OR(AF68="",O68=""),"",_xlfn.IFS(
(IFERROR(VALUE(TRIM(SUBSTITUTE(AF68,CHAR(160),""))),0))=0,"Attention : montant présenté entièrement écarté",
ROUND(IFERROR(VALUE(TRIM(SUBSTITUTE(AF68,CHAR(160),""))),0),2)&gt;ROUND(IFERROR(VALUE(TRIM(SUBSTITUTE(O68,CHAR(160),""))),0),2),"KO : Le montant retenu est supérieur au montant présenté. Merci de revoir la ligne de contributions ou plafonner son montant.",
ROUND(IFERROR(VALUE(TRIM(SUBSTITUTE(O68,CHAR(160),""))),0),2)=0,"",ROUND(IFERROR(VALUE(TRIM(SUBSTITUTE(AF68,CHAR(160),""))),0),2)=ROUND(IFERROR(VALUE(TRIM(SUBSTITUTE(O68,CHAR(160),""))),0),2),"OK",
ROUND(IFERROR(VALUE(TRIM(SUBSTITUTE(AF68,CHAR(160),""))),0),2)&lt;ROUND(IFERROR(VALUE(TRIM(SUBSTITUTE(O68,CHAR(160),""))),0),2),"Attention : montant présenté partiellement écarté",TRUE,""))</f>
        <v/>
      </c>
      <c r="AI68" s="457" t="str">
        <f t="shared" si="13"/>
        <v/>
      </c>
    </row>
    <row r="69" spans="1:35" s="2" customFormat="1" ht="15.95">
      <c r="A69" s="495">
        <v>58</v>
      </c>
      <c r="B69" s="5"/>
      <c r="C69" s="5"/>
      <c r="D69" s="264"/>
      <c r="E69" s="5"/>
      <c r="F69" s="268"/>
      <c r="G69" s="265"/>
      <c r="H69" s="266"/>
      <c r="I69" s="265"/>
      <c r="J69" s="265"/>
      <c r="K69" s="816" t="str">
        <f t="shared" si="6"/>
        <v/>
      </c>
      <c r="L69" s="429"/>
      <c r="M69" s="5"/>
      <c r="N69" s="5"/>
      <c r="O69" s="430" t="str">
        <f>IF(I69=0,"",((L69/I69)*K69)*F69)</f>
        <v/>
      </c>
      <c r="P69" s="272"/>
      <c r="Q69" s="267" t="str">
        <f>IF(B69="","",B69)</f>
        <v/>
      </c>
      <c r="R69" s="269" t="str">
        <f>IF(C69="","",C69)</f>
        <v/>
      </c>
      <c r="S69" s="269" t="str">
        <f>IF(B69="","",B69)</f>
        <v/>
      </c>
      <c r="T69" s="269" t="str">
        <f>IF(D69="","",D69)</f>
        <v/>
      </c>
      <c r="U69" s="269" t="str">
        <f>IF(E69="","",E69)</f>
        <v/>
      </c>
      <c r="V69" s="433" t="str">
        <f>IF(F69="","",F69)</f>
        <v/>
      </c>
      <c r="W69" s="442" t="str">
        <f>IF(G69="","",G69)</f>
        <v/>
      </c>
      <c r="X69" s="443" t="str">
        <f>IF(H69="","",H69)</f>
        <v/>
      </c>
      <c r="Y69" s="442" t="str">
        <f>IF(I69="","",I69)</f>
        <v/>
      </c>
      <c r="Z69" s="442" t="str">
        <f t="shared" si="8"/>
        <v/>
      </c>
      <c r="AA69" s="442" t="str">
        <f t="shared" si="7"/>
        <v/>
      </c>
      <c r="AB69" s="441" t="str">
        <f t="shared" si="9"/>
        <v/>
      </c>
      <c r="AC69" s="441" t="str">
        <f t="shared" si="10"/>
        <v/>
      </c>
      <c r="AD69" s="441" t="str">
        <f t="shared" si="11"/>
        <v/>
      </c>
      <c r="AE69" s="235"/>
      <c r="AF69" s="430" t="str">
        <f t="shared" si="12"/>
        <v/>
      </c>
      <c r="AG69" s="270"/>
      <c r="AH69" s="14" t="str" cm="1">
        <f t="array" ref="AH69">IF(OR(AF69="",O69=""),"",_xlfn.IFS(
(IFERROR(VALUE(TRIM(SUBSTITUTE(AF69,CHAR(160),""))),0))=0,"Attention : montant présenté entièrement écarté",
ROUND(IFERROR(VALUE(TRIM(SUBSTITUTE(AF69,CHAR(160),""))),0),2)&gt;ROUND(IFERROR(VALUE(TRIM(SUBSTITUTE(O69,CHAR(160),""))),0),2),"KO : Le montant retenu est supérieur au montant présenté. Merci de revoir la ligne de contributions ou plafonner son montant.",
ROUND(IFERROR(VALUE(TRIM(SUBSTITUTE(O69,CHAR(160),""))),0),2)=0,"",ROUND(IFERROR(VALUE(TRIM(SUBSTITUTE(AF69,CHAR(160),""))),0),2)=ROUND(IFERROR(VALUE(TRIM(SUBSTITUTE(O69,CHAR(160),""))),0),2),"OK",
ROUND(IFERROR(VALUE(TRIM(SUBSTITUTE(AF69,CHAR(160),""))),0),2)&lt;ROUND(IFERROR(VALUE(TRIM(SUBSTITUTE(O69,CHAR(160),""))),0),2),"Attention : montant présenté partiellement écarté",TRUE,""))</f>
        <v/>
      </c>
      <c r="AI69" s="457" t="str">
        <f t="shared" si="13"/>
        <v/>
      </c>
    </row>
    <row r="70" spans="1:35" s="2" customFormat="1" ht="15.95">
      <c r="A70" s="495">
        <v>59</v>
      </c>
      <c r="B70" s="5"/>
      <c r="C70" s="5"/>
      <c r="D70" s="264"/>
      <c r="E70" s="5"/>
      <c r="F70" s="268"/>
      <c r="G70" s="265"/>
      <c r="H70" s="266"/>
      <c r="I70" s="265"/>
      <c r="J70" s="265"/>
      <c r="K70" s="816" t="str">
        <f t="shared" si="6"/>
        <v/>
      </c>
      <c r="L70" s="429"/>
      <c r="M70" s="5"/>
      <c r="N70" s="5"/>
      <c r="O70" s="430" t="str">
        <f>IF(I70=0,"",((L70/I70)*K70)*F70)</f>
        <v/>
      </c>
      <c r="P70" s="272"/>
      <c r="Q70" s="267" t="str">
        <f>IF(B70="","",B70)</f>
        <v/>
      </c>
      <c r="R70" s="269" t="str">
        <f>IF(C70="","",C70)</f>
        <v/>
      </c>
      <c r="S70" s="269" t="str">
        <f>IF(B70="","",B70)</f>
        <v/>
      </c>
      <c r="T70" s="269" t="str">
        <f>IF(D70="","",D70)</f>
        <v/>
      </c>
      <c r="U70" s="269" t="str">
        <f>IF(E70="","",E70)</f>
        <v/>
      </c>
      <c r="V70" s="433" t="str">
        <f>IF(F70="","",F70)</f>
        <v/>
      </c>
      <c r="W70" s="442" t="str">
        <f>IF(G70="","",G70)</f>
        <v/>
      </c>
      <c r="X70" s="443" t="str">
        <f>IF(H70="","",H70)</f>
        <v/>
      </c>
      <c r="Y70" s="442" t="str">
        <f>IF(I70="","",I70)</f>
        <v/>
      </c>
      <c r="Z70" s="442" t="str">
        <f t="shared" si="8"/>
        <v/>
      </c>
      <c r="AA70" s="442" t="str">
        <f t="shared" si="7"/>
        <v/>
      </c>
      <c r="AB70" s="441" t="str">
        <f t="shared" si="9"/>
        <v/>
      </c>
      <c r="AC70" s="441" t="str">
        <f t="shared" si="10"/>
        <v/>
      </c>
      <c r="AD70" s="441" t="str">
        <f t="shared" si="11"/>
        <v/>
      </c>
      <c r="AE70" s="235"/>
      <c r="AF70" s="430" t="str">
        <f t="shared" si="12"/>
        <v/>
      </c>
      <c r="AG70" s="270"/>
      <c r="AH70" s="14" t="str" cm="1">
        <f t="array" ref="AH70">IF(OR(AF70="",O70=""),"",_xlfn.IFS(
(IFERROR(VALUE(TRIM(SUBSTITUTE(AF70,CHAR(160),""))),0))=0,"Attention : montant présenté entièrement écarté",
ROUND(IFERROR(VALUE(TRIM(SUBSTITUTE(AF70,CHAR(160),""))),0),2)&gt;ROUND(IFERROR(VALUE(TRIM(SUBSTITUTE(O70,CHAR(160),""))),0),2),"KO : Le montant retenu est supérieur au montant présenté. Merci de revoir la ligne de contributions ou plafonner son montant.",
ROUND(IFERROR(VALUE(TRIM(SUBSTITUTE(O70,CHAR(160),""))),0),2)=0,"",ROUND(IFERROR(VALUE(TRIM(SUBSTITUTE(AF70,CHAR(160),""))),0),2)=ROUND(IFERROR(VALUE(TRIM(SUBSTITUTE(O70,CHAR(160),""))),0),2),"OK",
ROUND(IFERROR(VALUE(TRIM(SUBSTITUTE(AF70,CHAR(160),""))),0),2)&lt;ROUND(IFERROR(VALUE(TRIM(SUBSTITUTE(O70,CHAR(160),""))),0),2),"Attention : montant présenté partiellement écarté",TRUE,""))</f>
        <v/>
      </c>
      <c r="AI70" s="457" t="str">
        <f t="shared" si="13"/>
        <v/>
      </c>
    </row>
    <row r="71" spans="1:35" s="2" customFormat="1" ht="15.95">
      <c r="A71" s="495">
        <v>60</v>
      </c>
      <c r="B71" s="5"/>
      <c r="C71" s="5"/>
      <c r="D71" s="264"/>
      <c r="E71" s="5"/>
      <c r="F71" s="268"/>
      <c r="G71" s="265"/>
      <c r="H71" s="266"/>
      <c r="I71" s="265"/>
      <c r="J71" s="265"/>
      <c r="K71" s="816" t="str">
        <f t="shared" si="6"/>
        <v/>
      </c>
      <c r="L71" s="429"/>
      <c r="M71" s="5"/>
      <c r="N71" s="5"/>
      <c r="O71" s="430" t="str">
        <f>IF(I71=0,"",((L71/I71)*K71)*F71)</f>
        <v/>
      </c>
      <c r="P71" s="272"/>
      <c r="Q71" s="267" t="str">
        <f>IF(B71="","",B71)</f>
        <v/>
      </c>
      <c r="R71" s="269" t="str">
        <f>IF(C71="","",C71)</f>
        <v/>
      </c>
      <c r="S71" s="269" t="str">
        <f>IF(B71="","",B71)</f>
        <v/>
      </c>
      <c r="T71" s="269" t="str">
        <f>IF(D71="","",D71)</f>
        <v/>
      </c>
      <c r="U71" s="269" t="str">
        <f>IF(E71="","",E71)</f>
        <v/>
      </c>
      <c r="V71" s="433" t="str">
        <f>IF(F71="","",F71)</f>
        <v/>
      </c>
      <c r="W71" s="442" t="str">
        <f>IF(G71="","",G71)</f>
        <v/>
      </c>
      <c r="X71" s="443" t="str">
        <f>IF(H71="","",H71)</f>
        <v/>
      </c>
      <c r="Y71" s="442" t="str">
        <f>IF(I71="","",I71)</f>
        <v/>
      </c>
      <c r="Z71" s="442" t="str">
        <f t="shared" si="8"/>
        <v/>
      </c>
      <c r="AA71" s="442" t="str">
        <f t="shared" si="7"/>
        <v/>
      </c>
      <c r="AB71" s="441" t="str">
        <f t="shared" si="9"/>
        <v/>
      </c>
      <c r="AC71" s="441" t="str">
        <f t="shared" si="10"/>
        <v/>
      </c>
      <c r="AD71" s="441" t="str">
        <f t="shared" si="11"/>
        <v/>
      </c>
      <c r="AE71" s="235"/>
      <c r="AF71" s="430" t="str">
        <f t="shared" si="12"/>
        <v/>
      </c>
      <c r="AG71" s="270"/>
      <c r="AH71" s="14" t="str" cm="1">
        <f t="array" ref="AH71">IF(OR(AF71="",O71=""),"",_xlfn.IFS(
(IFERROR(VALUE(TRIM(SUBSTITUTE(AF71,CHAR(160),""))),0))=0,"Attention : montant présenté entièrement écarté",
ROUND(IFERROR(VALUE(TRIM(SUBSTITUTE(AF71,CHAR(160),""))),0),2)&gt;ROUND(IFERROR(VALUE(TRIM(SUBSTITUTE(O71,CHAR(160),""))),0),2),"KO : Le montant retenu est supérieur au montant présenté. Merci de revoir la ligne de contributions ou plafonner son montant.",
ROUND(IFERROR(VALUE(TRIM(SUBSTITUTE(O71,CHAR(160),""))),0),2)=0,"",ROUND(IFERROR(VALUE(TRIM(SUBSTITUTE(AF71,CHAR(160),""))),0),2)=ROUND(IFERROR(VALUE(TRIM(SUBSTITUTE(O71,CHAR(160),""))),0),2),"OK",
ROUND(IFERROR(VALUE(TRIM(SUBSTITUTE(AF71,CHAR(160),""))),0),2)&lt;ROUND(IFERROR(VALUE(TRIM(SUBSTITUTE(O71,CHAR(160),""))),0),2),"Attention : montant présenté partiellement écarté",TRUE,""))</f>
        <v/>
      </c>
      <c r="AI71" s="457" t="str">
        <f t="shared" si="13"/>
        <v/>
      </c>
    </row>
    <row r="72" spans="1:35" s="2" customFormat="1" ht="15.95">
      <c r="A72" s="495">
        <v>61</v>
      </c>
      <c r="B72" s="5"/>
      <c r="C72" s="5"/>
      <c r="D72" s="264"/>
      <c r="E72" s="5"/>
      <c r="F72" s="268"/>
      <c r="G72" s="265"/>
      <c r="H72" s="266"/>
      <c r="I72" s="265"/>
      <c r="J72" s="265"/>
      <c r="K72" s="816" t="str">
        <f t="shared" si="6"/>
        <v/>
      </c>
      <c r="L72" s="429"/>
      <c r="M72" s="5"/>
      <c r="N72" s="5"/>
      <c r="O72" s="430" t="str">
        <f>IF(I72=0,"",((L72/I72)*K72)*F72)</f>
        <v/>
      </c>
      <c r="P72" s="272"/>
      <c r="Q72" s="267" t="str">
        <f>IF(B72="","",B72)</f>
        <v/>
      </c>
      <c r="R72" s="269" t="str">
        <f>IF(C72="","",C72)</f>
        <v/>
      </c>
      <c r="S72" s="269" t="str">
        <f>IF(B72="","",B72)</f>
        <v/>
      </c>
      <c r="T72" s="269" t="str">
        <f>IF(D72="","",D72)</f>
        <v/>
      </c>
      <c r="U72" s="269" t="str">
        <f>IF(E72="","",E72)</f>
        <v/>
      </c>
      <c r="V72" s="433" t="str">
        <f>IF(F72="","",F72)</f>
        <v/>
      </c>
      <c r="W72" s="442" t="str">
        <f>IF(G72="","",G72)</f>
        <v/>
      </c>
      <c r="X72" s="443" t="str">
        <f>IF(H72="","",H72)</f>
        <v/>
      </c>
      <c r="Y72" s="442" t="str">
        <f>IF(I72="","",I72)</f>
        <v/>
      </c>
      <c r="Z72" s="442" t="str">
        <f t="shared" si="8"/>
        <v/>
      </c>
      <c r="AA72" s="442" t="str">
        <f t="shared" si="7"/>
        <v/>
      </c>
      <c r="AB72" s="441" t="str">
        <f t="shared" si="9"/>
        <v/>
      </c>
      <c r="AC72" s="441" t="str">
        <f t="shared" si="10"/>
        <v/>
      </c>
      <c r="AD72" s="441" t="str">
        <f t="shared" si="11"/>
        <v/>
      </c>
      <c r="AE72" s="235"/>
      <c r="AF72" s="430" t="str">
        <f t="shared" si="12"/>
        <v/>
      </c>
      <c r="AG72" s="270"/>
      <c r="AH72" s="14" t="str" cm="1">
        <f t="array" ref="AH72">IF(OR(AF72="",O72=""),"",_xlfn.IFS(
(IFERROR(VALUE(TRIM(SUBSTITUTE(AF72,CHAR(160),""))),0))=0,"Attention : montant présenté entièrement écarté",
ROUND(IFERROR(VALUE(TRIM(SUBSTITUTE(AF72,CHAR(160),""))),0),2)&gt;ROUND(IFERROR(VALUE(TRIM(SUBSTITUTE(O72,CHAR(160),""))),0),2),"KO : Le montant retenu est supérieur au montant présenté. Merci de revoir la ligne de contributions ou plafonner son montant.",
ROUND(IFERROR(VALUE(TRIM(SUBSTITUTE(O72,CHAR(160),""))),0),2)=0,"",ROUND(IFERROR(VALUE(TRIM(SUBSTITUTE(AF72,CHAR(160),""))),0),2)=ROUND(IFERROR(VALUE(TRIM(SUBSTITUTE(O72,CHAR(160),""))),0),2),"OK",
ROUND(IFERROR(VALUE(TRIM(SUBSTITUTE(AF72,CHAR(160),""))),0),2)&lt;ROUND(IFERROR(VALUE(TRIM(SUBSTITUTE(O72,CHAR(160),""))),0),2),"Attention : montant présenté partiellement écarté",TRUE,""))</f>
        <v/>
      </c>
      <c r="AI72" s="457" t="str">
        <f t="shared" si="13"/>
        <v/>
      </c>
    </row>
    <row r="73" spans="1:35" s="2" customFormat="1" ht="15.95">
      <c r="A73" s="495">
        <v>62</v>
      </c>
      <c r="B73" s="5"/>
      <c r="C73" s="5"/>
      <c r="D73" s="264"/>
      <c r="E73" s="5"/>
      <c r="F73" s="268"/>
      <c r="G73" s="265"/>
      <c r="H73" s="266"/>
      <c r="I73" s="265"/>
      <c r="J73" s="265"/>
      <c r="K73" s="816" t="str">
        <f t="shared" si="6"/>
        <v/>
      </c>
      <c r="L73" s="429"/>
      <c r="M73" s="5"/>
      <c r="N73" s="5"/>
      <c r="O73" s="430" t="str">
        <f>IF(I73=0,"",((L73/I73)*K73)*F73)</f>
        <v/>
      </c>
      <c r="P73" s="272"/>
      <c r="Q73" s="267" t="str">
        <f>IF(B73="","",B73)</f>
        <v/>
      </c>
      <c r="R73" s="269" t="str">
        <f>IF(C73="","",C73)</f>
        <v/>
      </c>
      <c r="S73" s="269" t="str">
        <f>IF(B73="","",B73)</f>
        <v/>
      </c>
      <c r="T73" s="269" t="str">
        <f>IF(D73="","",D73)</f>
        <v/>
      </c>
      <c r="U73" s="269" t="str">
        <f>IF(E73="","",E73)</f>
        <v/>
      </c>
      <c r="V73" s="433" t="str">
        <f>IF(F73="","",F73)</f>
        <v/>
      </c>
      <c r="W73" s="442" t="str">
        <f>IF(G73="","",G73)</f>
        <v/>
      </c>
      <c r="X73" s="443" t="str">
        <f>IF(H73="","",H73)</f>
        <v/>
      </c>
      <c r="Y73" s="442" t="str">
        <f>IF(I73="","",I73)</f>
        <v/>
      </c>
      <c r="Z73" s="442" t="str">
        <f t="shared" si="8"/>
        <v/>
      </c>
      <c r="AA73" s="442" t="str">
        <f t="shared" si="7"/>
        <v/>
      </c>
      <c r="AB73" s="441" t="str">
        <f t="shared" si="9"/>
        <v/>
      </c>
      <c r="AC73" s="441" t="str">
        <f t="shared" si="10"/>
        <v/>
      </c>
      <c r="AD73" s="441" t="str">
        <f t="shared" si="11"/>
        <v/>
      </c>
      <c r="AE73" s="235"/>
      <c r="AF73" s="430" t="str">
        <f t="shared" si="12"/>
        <v/>
      </c>
      <c r="AG73" s="270"/>
      <c r="AH73" s="14" t="str" cm="1">
        <f t="array" ref="AH73">IF(OR(AF73="",O73=""),"",_xlfn.IFS(
(IFERROR(VALUE(TRIM(SUBSTITUTE(AF73,CHAR(160),""))),0))=0,"Attention : montant présenté entièrement écarté",
ROUND(IFERROR(VALUE(TRIM(SUBSTITUTE(AF73,CHAR(160),""))),0),2)&gt;ROUND(IFERROR(VALUE(TRIM(SUBSTITUTE(O73,CHAR(160),""))),0),2),"KO : Le montant retenu est supérieur au montant présenté. Merci de revoir la ligne de contributions ou plafonner son montant.",
ROUND(IFERROR(VALUE(TRIM(SUBSTITUTE(O73,CHAR(160),""))),0),2)=0,"",ROUND(IFERROR(VALUE(TRIM(SUBSTITUTE(AF73,CHAR(160),""))),0),2)=ROUND(IFERROR(VALUE(TRIM(SUBSTITUTE(O73,CHAR(160),""))),0),2),"OK",
ROUND(IFERROR(VALUE(TRIM(SUBSTITUTE(AF73,CHAR(160),""))),0),2)&lt;ROUND(IFERROR(VALUE(TRIM(SUBSTITUTE(O73,CHAR(160),""))),0),2),"Attention : montant présenté partiellement écarté",TRUE,""))</f>
        <v/>
      </c>
      <c r="AI73" s="457" t="str">
        <f t="shared" si="13"/>
        <v/>
      </c>
    </row>
    <row r="74" spans="1:35" s="2" customFormat="1" ht="15.95">
      <c r="A74" s="495">
        <v>63</v>
      </c>
      <c r="B74" s="5"/>
      <c r="C74" s="5"/>
      <c r="D74" s="264"/>
      <c r="E74" s="5"/>
      <c r="F74" s="268"/>
      <c r="G74" s="265"/>
      <c r="H74" s="266"/>
      <c r="I74" s="265"/>
      <c r="J74" s="265"/>
      <c r="K74" s="816" t="str">
        <f t="shared" si="6"/>
        <v/>
      </c>
      <c r="L74" s="429"/>
      <c r="M74" s="5"/>
      <c r="N74" s="5"/>
      <c r="O74" s="430" t="str">
        <f>IF(I74=0,"",((L74/I74)*K74)*F74)</f>
        <v/>
      </c>
      <c r="P74" s="272"/>
      <c r="Q74" s="267" t="str">
        <f>IF(B74="","",B74)</f>
        <v/>
      </c>
      <c r="R74" s="269" t="str">
        <f>IF(C74="","",C74)</f>
        <v/>
      </c>
      <c r="S74" s="269" t="str">
        <f>IF(B74="","",B74)</f>
        <v/>
      </c>
      <c r="T74" s="269" t="str">
        <f>IF(D74="","",D74)</f>
        <v/>
      </c>
      <c r="U74" s="269" t="str">
        <f>IF(E74="","",E74)</f>
        <v/>
      </c>
      <c r="V74" s="433" t="str">
        <f>IF(F74="","",F74)</f>
        <v/>
      </c>
      <c r="W74" s="442" t="str">
        <f>IF(G74="","",G74)</f>
        <v/>
      </c>
      <c r="X74" s="443" t="str">
        <f>IF(H74="","",H74)</f>
        <v/>
      </c>
      <c r="Y74" s="442" t="str">
        <f>IF(I74="","",I74)</f>
        <v/>
      </c>
      <c r="Z74" s="442" t="str">
        <f t="shared" si="8"/>
        <v/>
      </c>
      <c r="AA74" s="442" t="str">
        <f t="shared" si="7"/>
        <v/>
      </c>
      <c r="AB74" s="441" t="str">
        <f t="shared" si="9"/>
        <v/>
      </c>
      <c r="AC74" s="441" t="str">
        <f t="shared" si="10"/>
        <v/>
      </c>
      <c r="AD74" s="441" t="str">
        <f t="shared" si="11"/>
        <v/>
      </c>
      <c r="AE74" s="235"/>
      <c r="AF74" s="430" t="str">
        <f t="shared" si="12"/>
        <v/>
      </c>
      <c r="AG74" s="270"/>
      <c r="AH74" s="14" t="str" cm="1">
        <f t="array" ref="AH74">IF(OR(AF74="",O74=""),"",_xlfn.IFS(
(IFERROR(VALUE(TRIM(SUBSTITUTE(AF74,CHAR(160),""))),0))=0,"Attention : montant présenté entièrement écarté",
ROUND(IFERROR(VALUE(TRIM(SUBSTITUTE(AF74,CHAR(160),""))),0),2)&gt;ROUND(IFERROR(VALUE(TRIM(SUBSTITUTE(O74,CHAR(160),""))),0),2),"KO : Le montant retenu est supérieur au montant présenté. Merci de revoir la ligne de contributions ou plafonner son montant.",
ROUND(IFERROR(VALUE(TRIM(SUBSTITUTE(O74,CHAR(160),""))),0),2)=0,"",ROUND(IFERROR(VALUE(TRIM(SUBSTITUTE(AF74,CHAR(160),""))),0),2)=ROUND(IFERROR(VALUE(TRIM(SUBSTITUTE(O74,CHAR(160),""))),0),2),"OK",
ROUND(IFERROR(VALUE(TRIM(SUBSTITUTE(AF74,CHAR(160),""))),0),2)&lt;ROUND(IFERROR(VALUE(TRIM(SUBSTITUTE(O74,CHAR(160),""))),0),2),"Attention : montant présenté partiellement écarté",TRUE,""))</f>
        <v/>
      </c>
      <c r="AI74" s="457" t="str">
        <f t="shared" si="13"/>
        <v/>
      </c>
    </row>
    <row r="75" spans="1:35" s="2" customFormat="1" ht="15.95">
      <c r="A75" s="495">
        <v>64</v>
      </c>
      <c r="B75" s="5"/>
      <c r="C75" s="5"/>
      <c r="D75" s="264"/>
      <c r="E75" s="5"/>
      <c r="F75" s="268"/>
      <c r="G75" s="265"/>
      <c r="H75" s="266"/>
      <c r="I75" s="265"/>
      <c r="J75" s="265"/>
      <c r="K75" s="816" t="str">
        <f t="shared" si="6"/>
        <v/>
      </c>
      <c r="L75" s="429"/>
      <c r="M75" s="5"/>
      <c r="N75" s="5"/>
      <c r="O75" s="430" t="str">
        <f>IF(I75=0,"",((L75/I75)*K75)*F75)</f>
        <v/>
      </c>
      <c r="P75" s="272"/>
      <c r="Q75" s="267" t="str">
        <f>IF(B75="","",B75)</f>
        <v/>
      </c>
      <c r="R75" s="269" t="str">
        <f>IF(C75="","",C75)</f>
        <v/>
      </c>
      <c r="S75" s="269" t="str">
        <f>IF(B75="","",B75)</f>
        <v/>
      </c>
      <c r="T75" s="269" t="str">
        <f>IF(D75="","",D75)</f>
        <v/>
      </c>
      <c r="U75" s="269" t="str">
        <f>IF(E75="","",E75)</f>
        <v/>
      </c>
      <c r="V75" s="433" t="str">
        <f>IF(F75="","",F75)</f>
        <v/>
      </c>
      <c r="W75" s="442" t="str">
        <f>IF(G75="","",G75)</f>
        <v/>
      </c>
      <c r="X75" s="443" t="str">
        <f>IF(H75="","",H75)</f>
        <v/>
      </c>
      <c r="Y75" s="442" t="str">
        <f>IF(I75="","",I75)</f>
        <v/>
      </c>
      <c r="Z75" s="442" t="str">
        <f t="shared" si="8"/>
        <v/>
      </c>
      <c r="AA75" s="442" t="str">
        <f t="shared" si="7"/>
        <v/>
      </c>
      <c r="AB75" s="441" t="str">
        <f t="shared" si="9"/>
        <v/>
      </c>
      <c r="AC75" s="441" t="str">
        <f t="shared" si="10"/>
        <v/>
      </c>
      <c r="AD75" s="441" t="str">
        <f t="shared" si="11"/>
        <v/>
      </c>
      <c r="AE75" s="235"/>
      <c r="AF75" s="430" t="str">
        <f t="shared" si="12"/>
        <v/>
      </c>
      <c r="AG75" s="270"/>
      <c r="AH75" s="14" t="str" cm="1">
        <f t="array" ref="AH75">IF(OR(AF75="",O75=""),"",_xlfn.IFS(
(IFERROR(VALUE(TRIM(SUBSTITUTE(AF75,CHAR(160),""))),0))=0,"Attention : montant présenté entièrement écarté",
ROUND(IFERROR(VALUE(TRIM(SUBSTITUTE(AF75,CHAR(160),""))),0),2)&gt;ROUND(IFERROR(VALUE(TRIM(SUBSTITUTE(O75,CHAR(160),""))),0),2),"KO : Le montant retenu est supérieur au montant présenté. Merci de revoir la ligne de contributions ou plafonner son montant.",
ROUND(IFERROR(VALUE(TRIM(SUBSTITUTE(O75,CHAR(160),""))),0),2)=0,"",ROUND(IFERROR(VALUE(TRIM(SUBSTITUTE(AF75,CHAR(160),""))),0),2)=ROUND(IFERROR(VALUE(TRIM(SUBSTITUTE(O75,CHAR(160),""))),0),2),"OK",
ROUND(IFERROR(VALUE(TRIM(SUBSTITUTE(AF75,CHAR(160),""))),0),2)&lt;ROUND(IFERROR(VALUE(TRIM(SUBSTITUTE(O75,CHAR(160),""))),0),2),"Attention : montant présenté partiellement écarté",TRUE,""))</f>
        <v/>
      </c>
      <c r="AI75" s="457" t="str">
        <f t="shared" si="13"/>
        <v/>
      </c>
    </row>
    <row r="76" spans="1:35" s="2" customFormat="1" ht="15.95">
      <c r="A76" s="495">
        <v>65</v>
      </c>
      <c r="B76" s="5"/>
      <c r="C76" s="5"/>
      <c r="D76" s="264"/>
      <c r="E76" s="5"/>
      <c r="F76" s="268"/>
      <c r="G76" s="265"/>
      <c r="H76" s="266"/>
      <c r="I76" s="265"/>
      <c r="J76" s="265"/>
      <c r="K76" s="816" t="str">
        <f t="shared" si="6"/>
        <v/>
      </c>
      <c r="L76" s="429"/>
      <c r="M76" s="5"/>
      <c r="N76" s="5"/>
      <c r="O76" s="430" t="str">
        <f>IF(I76=0,"",((L76/I76)*K76)*F76)</f>
        <v/>
      </c>
      <c r="P76" s="272"/>
      <c r="Q76" s="267" t="str">
        <f>IF(B76="","",B76)</f>
        <v/>
      </c>
      <c r="R76" s="269" t="str">
        <f>IF(C76="","",C76)</f>
        <v/>
      </c>
      <c r="S76" s="269" t="str">
        <f>IF(B76="","",B76)</f>
        <v/>
      </c>
      <c r="T76" s="269" t="str">
        <f>IF(D76="","",D76)</f>
        <v/>
      </c>
      <c r="U76" s="269" t="str">
        <f>IF(E76="","",E76)</f>
        <v/>
      </c>
      <c r="V76" s="433" t="str">
        <f>IF(F76="","",F76)</f>
        <v/>
      </c>
      <c r="W76" s="442" t="str">
        <f>IF(G76="","",G76)</f>
        <v/>
      </c>
      <c r="X76" s="443" t="str">
        <f>IF(H76="","",H76)</f>
        <v/>
      </c>
      <c r="Y76" s="442" t="str">
        <f>IF(I76="","",I76)</f>
        <v/>
      </c>
      <c r="Z76" s="442" t="str">
        <f t="shared" si="8"/>
        <v/>
      </c>
      <c r="AA76" s="442" t="str">
        <f t="shared" si="7"/>
        <v/>
      </c>
      <c r="AB76" s="441" t="str">
        <f t="shared" ref="AB76:AB111" si="14">IF(L76="","",L76)</f>
        <v/>
      </c>
      <c r="AC76" s="441" t="str">
        <f t="shared" ref="AC76:AC111" si="15">IF(M76="","",M76)</f>
        <v/>
      </c>
      <c r="AD76" s="441" t="str">
        <f t="shared" ref="AD76:AD111" si="16">IF(N76="","",N76)</f>
        <v/>
      </c>
      <c r="AE76" s="235"/>
      <c r="AF76" s="430" t="str">
        <f t="shared" ref="AF76:AF111" si="17">IF(Y76="","",((AB76/Y76)*AA76)*V76)</f>
        <v/>
      </c>
      <c r="AG76" s="270"/>
      <c r="AH76" s="14" t="str" cm="1">
        <f t="array" ref="AH76">IF(OR(AF76="",O76=""),"",_xlfn.IFS(
(IFERROR(VALUE(TRIM(SUBSTITUTE(AF76,CHAR(160),""))),0))=0,"Attention : montant présenté entièrement écarté",
ROUND(IFERROR(VALUE(TRIM(SUBSTITUTE(AF76,CHAR(160),""))),0),2)&gt;ROUND(IFERROR(VALUE(TRIM(SUBSTITUTE(O76,CHAR(160),""))),0),2),"KO : Le montant retenu est supérieur au montant présenté. Merci de revoir la ligne de contributions ou plafonner son montant.",
ROUND(IFERROR(VALUE(TRIM(SUBSTITUTE(O76,CHAR(160),""))),0),2)=0,"",ROUND(IFERROR(VALUE(TRIM(SUBSTITUTE(AF76,CHAR(160),""))),0),2)=ROUND(IFERROR(VALUE(TRIM(SUBSTITUTE(O76,CHAR(160),""))),0),2),"OK",
ROUND(IFERROR(VALUE(TRIM(SUBSTITUTE(AF76,CHAR(160),""))),0),2)&lt;ROUND(IFERROR(VALUE(TRIM(SUBSTITUTE(O76,CHAR(160),""))),0),2),"Attention : montant présenté partiellement écarté",TRUE,""))</f>
        <v/>
      </c>
      <c r="AI76" s="457" t="str">
        <f t="shared" ref="AI76:AI111" si="18">IF(OR(O76="",AF76=""),"",ROUND(IFERROR(VALUE(TRIM(SUBSTITUTE(O76,CHAR(160),""))),0),2)-ROUND(IFERROR(VALUE(TRIM(SUBSTITUTE(AF76,CHAR(160),""))),0),2))</f>
        <v/>
      </c>
    </row>
    <row r="77" spans="1:35" s="2" customFormat="1" ht="15.95">
      <c r="A77" s="495">
        <v>66</v>
      </c>
      <c r="B77" s="5"/>
      <c r="C77" s="5"/>
      <c r="D77" s="264"/>
      <c r="E77" s="5"/>
      <c r="F77" s="268"/>
      <c r="G77" s="265"/>
      <c r="H77" s="266"/>
      <c r="I77" s="265"/>
      <c r="J77" s="265"/>
      <c r="K77" s="816" t="str">
        <f t="shared" ref="K77:K111" si="19">IF(I77="","",J77/365)</f>
        <v/>
      </c>
      <c r="L77" s="429"/>
      <c r="M77" s="5"/>
      <c r="N77" s="5"/>
      <c r="O77" s="430" t="str">
        <f>IF(I77=0,"",((L77/I77)*K77)*F77)</f>
        <v/>
      </c>
      <c r="P77" s="272"/>
      <c r="Q77" s="267" t="str">
        <f>IF(B77="","",B77)</f>
        <v/>
      </c>
      <c r="R77" s="269" t="str">
        <f>IF(C77="","",C77)</f>
        <v/>
      </c>
      <c r="S77" s="269" t="str">
        <f>IF(B77="","",B77)</f>
        <v/>
      </c>
      <c r="T77" s="269" t="str">
        <f>IF(D77="","",D77)</f>
        <v/>
      </c>
      <c r="U77" s="269" t="str">
        <f>IF(E77="","",E77)</f>
        <v/>
      </c>
      <c r="V77" s="433" t="str">
        <f>IF(F77="","",F77)</f>
        <v/>
      </c>
      <c r="W77" s="442" t="str">
        <f>IF(G77="","",G77)</f>
        <v/>
      </c>
      <c r="X77" s="443" t="str">
        <f>IF(H77="","",H77)</f>
        <v/>
      </c>
      <c r="Y77" s="442" t="str">
        <f>IF(I77="","",I77)</f>
        <v/>
      </c>
      <c r="Z77" s="442" t="str">
        <f t="shared" si="8"/>
        <v/>
      </c>
      <c r="AA77" s="442" t="str">
        <f t="shared" ref="AA77:AA111" si="20">IF(Y77="","",Z77/365)</f>
        <v/>
      </c>
      <c r="AB77" s="441" t="str">
        <f t="shared" si="14"/>
        <v/>
      </c>
      <c r="AC77" s="441" t="str">
        <f t="shared" si="15"/>
        <v/>
      </c>
      <c r="AD77" s="441" t="str">
        <f t="shared" si="16"/>
        <v/>
      </c>
      <c r="AE77" s="235"/>
      <c r="AF77" s="430" t="str">
        <f t="shared" si="17"/>
        <v/>
      </c>
      <c r="AG77" s="270"/>
      <c r="AH77" s="14" t="str" cm="1">
        <f t="array" ref="AH77">IF(OR(AF77="",O77=""),"",_xlfn.IFS(
(IFERROR(VALUE(TRIM(SUBSTITUTE(AF77,CHAR(160),""))),0))=0,"Attention : montant présenté entièrement écarté",
ROUND(IFERROR(VALUE(TRIM(SUBSTITUTE(AF77,CHAR(160),""))),0),2)&gt;ROUND(IFERROR(VALUE(TRIM(SUBSTITUTE(O77,CHAR(160),""))),0),2),"KO : Le montant retenu est supérieur au montant présenté. Merci de revoir la ligne de contributions ou plafonner son montant.",
ROUND(IFERROR(VALUE(TRIM(SUBSTITUTE(O77,CHAR(160),""))),0),2)=0,"",ROUND(IFERROR(VALUE(TRIM(SUBSTITUTE(AF77,CHAR(160),""))),0),2)=ROUND(IFERROR(VALUE(TRIM(SUBSTITUTE(O77,CHAR(160),""))),0),2),"OK",
ROUND(IFERROR(VALUE(TRIM(SUBSTITUTE(AF77,CHAR(160),""))),0),2)&lt;ROUND(IFERROR(VALUE(TRIM(SUBSTITUTE(O77,CHAR(160),""))),0),2),"Attention : montant présenté partiellement écarté",TRUE,""))</f>
        <v/>
      </c>
      <c r="AI77" s="457" t="str">
        <f t="shared" si="18"/>
        <v/>
      </c>
    </row>
    <row r="78" spans="1:35" s="2" customFormat="1" ht="15.95">
      <c r="A78" s="495">
        <v>67</v>
      </c>
      <c r="B78" s="5"/>
      <c r="C78" s="5"/>
      <c r="D78" s="264"/>
      <c r="E78" s="5"/>
      <c r="F78" s="268"/>
      <c r="G78" s="265"/>
      <c r="H78" s="266"/>
      <c r="I78" s="265"/>
      <c r="J78" s="265"/>
      <c r="K78" s="816" t="str">
        <f t="shared" si="19"/>
        <v/>
      </c>
      <c r="L78" s="429"/>
      <c r="M78" s="5"/>
      <c r="N78" s="5"/>
      <c r="O78" s="430" t="str">
        <f>IF(I78=0,"",((L78/I78)*K78)*F78)</f>
        <v/>
      </c>
      <c r="P78" s="272"/>
      <c r="Q78" s="267" t="str">
        <f>IF(B78="","",B78)</f>
        <v/>
      </c>
      <c r="R78" s="269" t="str">
        <f>IF(C78="","",C78)</f>
        <v/>
      </c>
      <c r="S78" s="269" t="str">
        <f>IF(B78="","",B78)</f>
        <v/>
      </c>
      <c r="T78" s="269" t="str">
        <f>IF(D78="","",D78)</f>
        <v/>
      </c>
      <c r="U78" s="269" t="str">
        <f>IF(E78="","",E78)</f>
        <v/>
      </c>
      <c r="V78" s="433" t="str">
        <f>IF(F78="","",F78)</f>
        <v/>
      </c>
      <c r="W78" s="442" t="str">
        <f>IF(G78="","",G78)</f>
        <v/>
      </c>
      <c r="X78" s="443" t="str">
        <f>IF(H78="","",H78)</f>
        <v/>
      </c>
      <c r="Y78" s="442" t="str">
        <f>IF(I78="","",I78)</f>
        <v/>
      </c>
      <c r="Z78" s="442" t="str">
        <f t="shared" si="8"/>
        <v/>
      </c>
      <c r="AA78" s="442" t="str">
        <f t="shared" si="20"/>
        <v/>
      </c>
      <c r="AB78" s="441" t="str">
        <f t="shared" si="14"/>
        <v/>
      </c>
      <c r="AC78" s="441" t="str">
        <f t="shared" si="15"/>
        <v/>
      </c>
      <c r="AD78" s="441" t="str">
        <f t="shared" si="16"/>
        <v/>
      </c>
      <c r="AE78" s="235"/>
      <c r="AF78" s="430" t="str">
        <f t="shared" si="17"/>
        <v/>
      </c>
      <c r="AG78" s="270"/>
      <c r="AH78" s="14" t="str" cm="1">
        <f t="array" ref="AH78">IF(OR(AF78="",O78=""),"",_xlfn.IFS(
(IFERROR(VALUE(TRIM(SUBSTITUTE(AF78,CHAR(160),""))),0))=0,"Attention : montant présenté entièrement écarté",
ROUND(IFERROR(VALUE(TRIM(SUBSTITUTE(AF78,CHAR(160),""))),0),2)&gt;ROUND(IFERROR(VALUE(TRIM(SUBSTITUTE(O78,CHAR(160),""))),0),2),"KO : Le montant retenu est supérieur au montant présenté. Merci de revoir la ligne de contributions ou plafonner son montant.",
ROUND(IFERROR(VALUE(TRIM(SUBSTITUTE(O78,CHAR(160),""))),0),2)=0,"",ROUND(IFERROR(VALUE(TRIM(SUBSTITUTE(AF78,CHAR(160),""))),0),2)=ROUND(IFERROR(VALUE(TRIM(SUBSTITUTE(O78,CHAR(160),""))),0),2),"OK",
ROUND(IFERROR(VALUE(TRIM(SUBSTITUTE(AF78,CHAR(160),""))),0),2)&lt;ROUND(IFERROR(VALUE(TRIM(SUBSTITUTE(O78,CHAR(160),""))),0),2),"Attention : montant présenté partiellement écarté",TRUE,""))</f>
        <v/>
      </c>
      <c r="AI78" s="457" t="str">
        <f t="shared" si="18"/>
        <v/>
      </c>
    </row>
    <row r="79" spans="1:35" s="2" customFormat="1" ht="15.95">
      <c r="A79" s="495">
        <v>68</v>
      </c>
      <c r="B79" s="5"/>
      <c r="C79" s="5"/>
      <c r="D79" s="264"/>
      <c r="E79" s="5"/>
      <c r="F79" s="268"/>
      <c r="G79" s="265"/>
      <c r="H79" s="266"/>
      <c r="I79" s="265"/>
      <c r="J79" s="265"/>
      <c r="K79" s="816" t="str">
        <f t="shared" si="19"/>
        <v/>
      </c>
      <c r="L79" s="429"/>
      <c r="M79" s="5"/>
      <c r="N79" s="5"/>
      <c r="O79" s="430" t="str">
        <f>IF(I79=0,"",((L79/I79)*K79)*F79)</f>
        <v/>
      </c>
      <c r="P79" s="272"/>
      <c r="Q79" s="267" t="str">
        <f>IF(B79="","",B79)</f>
        <v/>
      </c>
      <c r="R79" s="269" t="str">
        <f>IF(C79="","",C79)</f>
        <v/>
      </c>
      <c r="S79" s="269" t="str">
        <f>IF(B79="","",B79)</f>
        <v/>
      </c>
      <c r="T79" s="269" t="str">
        <f>IF(D79="","",D79)</f>
        <v/>
      </c>
      <c r="U79" s="269" t="str">
        <f>IF(E79="","",E79)</f>
        <v/>
      </c>
      <c r="V79" s="433" t="str">
        <f>IF(F79="","",F79)</f>
        <v/>
      </c>
      <c r="W79" s="442" t="str">
        <f>IF(G79="","",G79)</f>
        <v/>
      </c>
      <c r="X79" s="443" t="str">
        <f>IF(H79="","",H79)</f>
        <v/>
      </c>
      <c r="Y79" s="442" t="str">
        <f>IF(I79="","",I79)</f>
        <v/>
      </c>
      <c r="Z79" s="442" t="str">
        <f t="shared" si="8"/>
        <v/>
      </c>
      <c r="AA79" s="442" t="str">
        <f t="shared" si="20"/>
        <v/>
      </c>
      <c r="AB79" s="441" t="str">
        <f t="shared" si="14"/>
        <v/>
      </c>
      <c r="AC79" s="441" t="str">
        <f t="shared" si="15"/>
        <v/>
      </c>
      <c r="AD79" s="441" t="str">
        <f t="shared" si="16"/>
        <v/>
      </c>
      <c r="AE79" s="235"/>
      <c r="AF79" s="430" t="str">
        <f t="shared" si="17"/>
        <v/>
      </c>
      <c r="AG79" s="270"/>
      <c r="AH79" s="14" t="str" cm="1">
        <f t="array" ref="AH79">IF(OR(AF79="",O79=""),"",_xlfn.IFS(
(IFERROR(VALUE(TRIM(SUBSTITUTE(AF79,CHAR(160),""))),0))=0,"Attention : montant présenté entièrement écarté",
ROUND(IFERROR(VALUE(TRIM(SUBSTITUTE(AF79,CHAR(160),""))),0),2)&gt;ROUND(IFERROR(VALUE(TRIM(SUBSTITUTE(O79,CHAR(160),""))),0),2),"KO : Le montant retenu est supérieur au montant présenté. Merci de revoir la ligne de contributions ou plafonner son montant.",
ROUND(IFERROR(VALUE(TRIM(SUBSTITUTE(O79,CHAR(160),""))),0),2)=0,"",ROUND(IFERROR(VALUE(TRIM(SUBSTITUTE(AF79,CHAR(160),""))),0),2)=ROUND(IFERROR(VALUE(TRIM(SUBSTITUTE(O79,CHAR(160),""))),0),2),"OK",
ROUND(IFERROR(VALUE(TRIM(SUBSTITUTE(AF79,CHAR(160),""))),0),2)&lt;ROUND(IFERROR(VALUE(TRIM(SUBSTITUTE(O79,CHAR(160),""))),0),2),"Attention : montant présenté partiellement écarté",TRUE,""))</f>
        <v/>
      </c>
      <c r="AI79" s="457" t="str">
        <f t="shared" si="18"/>
        <v/>
      </c>
    </row>
    <row r="80" spans="1:35" s="2" customFormat="1" ht="15.95">
      <c r="A80" s="495">
        <v>69</v>
      </c>
      <c r="B80" s="5"/>
      <c r="C80" s="5"/>
      <c r="D80" s="264"/>
      <c r="E80" s="5"/>
      <c r="F80" s="268"/>
      <c r="G80" s="265"/>
      <c r="H80" s="266"/>
      <c r="I80" s="265"/>
      <c r="J80" s="265"/>
      <c r="K80" s="816" t="str">
        <f t="shared" si="19"/>
        <v/>
      </c>
      <c r="L80" s="429"/>
      <c r="M80" s="5"/>
      <c r="N80" s="5"/>
      <c r="O80" s="430" t="str">
        <f>IF(I80=0,"",((L80/I80)*K80)*F80)</f>
        <v/>
      </c>
      <c r="P80" s="272"/>
      <c r="Q80" s="267" t="str">
        <f>IF(B80="","",B80)</f>
        <v/>
      </c>
      <c r="R80" s="269" t="str">
        <f>IF(C80="","",C80)</f>
        <v/>
      </c>
      <c r="S80" s="269" t="str">
        <f>IF(B80="","",B80)</f>
        <v/>
      </c>
      <c r="T80" s="269" t="str">
        <f>IF(D80="","",D80)</f>
        <v/>
      </c>
      <c r="U80" s="269" t="str">
        <f>IF(E80="","",E80)</f>
        <v/>
      </c>
      <c r="V80" s="433" t="str">
        <f>IF(F80="","",F80)</f>
        <v/>
      </c>
      <c r="W80" s="442" t="str">
        <f>IF(G80="","",G80)</f>
        <v/>
      </c>
      <c r="X80" s="443" t="str">
        <f>IF(H80="","",H80)</f>
        <v/>
      </c>
      <c r="Y80" s="442" t="str">
        <f>IF(I80="","",I80)</f>
        <v/>
      </c>
      <c r="Z80" s="442" t="str">
        <f t="shared" si="8"/>
        <v/>
      </c>
      <c r="AA80" s="442" t="str">
        <f t="shared" si="20"/>
        <v/>
      </c>
      <c r="AB80" s="441" t="str">
        <f t="shared" si="14"/>
        <v/>
      </c>
      <c r="AC80" s="441" t="str">
        <f t="shared" si="15"/>
        <v/>
      </c>
      <c r="AD80" s="441" t="str">
        <f t="shared" si="16"/>
        <v/>
      </c>
      <c r="AE80" s="235"/>
      <c r="AF80" s="430" t="str">
        <f t="shared" si="17"/>
        <v/>
      </c>
      <c r="AG80" s="270"/>
      <c r="AH80" s="14" t="str" cm="1">
        <f t="array" ref="AH80">IF(OR(AF80="",O80=""),"",_xlfn.IFS(
(IFERROR(VALUE(TRIM(SUBSTITUTE(AF80,CHAR(160),""))),0))=0,"Attention : montant présenté entièrement écarté",
ROUND(IFERROR(VALUE(TRIM(SUBSTITUTE(AF80,CHAR(160),""))),0),2)&gt;ROUND(IFERROR(VALUE(TRIM(SUBSTITUTE(O80,CHAR(160),""))),0),2),"KO : Le montant retenu est supérieur au montant présenté. Merci de revoir la ligne de contributions ou plafonner son montant.",
ROUND(IFERROR(VALUE(TRIM(SUBSTITUTE(O80,CHAR(160),""))),0),2)=0,"",ROUND(IFERROR(VALUE(TRIM(SUBSTITUTE(AF80,CHAR(160),""))),0),2)=ROUND(IFERROR(VALUE(TRIM(SUBSTITUTE(O80,CHAR(160),""))),0),2),"OK",
ROUND(IFERROR(VALUE(TRIM(SUBSTITUTE(AF80,CHAR(160),""))),0),2)&lt;ROUND(IFERROR(VALUE(TRIM(SUBSTITUTE(O80,CHAR(160),""))),0),2),"Attention : montant présenté partiellement écarté",TRUE,""))</f>
        <v/>
      </c>
      <c r="AI80" s="457" t="str">
        <f t="shared" si="18"/>
        <v/>
      </c>
    </row>
    <row r="81" spans="1:35" s="2" customFormat="1" ht="15.95">
      <c r="A81" s="495">
        <v>70</v>
      </c>
      <c r="B81" s="5"/>
      <c r="C81" s="5"/>
      <c r="D81" s="264"/>
      <c r="E81" s="5"/>
      <c r="F81" s="268"/>
      <c r="G81" s="265"/>
      <c r="H81" s="266"/>
      <c r="I81" s="265"/>
      <c r="J81" s="265"/>
      <c r="K81" s="816" t="str">
        <f t="shared" si="19"/>
        <v/>
      </c>
      <c r="L81" s="429"/>
      <c r="M81" s="5"/>
      <c r="N81" s="5"/>
      <c r="O81" s="430" t="str">
        <f>IF(I81=0,"",((L81/I81)*K81)*F81)</f>
        <v/>
      </c>
      <c r="P81" s="272"/>
      <c r="Q81" s="267" t="str">
        <f>IF(B81="","",B81)</f>
        <v/>
      </c>
      <c r="R81" s="269" t="str">
        <f>IF(C81="","",C81)</f>
        <v/>
      </c>
      <c r="S81" s="269" t="str">
        <f>IF(B81="","",B81)</f>
        <v/>
      </c>
      <c r="T81" s="269" t="str">
        <f>IF(D81="","",D81)</f>
        <v/>
      </c>
      <c r="U81" s="269" t="str">
        <f>IF(E81="","",E81)</f>
        <v/>
      </c>
      <c r="V81" s="433" t="str">
        <f>IF(F81="","",F81)</f>
        <v/>
      </c>
      <c r="W81" s="442" t="str">
        <f>IF(G81="","",G81)</f>
        <v/>
      </c>
      <c r="X81" s="443" t="str">
        <f>IF(H81="","",H81)</f>
        <v/>
      </c>
      <c r="Y81" s="442" t="str">
        <f>IF(I81="","",I81)</f>
        <v/>
      </c>
      <c r="Z81" s="442" t="str">
        <f t="shared" si="8"/>
        <v/>
      </c>
      <c r="AA81" s="442" t="str">
        <f t="shared" si="20"/>
        <v/>
      </c>
      <c r="AB81" s="441" t="str">
        <f t="shared" si="14"/>
        <v/>
      </c>
      <c r="AC81" s="441" t="str">
        <f t="shared" si="15"/>
        <v/>
      </c>
      <c r="AD81" s="441" t="str">
        <f t="shared" si="16"/>
        <v/>
      </c>
      <c r="AE81" s="235"/>
      <c r="AF81" s="430" t="str">
        <f t="shared" si="17"/>
        <v/>
      </c>
      <c r="AG81" s="270"/>
      <c r="AH81" s="14" t="str" cm="1">
        <f t="array" ref="AH81">IF(OR(AF81="",O81=""),"",_xlfn.IFS(
(IFERROR(VALUE(TRIM(SUBSTITUTE(AF81,CHAR(160),""))),0))=0,"Attention : montant présenté entièrement écarté",
ROUND(IFERROR(VALUE(TRIM(SUBSTITUTE(AF81,CHAR(160),""))),0),2)&gt;ROUND(IFERROR(VALUE(TRIM(SUBSTITUTE(O81,CHAR(160),""))),0),2),"KO : Le montant retenu est supérieur au montant présenté. Merci de revoir la ligne de contributions ou plafonner son montant.",
ROUND(IFERROR(VALUE(TRIM(SUBSTITUTE(O81,CHAR(160),""))),0),2)=0,"",ROUND(IFERROR(VALUE(TRIM(SUBSTITUTE(AF81,CHAR(160),""))),0),2)=ROUND(IFERROR(VALUE(TRIM(SUBSTITUTE(O81,CHAR(160),""))),0),2),"OK",
ROUND(IFERROR(VALUE(TRIM(SUBSTITUTE(AF81,CHAR(160),""))),0),2)&lt;ROUND(IFERROR(VALUE(TRIM(SUBSTITUTE(O81,CHAR(160),""))),0),2),"Attention : montant présenté partiellement écarté",TRUE,""))</f>
        <v/>
      </c>
      <c r="AI81" s="457" t="str">
        <f t="shared" si="18"/>
        <v/>
      </c>
    </row>
    <row r="82" spans="1:35" s="2" customFormat="1" ht="15.95">
      <c r="A82" s="495">
        <v>71</v>
      </c>
      <c r="B82" s="5"/>
      <c r="C82" s="5"/>
      <c r="D82" s="264"/>
      <c r="E82" s="5"/>
      <c r="F82" s="268"/>
      <c r="G82" s="265"/>
      <c r="H82" s="266"/>
      <c r="I82" s="265"/>
      <c r="J82" s="265"/>
      <c r="K82" s="816" t="str">
        <f t="shared" si="19"/>
        <v/>
      </c>
      <c r="L82" s="429"/>
      <c r="M82" s="5"/>
      <c r="N82" s="5"/>
      <c r="O82" s="430" t="str">
        <f>IF(I82=0,"",((L82/I82)*K82)*F82)</f>
        <v/>
      </c>
      <c r="P82" s="272"/>
      <c r="Q82" s="267" t="str">
        <f>IF(B82="","",B82)</f>
        <v/>
      </c>
      <c r="R82" s="269" t="str">
        <f>IF(C82="","",C82)</f>
        <v/>
      </c>
      <c r="S82" s="269" t="str">
        <f>IF(B82="","",B82)</f>
        <v/>
      </c>
      <c r="T82" s="269" t="str">
        <f>IF(D82="","",D82)</f>
        <v/>
      </c>
      <c r="U82" s="269" t="str">
        <f>IF(E82="","",E82)</f>
        <v/>
      </c>
      <c r="V82" s="433" t="str">
        <f>IF(F82="","",F82)</f>
        <v/>
      </c>
      <c r="W82" s="442" t="str">
        <f>IF(G82="","",G82)</f>
        <v/>
      </c>
      <c r="X82" s="443" t="str">
        <f>IF(H82="","",H82)</f>
        <v/>
      </c>
      <c r="Y82" s="442" t="str">
        <f>IF(I82="","",I82)</f>
        <v/>
      </c>
      <c r="Z82" s="442" t="str">
        <f t="shared" si="8"/>
        <v/>
      </c>
      <c r="AA82" s="442" t="str">
        <f t="shared" si="20"/>
        <v/>
      </c>
      <c r="AB82" s="441" t="str">
        <f t="shared" si="14"/>
        <v/>
      </c>
      <c r="AC82" s="441" t="str">
        <f t="shared" si="15"/>
        <v/>
      </c>
      <c r="AD82" s="441" t="str">
        <f t="shared" si="16"/>
        <v/>
      </c>
      <c r="AE82" s="235"/>
      <c r="AF82" s="430" t="str">
        <f t="shared" si="17"/>
        <v/>
      </c>
      <c r="AG82" s="270"/>
      <c r="AH82" s="14" t="str" cm="1">
        <f t="array" ref="AH82">IF(OR(AF82="",O82=""),"",_xlfn.IFS(
(IFERROR(VALUE(TRIM(SUBSTITUTE(AF82,CHAR(160),""))),0))=0,"Attention : montant présenté entièrement écarté",
ROUND(IFERROR(VALUE(TRIM(SUBSTITUTE(AF82,CHAR(160),""))),0),2)&gt;ROUND(IFERROR(VALUE(TRIM(SUBSTITUTE(O82,CHAR(160),""))),0),2),"KO : Le montant retenu est supérieur au montant présenté. Merci de revoir la ligne de contributions ou plafonner son montant.",
ROUND(IFERROR(VALUE(TRIM(SUBSTITUTE(O82,CHAR(160),""))),0),2)=0,"",ROUND(IFERROR(VALUE(TRIM(SUBSTITUTE(AF82,CHAR(160),""))),0),2)=ROUND(IFERROR(VALUE(TRIM(SUBSTITUTE(O82,CHAR(160),""))),0),2),"OK",
ROUND(IFERROR(VALUE(TRIM(SUBSTITUTE(AF82,CHAR(160),""))),0),2)&lt;ROUND(IFERROR(VALUE(TRIM(SUBSTITUTE(O82,CHAR(160),""))),0),2),"Attention : montant présenté partiellement écarté",TRUE,""))</f>
        <v/>
      </c>
      <c r="AI82" s="457" t="str">
        <f t="shared" si="18"/>
        <v/>
      </c>
    </row>
    <row r="83" spans="1:35" s="2" customFormat="1" ht="15.95">
      <c r="A83" s="495">
        <v>72</v>
      </c>
      <c r="B83" s="5"/>
      <c r="C83" s="5"/>
      <c r="D83" s="264"/>
      <c r="E83" s="5"/>
      <c r="F83" s="268"/>
      <c r="G83" s="265"/>
      <c r="H83" s="266"/>
      <c r="I83" s="265"/>
      <c r="J83" s="265"/>
      <c r="K83" s="816" t="str">
        <f t="shared" si="19"/>
        <v/>
      </c>
      <c r="L83" s="429"/>
      <c r="M83" s="5"/>
      <c r="N83" s="5"/>
      <c r="O83" s="430" t="str">
        <f>IF(I83=0,"",((L83/I83)*K83)*F83)</f>
        <v/>
      </c>
      <c r="P83" s="272"/>
      <c r="Q83" s="267" t="str">
        <f>IF(B83="","",B83)</f>
        <v/>
      </c>
      <c r="R83" s="269" t="str">
        <f>IF(C83="","",C83)</f>
        <v/>
      </c>
      <c r="S83" s="269" t="str">
        <f>IF(B83="","",B83)</f>
        <v/>
      </c>
      <c r="T83" s="269" t="str">
        <f>IF(D83="","",D83)</f>
        <v/>
      </c>
      <c r="U83" s="269" t="str">
        <f>IF(E83="","",E83)</f>
        <v/>
      </c>
      <c r="V83" s="433" t="str">
        <f>IF(F83="","",F83)</f>
        <v/>
      </c>
      <c r="W83" s="442" t="str">
        <f>IF(G83="","",G83)</f>
        <v/>
      </c>
      <c r="X83" s="443" t="str">
        <f>IF(H83="","",H83)</f>
        <v/>
      </c>
      <c r="Y83" s="442" t="str">
        <f>IF(I83="","",I83)</f>
        <v/>
      </c>
      <c r="Z83" s="442" t="str">
        <f t="shared" si="8"/>
        <v/>
      </c>
      <c r="AA83" s="442" t="str">
        <f t="shared" si="20"/>
        <v/>
      </c>
      <c r="AB83" s="441" t="str">
        <f t="shared" si="14"/>
        <v/>
      </c>
      <c r="AC83" s="441" t="str">
        <f t="shared" si="15"/>
        <v/>
      </c>
      <c r="AD83" s="441" t="str">
        <f t="shared" si="16"/>
        <v/>
      </c>
      <c r="AE83" s="235"/>
      <c r="AF83" s="430" t="str">
        <f t="shared" si="17"/>
        <v/>
      </c>
      <c r="AG83" s="270"/>
      <c r="AH83" s="14" t="str" cm="1">
        <f t="array" ref="AH83">IF(OR(AF83="",O83=""),"",_xlfn.IFS(
(IFERROR(VALUE(TRIM(SUBSTITUTE(AF83,CHAR(160),""))),0))=0,"Attention : montant présenté entièrement écarté",
ROUND(IFERROR(VALUE(TRIM(SUBSTITUTE(AF83,CHAR(160),""))),0),2)&gt;ROUND(IFERROR(VALUE(TRIM(SUBSTITUTE(O83,CHAR(160),""))),0),2),"KO : Le montant retenu est supérieur au montant présenté. Merci de revoir la ligne de contributions ou plafonner son montant.",
ROUND(IFERROR(VALUE(TRIM(SUBSTITUTE(O83,CHAR(160),""))),0),2)=0,"",ROUND(IFERROR(VALUE(TRIM(SUBSTITUTE(AF83,CHAR(160),""))),0),2)=ROUND(IFERROR(VALUE(TRIM(SUBSTITUTE(O83,CHAR(160),""))),0),2),"OK",
ROUND(IFERROR(VALUE(TRIM(SUBSTITUTE(AF83,CHAR(160),""))),0),2)&lt;ROUND(IFERROR(VALUE(TRIM(SUBSTITUTE(O83,CHAR(160),""))),0),2),"Attention : montant présenté partiellement écarté",TRUE,""))</f>
        <v/>
      </c>
      <c r="AI83" s="457" t="str">
        <f t="shared" si="18"/>
        <v/>
      </c>
    </row>
    <row r="84" spans="1:35" s="2" customFormat="1" ht="15.95">
      <c r="A84" s="495">
        <v>73</v>
      </c>
      <c r="B84" s="5"/>
      <c r="C84" s="5"/>
      <c r="D84" s="264"/>
      <c r="E84" s="5"/>
      <c r="F84" s="268"/>
      <c r="G84" s="265"/>
      <c r="H84" s="266"/>
      <c r="I84" s="265"/>
      <c r="J84" s="265"/>
      <c r="K84" s="816" t="str">
        <f t="shared" si="19"/>
        <v/>
      </c>
      <c r="L84" s="429"/>
      <c r="M84" s="5"/>
      <c r="N84" s="5"/>
      <c r="O84" s="430" t="str">
        <f>IF(I84=0,"",((L84/I84)*K84)*F84)</f>
        <v/>
      </c>
      <c r="P84" s="272"/>
      <c r="Q84" s="267" t="str">
        <f>IF(B84="","",B84)</f>
        <v/>
      </c>
      <c r="R84" s="269" t="str">
        <f>IF(C84="","",C84)</f>
        <v/>
      </c>
      <c r="S84" s="269" t="str">
        <f>IF(B84="","",B84)</f>
        <v/>
      </c>
      <c r="T84" s="269" t="str">
        <f>IF(D84="","",D84)</f>
        <v/>
      </c>
      <c r="U84" s="269" t="str">
        <f>IF(E84="","",E84)</f>
        <v/>
      </c>
      <c r="V84" s="433" t="str">
        <f>IF(F84="","",F84)</f>
        <v/>
      </c>
      <c r="W84" s="442" t="str">
        <f>IF(G84="","",G84)</f>
        <v/>
      </c>
      <c r="X84" s="443" t="str">
        <f>IF(H84="","",H84)</f>
        <v/>
      </c>
      <c r="Y84" s="442" t="str">
        <f>IF(I84="","",I84)</f>
        <v/>
      </c>
      <c r="Z84" s="442" t="str">
        <f t="shared" si="8"/>
        <v/>
      </c>
      <c r="AA84" s="442" t="str">
        <f t="shared" si="20"/>
        <v/>
      </c>
      <c r="AB84" s="441" t="str">
        <f t="shared" si="14"/>
        <v/>
      </c>
      <c r="AC84" s="441" t="str">
        <f t="shared" si="15"/>
        <v/>
      </c>
      <c r="AD84" s="441" t="str">
        <f t="shared" si="16"/>
        <v/>
      </c>
      <c r="AE84" s="235"/>
      <c r="AF84" s="430" t="str">
        <f t="shared" si="17"/>
        <v/>
      </c>
      <c r="AG84" s="270"/>
      <c r="AH84" s="14" t="str" cm="1">
        <f t="array" ref="AH84">IF(OR(AF84="",O84=""),"",_xlfn.IFS(
(IFERROR(VALUE(TRIM(SUBSTITUTE(AF84,CHAR(160),""))),0))=0,"Attention : montant présenté entièrement écarté",
ROUND(IFERROR(VALUE(TRIM(SUBSTITUTE(AF84,CHAR(160),""))),0),2)&gt;ROUND(IFERROR(VALUE(TRIM(SUBSTITUTE(O84,CHAR(160),""))),0),2),"KO : Le montant retenu est supérieur au montant présenté. Merci de revoir la ligne de contributions ou plafonner son montant.",
ROUND(IFERROR(VALUE(TRIM(SUBSTITUTE(O84,CHAR(160),""))),0),2)=0,"",ROUND(IFERROR(VALUE(TRIM(SUBSTITUTE(AF84,CHAR(160),""))),0),2)=ROUND(IFERROR(VALUE(TRIM(SUBSTITUTE(O84,CHAR(160),""))),0),2),"OK",
ROUND(IFERROR(VALUE(TRIM(SUBSTITUTE(AF84,CHAR(160),""))),0),2)&lt;ROUND(IFERROR(VALUE(TRIM(SUBSTITUTE(O84,CHAR(160),""))),0),2),"Attention : montant présenté partiellement écarté",TRUE,""))</f>
        <v/>
      </c>
      <c r="AI84" s="457" t="str">
        <f t="shared" si="18"/>
        <v/>
      </c>
    </row>
    <row r="85" spans="1:35" s="2" customFormat="1" ht="15.95">
      <c r="A85" s="495">
        <v>74</v>
      </c>
      <c r="B85" s="5"/>
      <c r="C85" s="5"/>
      <c r="D85" s="264"/>
      <c r="E85" s="5"/>
      <c r="F85" s="268"/>
      <c r="G85" s="265"/>
      <c r="H85" s="266"/>
      <c r="I85" s="265"/>
      <c r="J85" s="265"/>
      <c r="K85" s="816" t="str">
        <f t="shared" si="19"/>
        <v/>
      </c>
      <c r="L85" s="429"/>
      <c r="M85" s="5"/>
      <c r="N85" s="5"/>
      <c r="O85" s="430" t="str">
        <f>IF(I85=0,"",((L85/I85)*K85)*F85)</f>
        <v/>
      </c>
      <c r="P85" s="272"/>
      <c r="Q85" s="267" t="str">
        <f>IF(B85="","",B85)</f>
        <v/>
      </c>
      <c r="R85" s="269" t="str">
        <f>IF(C85="","",C85)</f>
        <v/>
      </c>
      <c r="S85" s="269" t="str">
        <f>IF(B85="","",B85)</f>
        <v/>
      </c>
      <c r="T85" s="269" t="str">
        <f>IF(D85="","",D85)</f>
        <v/>
      </c>
      <c r="U85" s="269" t="str">
        <f>IF(E85="","",E85)</f>
        <v/>
      </c>
      <c r="V85" s="433" t="str">
        <f>IF(F85="","",F85)</f>
        <v/>
      </c>
      <c r="W85" s="442" t="str">
        <f>IF(G85="","",G85)</f>
        <v/>
      </c>
      <c r="X85" s="443" t="str">
        <f>IF(H85="","",H85)</f>
        <v/>
      </c>
      <c r="Y85" s="442" t="str">
        <f>IF(I85="","",I85)</f>
        <v/>
      </c>
      <c r="Z85" s="442" t="str">
        <f t="shared" si="8"/>
        <v/>
      </c>
      <c r="AA85" s="442" t="str">
        <f t="shared" si="20"/>
        <v/>
      </c>
      <c r="AB85" s="441" t="str">
        <f t="shared" si="14"/>
        <v/>
      </c>
      <c r="AC85" s="441" t="str">
        <f t="shared" si="15"/>
        <v/>
      </c>
      <c r="AD85" s="441" t="str">
        <f t="shared" si="16"/>
        <v/>
      </c>
      <c r="AE85" s="235"/>
      <c r="AF85" s="430" t="str">
        <f t="shared" si="17"/>
        <v/>
      </c>
      <c r="AG85" s="270"/>
      <c r="AH85" s="14" t="str" cm="1">
        <f t="array" ref="AH85">IF(OR(AF85="",O85=""),"",_xlfn.IFS(
(IFERROR(VALUE(TRIM(SUBSTITUTE(AF85,CHAR(160),""))),0))=0,"Attention : montant présenté entièrement écarté",
ROUND(IFERROR(VALUE(TRIM(SUBSTITUTE(AF85,CHAR(160),""))),0),2)&gt;ROUND(IFERROR(VALUE(TRIM(SUBSTITUTE(O85,CHAR(160),""))),0),2),"KO : Le montant retenu est supérieur au montant présenté. Merci de revoir la ligne de contributions ou plafonner son montant.",
ROUND(IFERROR(VALUE(TRIM(SUBSTITUTE(O85,CHAR(160),""))),0),2)=0,"",ROUND(IFERROR(VALUE(TRIM(SUBSTITUTE(AF85,CHAR(160),""))),0),2)=ROUND(IFERROR(VALUE(TRIM(SUBSTITUTE(O85,CHAR(160),""))),0),2),"OK",
ROUND(IFERROR(VALUE(TRIM(SUBSTITUTE(AF85,CHAR(160),""))),0),2)&lt;ROUND(IFERROR(VALUE(TRIM(SUBSTITUTE(O85,CHAR(160),""))),0),2),"Attention : montant présenté partiellement écarté",TRUE,""))</f>
        <v/>
      </c>
      <c r="AI85" s="457" t="str">
        <f t="shared" si="18"/>
        <v/>
      </c>
    </row>
    <row r="86" spans="1:35" s="2" customFormat="1" ht="15.95">
      <c r="A86" s="495">
        <v>75</v>
      </c>
      <c r="B86" s="5"/>
      <c r="C86" s="5"/>
      <c r="D86" s="264"/>
      <c r="E86" s="5"/>
      <c r="F86" s="268"/>
      <c r="G86" s="265"/>
      <c r="H86" s="266"/>
      <c r="I86" s="265"/>
      <c r="J86" s="265"/>
      <c r="K86" s="816" t="str">
        <f t="shared" si="19"/>
        <v/>
      </c>
      <c r="L86" s="429"/>
      <c r="M86" s="5"/>
      <c r="N86" s="5"/>
      <c r="O86" s="430" t="str">
        <f>IF(I86=0,"",((L86/I86)*K86)*F86)</f>
        <v/>
      </c>
      <c r="P86" s="272"/>
      <c r="Q86" s="267" t="str">
        <f>IF(B86="","",B86)</f>
        <v/>
      </c>
      <c r="R86" s="269" t="str">
        <f>IF(C86="","",C86)</f>
        <v/>
      </c>
      <c r="S86" s="269" t="str">
        <f>IF(B86="","",B86)</f>
        <v/>
      </c>
      <c r="T86" s="269" t="str">
        <f>IF(D86="","",D86)</f>
        <v/>
      </c>
      <c r="U86" s="269" t="str">
        <f>IF(E86="","",E86)</f>
        <v/>
      </c>
      <c r="V86" s="433" t="str">
        <f>IF(F86="","",F86)</f>
        <v/>
      </c>
      <c r="W86" s="442" t="str">
        <f>IF(G86="","",G86)</f>
        <v/>
      </c>
      <c r="X86" s="443" t="str">
        <f>IF(H86="","",H86)</f>
        <v/>
      </c>
      <c r="Y86" s="442" t="str">
        <f>IF(I86="","",I86)</f>
        <v/>
      </c>
      <c r="Z86" s="442" t="str">
        <f t="shared" si="8"/>
        <v/>
      </c>
      <c r="AA86" s="442" t="str">
        <f t="shared" si="20"/>
        <v/>
      </c>
      <c r="AB86" s="441" t="str">
        <f t="shared" si="14"/>
        <v/>
      </c>
      <c r="AC86" s="441" t="str">
        <f t="shared" si="15"/>
        <v/>
      </c>
      <c r="AD86" s="441" t="str">
        <f t="shared" si="16"/>
        <v/>
      </c>
      <c r="AE86" s="235"/>
      <c r="AF86" s="430" t="str">
        <f t="shared" si="17"/>
        <v/>
      </c>
      <c r="AG86" s="270"/>
      <c r="AH86" s="14" t="str" cm="1">
        <f t="array" ref="AH86">IF(OR(AF86="",O86=""),"",_xlfn.IFS(
(IFERROR(VALUE(TRIM(SUBSTITUTE(AF86,CHAR(160),""))),0))=0,"Attention : montant présenté entièrement écarté",
ROUND(IFERROR(VALUE(TRIM(SUBSTITUTE(AF86,CHAR(160),""))),0),2)&gt;ROUND(IFERROR(VALUE(TRIM(SUBSTITUTE(O86,CHAR(160),""))),0),2),"KO : Le montant retenu est supérieur au montant présenté. Merci de revoir la ligne de contributions ou plafonner son montant.",
ROUND(IFERROR(VALUE(TRIM(SUBSTITUTE(O86,CHAR(160),""))),0),2)=0,"",ROUND(IFERROR(VALUE(TRIM(SUBSTITUTE(AF86,CHAR(160),""))),0),2)=ROUND(IFERROR(VALUE(TRIM(SUBSTITUTE(O86,CHAR(160),""))),0),2),"OK",
ROUND(IFERROR(VALUE(TRIM(SUBSTITUTE(AF86,CHAR(160),""))),0),2)&lt;ROUND(IFERROR(VALUE(TRIM(SUBSTITUTE(O86,CHAR(160),""))),0),2),"Attention : montant présenté partiellement écarté",TRUE,""))</f>
        <v/>
      </c>
      <c r="AI86" s="457" t="str">
        <f t="shared" si="18"/>
        <v/>
      </c>
    </row>
    <row r="87" spans="1:35" s="2" customFormat="1" ht="15.95">
      <c r="A87" s="495">
        <v>76</v>
      </c>
      <c r="B87" s="5"/>
      <c r="C87" s="5"/>
      <c r="D87" s="264"/>
      <c r="E87" s="5"/>
      <c r="F87" s="268"/>
      <c r="G87" s="265"/>
      <c r="H87" s="266"/>
      <c r="I87" s="265"/>
      <c r="J87" s="265"/>
      <c r="K87" s="816" t="str">
        <f t="shared" si="19"/>
        <v/>
      </c>
      <c r="L87" s="429"/>
      <c r="M87" s="5"/>
      <c r="N87" s="5"/>
      <c r="O87" s="430" t="str">
        <f>IF(I87=0,"",((L87/I87)*K87)*F87)</f>
        <v/>
      </c>
      <c r="P87" s="272"/>
      <c r="Q87" s="267" t="str">
        <f>IF(B87="","",B87)</f>
        <v/>
      </c>
      <c r="R87" s="269" t="str">
        <f>IF(C87="","",C87)</f>
        <v/>
      </c>
      <c r="S87" s="269" t="str">
        <f>IF(B87="","",B87)</f>
        <v/>
      </c>
      <c r="T87" s="269" t="str">
        <f>IF(D87="","",D87)</f>
        <v/>
      </c>
      <c r="U87" s="269" t="str">
        <f>IF(E87="","",E87)</f>
        <v/>
      </c>
      <c r="V87" s="433" t="str">
        <f>IF(F87="","",F87)</f>
        <v/>
      </c>
      <c r="W87" s="442" t="str">
        <f>IF(G87="","",G87)</f>
        <v/>
      </c>
      <c r="X87" s="443" t="str">
        <f>IF(H87="","",H87)</f>
        <v/>
      </c>
      <c r="Y87" s="442" t="str">
        <f>IF(I87="","",I87)</f>
        <v/>
      </c>
      <c r="Z87" s="442" t="str">
        <f t="shared" si="8"/>
        <v/>
      </c>
      <c r="AA87" s="442" t="str">
        <f t="shared" si="20"/>
        <v/>
      </c>
      <c r="AB87" s="441" t="str">
        <f t="shared" si="14"/>
        <v/>
      </c>
      <c r="AC87" s="441" t="str">
        <f t="shared" si="15"/>
        <v/>
      </c>
      <c r="AD87" s="441" t="str">
        <f t="shared" si="16"/>
        <v/>
      </c>
      <c r="AE87" s="235"/>
      <c r="AF87" s="430" t="str">
        <f t="shared" si="17"/>
        <v/>
      </c>
      <c r="AG87" s="270"/>
      <c r="AH87" s="14" t="str" cm="1">
        <f t="array" ref="AH87">IF(OR(AF87="",O87=""),"",_xlfn.IFS(
(IFERROR(VALUE(TRIM(SUBSTITUTE(AF87,CHAR(160),""))),0))=0,"Attention : montant présenté entièrement écarté",
ROUND(IFERROR(VALUE(TRIM(SUBSTITUTE(AF87,CHAR(160),""))),0),2)&gt;ROUND(IFERROR(VALUE(TRIM(SUBSTITUTE(O87,CHAR(160),""))),0),2),"KO : Le montant retenu est supérieur au montant présenté. Merci de revoir la ligne de contributions ou plafonner son montant.",
ROUND(IFERROR(VALUE(TRIM(SUBSTITUTE(O87,CHAR(160),""))),0),2)=0,"",ROUND(IFERROR(VALUE(TRIM(SUBSTITUTE(AF87,CHAR(160),""))),0),2)=ROUND(IFERROR(VALUE(TRIM(SUBSTITUTE(O87,CHAR(160),""))),0),2),"OK",
ROUND(IFERROR(VALUE(TRIM(SUBSTITUTE(AF87,CHAR(160),""))),0),2)&lt;ROUND(IFERROR(VALUE(TRIM(SUBSTITUTE(O87,CHAR(160),""))),0),2),"Attention : montant présenté partiellement écarté",TRUE,""))</f>
        <v/>
      </c>
      <c r="AI87" s="457" t="str">
        <f t="shared" si="18"/>
        <v/>
      </c>
    </row>
    <row r="88" spans="1:35" s="2" customFormat="1" ht="15.95">
      <c r="A88" s="495">
        <v>77</v>
      </c>
      <c r="B88" s="5"/>
      <c r="C88" s="5"/>
      <c r="D88" s="264"/>
      <c r="E88" s="5"/>
      <c r="F88" s="268"/>
      <c r="G88" s="265"/>
      <c r="H88" s="266"/>
      <c r="I88" s="265"/>
      <c r="J88" s="265"/>
      <c r="K88" s="816" t="str">
        <f t="shared" si="19"/>
        <v/>
      </c>
      <c r="L88" s="429"/>
      <c r="M88" s="5"/>
      <c r="N88" s="5"/>
      <c r="O88" s="430" t="str">
        <f>IF(I88=0,"",((L88/I88)*K88)*F88)</f>
        <v/>
      </c>
      <c r="P88" s="272"/>
      <c r="Q88" s="267" t="str">
        <f>IF(B88="","",B88)</f>
        <v/>
      </c>
      <c r="R88" s="269" t="str">
        <f>IF(C88="","",C88)</f>
        <v/>
      </c>
      <c r="S88" s="269" t="str">
        <f>IF(B88="","",B88)</f>
        <v/>
      </c>
      <c r="T88" s="269" t="str">
        <f>IF(D88="","",D88)</f>
        <v/>
      </c>
      <c r="U88" s="269" t="str">
        <f>IF(E88="","",E88)</f>
        <v/>
      </c>
      <c r="V88" s="433" t="str">
        <f>IF(F88="","",F88)</f>
        <v/>
      </c>
      <c r="W88" s="442" t="str">
        <f>IF(G88="","",G88)</f>
        <v/>
      </c>
      <c r="X88" s="443" t="str">
        <f>IF(H88="","",H88)</f>
        <v/>
      </c>
      <c r="Y88" s="442" t="str">
        <f>IF(I88="","",I88)</f>
        <v/>
      </c>
      <c r="Z88" s="442" t="str">
        <f t="shared" si="8"/>
        <v/>
      </c>
      <c r="AA88" s="442" t="str">
        <f t="shared" si="20"/>
        <v/>
      </c>
      <c r="AB88" s="441" t="str">
        <f t="shared" si="14"/>
        <v/>
      </c>
      <c r="AC88" s="441" t="str">
        <f t="shared" si="15"/>
        <v/>
      </c>
      <c r="AD88" s="441" t="str">
        <f t="shared" si="16"/>
        <v/>
      </c>
      <c r="AE88" s="235"/>
      <c r="AF88" s="430" t="str">
        <f t="shared" si="17"/>
        <v/>
      </c>
      <c r="AG88" s="270"/>
      <c r="AH88" s="14" t="str" cm="1">
        <f t="array" ref="AH88">IF(OR(AF88="",O88=""),"",_xlfn.IFS(
(IFERROR(VALUE(TRIM(SUBSTITUTE(AF88,CHAR(160),""))),0))=0,"Attention : montant présenté entièrement écarté",
ROUND(IFERROR(VALUE(TRIM(SUBSTITUTE(AF88,CHAR(160),""))),0),2)&gt;ROUND(IFERROR(VALUE(TRIM(SUBSTITUTE(O88,CHAR(160),""))),0),2),"KO : Le montant retenu est supérieur au montant présenté. Merci de revoir la ligne de contributions ou plafonner son montant.",
ROUND(IFERROR(VALUE(TRIM(SUBSTITUTE(O88,CHAR(160),""))),0),2)=0,"",ROUND(IFERROR(VALUE(TRIM(SUBSTITUTE(AF88,CHAR(160),""))),0),2)=ROUND(IFERROR(VALUE(TRIM(SUBSTITUTE(O88,CHAR(160),""))),0),2),"OK",
ROUND(IFERROR(VALUE(TRIM(SUBSTITUTE(AF88,CHAR(160),""))),0),2)&lt;ROUND(IFERROR(VALUE(TRIM(SUBSTITUTE(O88,CHAR(160),""))),0),2),"Attention : montant présenté partiellement écarté",TRUE,""))</f>
        <v/>
      </c>
      <c r="AI88" s="457" t="str">
        <f t="shared" si="18"/>
        <v/>
      </c>
    </row>
    <row r="89" spans="1:35" s="2" customFormat="1" ht="15.95">
      <c r="A89" s="495">
        <v>78</v>
      </c>
      <c r="B89" s="5"/>
      <c r="C89" s="5"/>
      <c r="D89" s="264"/>
      <c r="E89" s="5"/>
      <c r="F89" s="268"/>
      <c r="G89" s="265"/>
      <c r="H89" s="266"/>
      <c r="I89" s="265"/>
      <c r="J89" s="265"/>
      <c r="K89" s="816" t="str">
        <f t="shared" si="19"/>
        <v/>
      </c>
      <c r="L89" s="429"/>
      <c r="M89" s="5"/>
      <c r="N89" s="5"/>
      <c r="O89" s="430" t="str">
        <f>IF(I89=0,"",((L89/I89)*K89)*F89)</f>
        <v/>
      </c>
      <c r="P89" s="272"/>
      <c r="Q89" s="267" t="str">
        <f>IF(B89="","",B89)</f>
        <v/>
      </c>
      <c r="R89" s="269" t="str">
        <f>IF(C89="","",C89)</f>
        <v/>
      </c>
      <c r="S89" s="269" t="str">
        <f>IF(B89="","",B89)</f>
        <v/>
      </c>
      <c r="T89" s="269" t="str">
        <f>IF(D89="","",D89)</f>
        <v/>
      </c>
      <c r="U89" s="269" t="str">
        <f>IF(E89="","",E89)</f>
        <v/>
      </c>
      <c r="V89" s="433" t="str">
        <f>IF(F89="","",F89)</f>
        <v/>
      </c>
      <c r="W89" s="442" t="str">
        <f>IF(G89="","",G89)</f>
        <v/>
      </c>
      <c r="X89" s="443" t="str">
        <f>IF(H89="","",H89)</f>
        <v/>
      </c>
      <c r="Y89" s="442" t="str">
        <f>IF(I89="","",I89)</f>
        <v/>
      </c>
      <c r="Z89" s="442" t="str">
        <f t="shared" si="8"/>
        <v/>
      </c>
      <c r="AA89" s="442" t="str">
        <f t="shared" si="20"/>
        <v/>
      </c>
      <c r="AB89" s="441" t="str">
        <f t="shared" si="14"/>
        <v/>
      </c>
      <c r="AC89" s="441" t="str">
        <f t="shared" si="15"/>
        <v/>
      </c>
      <c r="AD89" s="441" t="str">
        <f t="shared" si="16"/>
        <v/>
      </c>
      <c r="AE89" s="235"/>
      <c r="AF89" s="430" t="str">
        <f t="shared" si="17"/>
        <v/>
      </c>
      <c r="AG89" s="270"/>
      <c r="AH89" s="14" t="str" cm="1">
        <f t="array" ref="AH89">IF(OR(AF89="",O89=""),"",_xlfn.IFS(
(IFERROR(VALUE(TRIM(SUBSTITUTE(AF89,CHAR(160),""))),0))=0,"Attention : montant présenté entièrement écarté",
ROUND(IFERROR(VALUE(TRIM(SUBSTITUTE(AF89,CHAR(160),""))),0),2)&gt;ROUND(IFERROR(VALUE(TRIM(SUBSTITUTE(O89,CHAR(160),""))),0),2),"KO : Le montant retenu est supérieur au montant présenté. Merci de revoir la ligne de contributions ou plafonner son montant.",
ROUND(IFERROR(VALUE(TRIM(SUBSTITUTE(O89,CHAR(160),""))),0),2)=0,"",ROUND(IFERROR(VALUE(TRIM(SUBSTITUTE(AF89,CHAR(160),""))),0),2)=ROUND(IFERROR(VALUE(TRIM(SUBSTITUTE(O89,CHAR(160),""))),0),2),"OK",
ROUND(IFERROR(VALUE(TRIM(SUBSTITUTE(AF89,CHAR(160),""))),0),2)&lt;ROUND(IFERROR(VALUE(TRIM(SUBSTITUTE(O89,CHAR(160),""))),0),2),"Attention : montant présenté partiellement écarté",TRUE,""))</f>
        <v/>
      </c>
      <c r="AI89" s="457" t="str">
        <f t="shared" si="18"/>
        <v/>
      </c>
    </row>
    <row r="90" spans="1:35" s="2" customFormat="1" ht="15.95">
      <c r="A90" s="495">
        <v>79</v>
      </c>
      <c r="B90" s="5"/>
      <c r="C90" s="5"/>
      <c r="D90" s="264"/>
      <c r="E90" s="5"/>
      <c r="F90" s="268"/>
      <c r="G90" s="265"/>
      <c r="H90" s="266"/>
      <c r="I90" s="265"/>
      <c r="J90" s="265"/>
      <c r="K90" s="816" t="str">
        <f t="shared" si="19"/>
        <v/>
      </c>
      <c r="L90" s="429"/>
      <c r="M90" s="5"/>
      <c r="N90" s="5"/>
      <c r="O90" s="430" t="str">
        <f>IF(I90=0,"",((L90/I90)*K90)*F90)</f>
        <v/>
      </c>
      <c r="P90" s="272"/>
      <c r="Q90" s="267" t="str">
        <f>IF(B90="","",B90)</f>
        <v/>
      </c>
      <c r="R90" s="269" t="str">
        <f>IF(C90="","",C90)</f>
        <v/>
      </c>
      <c r="S90" s="269" t="str">
        <f>IF(B90="","",B90)</f>
        <v/>
      </c>
      <c r="T90" s="269" t="str">
        <f>IF(D90="","",D90)</f>
        <v/>
      </c>
      <c r="U90" s="269" t="str">
        <f>IF(E90="","",E90)</f>
        <v/>
      </c>
      <c r="V90" s="433" t="str">
        <f>IF(F90="","",F90)</f>
        <v/>
      </c>
      <c r="W90" s="442" t="str">
        <f>IF(G90="","",G90)</f>
        <v/>
      </c>
      <c r="X90" s="443" t="str">
        <f>IF(H90="","",H90)</f>
        <v/>
      </c>
      <c r="Y90" s="442" t="str">
        <f>IF(I90="","",I90)</f>
        <v/>
      </c>
      <c r="Z90" s="442" t="str">
        <f t="shared" si="8"/>
        <v/>
      </c>
      <c r="AA90" s="442" t="str">
        <f t="shared" si="20"/>
        <v/>
      </c>
      <c r="AB90" s="441" t="str">
        <f t="shared" si="14"/>
        <v/>
      </c>
      <c r="AC90" s="441" t="str">
        <f t="shared" si="15"/>
        <v/>
      </c>
      <c r="AD90" s="441" t="str">
        <f t="shared" si="16"/>
        <v/>
      </c>
      <c r="AE90" s="235"/>
      <c r="AF90" s="430" t="str">
        <f t="shared" si="17"/>
        <v/>
      </c>
      <c r="AG90" s="270"/>
      <c r="AH90" s="14" t="str" cm="1">
        <f t="array" ref="AH90">IF(OR(AF90="",O90=""),"",_xlfn.IFS(
(IFERROR(VALUE(TRIM(SUBSTITUTE(AF90,CHAR(160),""))),0))=0,"Attention : montant présenté entièrement écarté",
ROUND(IFERROR(VALUE(TRIM(SUBSTITUTE(AF90,CHAR(160),""))),0),2)&gt;ROUND(IFERROR(VALUE(TRIM(SUBSTITUTE(O90,CHAR(160),""))),0),2),"KO : Le montant retenu est supérieur au montant présenté. Merci de revoir la ligne de contributions ou plafonner son montant.",
ROUND(IFERROR(VALUE(TRIM(SUBSTITUTE(O90,CHAR(160),""))),0),2)=0,"",ROUND(IFERROR(VALUE(TRIM(SUBSTITUTE(AF90,CHAR(160),""))),0),2)=ROUND(IFERROR(VALUE(TRIM(SUBSTITUTE(O90,CHAR(160),""))),0),2),"OK",
ROUND(IFERROR(VALUE(TRIM(SUBSTITUTE(AF90,CHAR(160),""))),0),2)&lt;ROUND(IFERROR(VALUE(TRIM(SUBSTITUTE(O90,CHAR(160),""))),0),2),"Attention : montant présenté partiellement écarté",TRUE,""))</f>
        <v/>
      </c>
      <c r="AI90" s="457" t="str">
        <f t="shared" si="18"/>
        <v/>
      </c>
    </row>
    <row r="91" spans="1:35" s="2" customFormat="1" ht="15.95">
      <c r="A91" s="495">
        <v>80</v>
      </c>
      <c r="B91" s="5"/>
      <c r="C91" s="5"/>
      <c r="D91" s="264"/>
      <c r="E91" s="5"/>
      <c r="F91" s="268"/>
      <c r="G91" s="265"/>
      <c r="H91" s="266"/>
      <c r="I91" s="265"/>
      <c r="J91" s="265"/>
      <c r="K91" s="816" t="str">
        <f t="shared" si="19"/>
        <v/>
      </c>
      <c r="L91" s="429"/>
      <c r="M91" s="5"/>
      <c r="N91" s="5"/>
      <c r="O91" s="430" t="str">
        <f>IF(I91=0,"",((L91/I91)*K91)*F91)</f>
        <v/>
      </c>
      <c r="P91" s="272"/>
      <c r="Q91" s="267" t="str">
        <f>IF(B91="","",B91)</f>
        <v/>
      </c>
      <c r="R91" s="269" t="str">
        <f>IF(C91="","",C91)</f>
        <v/>
      </c>
      <c r="S91" s="269" t="str">
        <f>IF(B91="","",B91)</f>
        <v/>
      </c>
      <c r="T91" s="269" t="str">
        <f>IF(D91="","",D91)</f>
        <v/>
      </c>
      <c r="U91" s="269" t="str">
        <f>IF(E91="","",E91)</f>
        <v/>
      </c>
      <c r="V91" s="433" t="str">
        <f>IF(F91="","",F91)</f>
        <v/>
      </c>
      <c r="W91" s="442" t="str">
        <f>IF(G91="","",G91)</f>
        <v/>
      </c>
      <c r="X91" s="443" t="str">
        <f>IF(H91="","",H91)</f>
        <v/>
      </c>
      <c r="Y91" s="442" t="str">
        <f>IF(I91="","",I91)</f>
        <v/>
      </c>
      <c r="Z91" s="442" t="str">
        <f t="shared" si="8"/>
        <v/>
      </c>
      <c r="AA91" s="442" t="str">
        <f t="shared" si="20"/>
        <v/>
      </c>
      <c r="AB91" s="441" t="str">
        <f t="shared" si="14"/>
        <v/>
      </c>
      <c r="AC91" s="441" t="str">
        <f t="shared" si="15"/>
        <v/>
      </c>
      <c r="AD91" s="441" t="str">
        <f t="shared" si="16"/>
        <v/>
      </c>
      <c r="AE91" s="235"/>
      <c r="AF91" s="430" t="str">
        <f t="shared" si="17"/>
        <v/>
      </c>
      <c r="AG91" s="270"/>
      <c r="AH91" s="14" t="str" cm="1">
        <f t="array" ref="AH91">IF(OR(AF91="",O91=""),"",_xlfn.IFS(
(IFERROR(VALUE(TRIM(SUBSTITUTE(AF91,CHAR(160),""))),0))=0,"Attention : montant présenté entièrement écarté",
ROUND(IFERROR(VALUE(TRIM(SUBSTITUTE(AF91,CHAR(160),""))),0),2)&gt;ROUND(IFERROR(VALUE(TRIM(SUBSTITUTE(O91,CHAR(160),""))),0),2),"KO : Le montant retenu est supérieur au montant présenté. Merci de revoir la ligne de contributions ou plafonner son montant.",
ROUND(IFERROR(VALUE(TRIM(SUBSTITUTE(O91,CHAR(160),""))),0),2)=0,"",ROUND(IFERROR(VALUE(TRIM(SUBSTITUTE(AF91,CHAR(160),""))),0),2)=ROUND(IFERROR(VALUE(TRIM(SUBSTITUTE(O91,CHAR(160),""))),0),2),"OK",
ROUND(IFERROR(VALUE(TRIM(SUBSTITUTE(AF91,CHAR(160),""))),0),2)&lt;ROUND(IFERROR(VALUE(TRIM(SUBSTITUTE(O91,CHAR(160),""))),0),2),"Attention : montant présenté partiellement écarté",TRUE,""))</f>
        <v/>
      </c>
      <c r="AI91" s="457" t="str">
        <f t="shared" si="18"/>
        <v/>
      </c>
    </row>
    <row r="92" spans="1:35" s="2" customFormat="1" ht="15.95">
      <c r="A92" s="495">
        <v>81</v>
      </c>
      <c r="B92" s="5"/>
      <c r="C92" s="5"/>
      <c r="D92" s="264"/>
      <c r="E92" s="5"/>
      <c r="F92" s="268"/>
      <c r="G92" s="265"/>
      <c r="H92" s="266"/>
      <c r="I92" s="265"/>
      <c r="J92" s="265"/>
      <c r="K92" s="816" t="str">
        <f t="shared" si="19"/>
        <v/>
      </c>
      <c r="L92" s="429"/>
      <c r="M92" s="5"/>
      <c r="N92" s="5"/>
      <c r="O92" s="430" t="str">
        <f>IF(I92=0,"",((L92/I92)*K92)*F92)</f>
        <v/>
      </c>
      <c r="P92" s="272"/>
      <c r="Q92" s="267" t="str">
        <f>IF(B92="","",B92)</f>
        <v/>
      </c>
      <c r="R92" s="269" t="str">
        <f>IF(C92="","",C92)</f>
        <v/>
      </c>
      <c r="S92" s="269" t="str">
        <f>IF(B92="","",B92)</f>
        <v/>
      </c>
      <c r="T92" s="269" t="str">
        <f>IF(D92="","",D92)</f>
        <v/>
      </c>
      <c r="U92" s="269" t="str">
        <f>IF(E92="","",E92)</f>
        <v/>
      </c>
      <c r="V92" s="433" t="str">
        <f>IF(F92="","",F92)</f>
        <v/>
      </c>
      <c r="W92" s="442" t="str">
        <f>IF(G92="","",G92)</f>
        <v/>
      </c>
      <c r="X92" s="443" t="str">
        <f>IF(H92="","",H92)</f>
        <v/>
      </c>
      <c r="Y92" s="442" t="str">
        <f>IF(I92="","",I92)</f>
        <v/>
      </c>
      <c r="Z92" s="442" t="str">
        <f t="shared" ref="Z92:Z111" si="21">IF(J92="","",J92)</f>
        <v/>
      </c>
      <c r="AA92" s="442" t="str">
        <f t="shared" si="20"/>
        <v/>
      </c>
      <c r="AB92" s="441" t="str">
        <f t="shared" si="14"/>
        <v/>
      </c>
      <c r="AC92" s="441" t="str">
        <f t="shared" si="15"/>
        <v/>
      </c>
      <c r="AD92" s="441" t="str">
        <f t="shared" si="16"/>
        <v/>
      </c>
      <c r="AE92" s="235"/>
      <c r="AF92" s="430" t="str">
        <f t="shared" si="17"/>
        <v/>
      </c>
      <c r="AG92" s="270"/>
      <c r="AH92" s="14" t="str" cm="1">
        <f t="array" ref="AH92">IF(OR(AF92="",O92=""),"",_xlfn.IFS(
(IFERROR(VALUE(TRIM(SUBSTITUTE(AF92,CHAR(160),""))),0))=0,"Attention : montant présenté entièrement écarté",
ROUND(IFERROR(VALUE(TRIM(SUBSTITUTE(AF92,CHAR(160),""))),0),2)&gt;ROUND(IFERROR(VALUE(TRIM(SUBSTITUTE(O92,CHAR(160),""))),0),2),"KO : Le montant retenu est supérieur au montant présenté. Merci de revoir la ligne de contributions ou plafonner son montant.",
ROUND(IFERROR(VALUE(TRIM(SUBSTITUTE(O92,CHAR(160),""))),0),2)=0,"",ROUND(IFERROR(VALUE(TRIM(SUBSTITUTE(AF92,CHAR(160),""))),0),2)=ROUND(IFERROR(VALUE(TRIM(SUBSTITUTE(O92,CHAR(160),""))),0),2),"OK",
ROUND(IFERROR(VALUE(TRIM(SUBSTITUTE(AF92,CHAR(160),""))),0),2)&lt;ROUND(IFERROR(VALUE(TRIM(SUBSTITUTE(O92,CHAR(160),""))),0),2),"Attention : montant présenté partiellement écarté",TRUE,""))</f>
        <v/>
      </c>
      <c r="AI92" s="457" t="str">
        <f t="shared" si="18"/>
        <v/>
      </c>
    </row>
    <row r="93" spans="1:35" s="2" customFormat="1" ht="15.95">
      <c r="A93" s="495">
        <v>82</v>
      </c>
      <c r="B93" s="5"/>
      <c r="C93" s="5"/>
      <c r="D93" s="264"/>
      <c r="E93" s="5"/>
      <c r="F93" s="268"/>
      <c r="G93" s="265"/>
      <c r="H93" s="266"/>
      <c r="I93" s="265"/>
      <c r="J93" s="265"/>
      <c r="K93" s="816" t="str">
        <f t="shared" si="19"/>
        <v/>
      </c>
      <c r="L93" s="429"/>
      <c r="M93" s="5"/>
      <c r="N93" s="5"/>
      <c r="O93" s="430" t="str">
        <f>IF(I93=0,"",((L93/I93)*K93)*F93)</f>
        <v/>
      </c>
      <c r="P93" s="272"/>
      <c r="Q93" s="267" t="str">
        <f>IF(B93="","",B93)</f>
        <v/>
      </c>
      <c r="R93" s="269" t="str">
        <f>IF(C93="","",C93)</f>
        <v/>
      </c>
      <c r="S93" s="269" t="str">
        <f>IF(B93="","",B93)</f>
        <v/>
      </c>
      <c r="T93" s="269" t="str">
        <f>IF(D93="","",D93)</f>
        <v/>
      </c>
      <c r="U93" s="269" t="str">
        <f>IF(E93="","",E93)</f>
        <v/>
      </c>
      <c r="V93" s="433" t="str">
        <f>IF(F93="","",F93)</f>
        <v/>
      </c>
      <c r="W93" s="442" t="str">
        <f>IF(G93="","",G93)</f>
        <v/>
      </c>
      <c r="X93" s="443" t="str">
        <f>IF(H93="","",H93)</f>
        <v/>
      </c>
      <c r="Y93" s="442" t="str">
        <f>IF(I93="","",I93)</f>
        <v/>
      </c>
      <c r="Z93" s="442" t="str">
        <f t="shared" si="21"/>
        <v/>
      </c>
      <c r="AA93" s="442" t="str">
        <f t="shared" si="20"/>
        <v/>
      </c>
      <c r="AB93" s="441" t="str">
        <f t="shared" si="14"/>
        <v/>
      </c>
      <c r="AC93" s="441" t="str">
        <f t="shared" si="15"/>
        <v/>
      </c>
      <c r="AD93" s="441" t="str">
        <f t="shared" si="16"/>
        <v/>
      </c>
      <c r="AE93" s="235"/>
      <c r="AF93" s="430" t="str">
        <f t="shared" si="17"/>
        <v/>
      </c>
      <c r="AG93" s="270"/>
      <c r="AH93" s="14" t="str" cm="1">
        <f t="array" ref="AH93">IF(OR(AF93="",O93=""),"",_xlfn.IFS(
(IFERROR(VALUE(TRIM(SUBSTITUTE(AF93,CHAR(160),""))),0))=0,"Attention : montant présenté entièrement écarté",
ROUND(IFERROR(VALUE(TRIM(SUBSTITUTE(AF93,CHAR(160),""))),0),2)&gt;ROUND(IFERROR(VALUE(TRIM(SUBSTITUTE(O93,CHAR(160),""))),0),2),"KO : Le montant retenu est supérieur au montant présenté. Merci de revoir la ligne de contributions ou plafonner son montant.",
ROUND(IFERROR(VALUE(TRIM(SUBSTITUTE(O93,CHAR(160),""))),0),2)=0,"",ROUND(IFERROR(VALUE(TRIM(SUBSTITUTE(AF93,CHAR(160),""))),0),2)=ROUND(IFERROR(VALUE(TRIM(SUBSTITUTE(O93,CHAR(160),""))),0),2),"OK",
ROUND(IFERROR(VALUE(TRIM(SUBSTITUTE(AF93,CHAR(160),""))),0),2)&lt;ROUND(IFERROR(VALUE(TRIM(SUBSTITUTE(O93,CHAR(160),""))),0),2),"Attention : montant présenté partiellement écarté",TRUE,""))</f>
        <v/>
      </c>
      <c r="AI93" s="457" t="str">
        <f t="shared" si="18"/>
        <v/>
      </c>
    </row>
    <row r="94" spans="1:35" s="2" customFormat="1" ht="15.95">
      <c r="A94" s="495">
        <v>83</v>
      </c>
      <c r="B94" s="5"/>
      <c r="C94" s="5"/>
      <c r="D94" s="264"/>
      <c r="E94" s="5"/>
      <c r="F94" s="268"/>
      <c r="G94" s="265"/>
      <c r="H94" s="266"/>
      <c r="I94" s="265"/>
      <c r="J94" s="265"/>
      <c r="K94" s="816" t="str">
        <f t="shared" si="19"/>
        <v/>
      </c>
      <c r="L94" s="429"/>
      <c r="M94" s="5"/>
      <c r="N94" s="5"/>
      <c r="O94" s="430" t="str">
        <f>IF(I94=0,"",((L94/I94)*K94)*F94)</f>
        <v/>
      </c>
      <c r="P94" s="272"/>
      <c r="Q94" s="267" t="str">
        <f>IF(B94="","",B94)</f>
        <v/>
      </c>
      <c r="R94" s="269" t="str">
        <f>IF(C94="","",C94)</f>
        <v/>
      </c>
      <c r="S94" s="269" t="str">
        <f>IF(B94="","",B94)</f>
        <v/>
      </c>
      <c r="T94" s="269" t="str">
        <f>IF(D94="","",D94)</f>
        <v/>
      </c>
      <c r="U94" s="269" t="str">
        <f>IF(E94="","",E94)</f>
        <v/>
      </c>
      <c r="V94" s="433" t="str">
        <f>IF(F94="","",F94)</f>
        <v/>
      </c>
      <c r="W94" s="442" t="str">
        <f>IF(G94="","",G94)</f>
        <v/>
      </c>
      <c r="X94" s="443" t="str">
        <f>IF(H94="","",H94)</f>
        <v/>
      </c>
      <c r="Y94" s="442" t="str">
        <f>IF(I94="","",I94)</f>
        <v/>
      </c>
      <c r="Z94" s="442" t="str">
        <f t="shared" si="21"/>
        <v/>
      </c>
      <c r="AA94" s="442" t="str">
        <f t="shared" si="20"/>
        <v/>
      </c>
      <c r="AB94" s="441" t="str">
        <f t="shared" si="14"/>
        <v/>
      </c>
      <c r="AC94" s="441" t="str">
        <f t="shared" si="15"/>
        <v/>
      </c>
      <c r="AD94" s="441" t="str">
        <f t="shared" si="16"/>
        <v/>
      </c>
      <c r="AE94" s="235"/>
      <c r="AF94" s="430" t="str">
        <f t="shared" si="17"/>
        <v/>
      </c>
      <c r="AG94" s="270"/>
      <c r="AH94" s="14" t="str" cm="1">
        <f t="array" ref="AH94">IF(OR(AF94="",O94=""),"",_xlfn.IFS(
(IFERROR(VALUE(TRIM(SUBSTITUTE(AF94,CHAR(160),""))),0))=0,"Attention : montant présenté entièrement écarté",
ROUND(IFERROR(VALUE(TRIM(SUBSTITUTE(AF94,CHAR(160),""))),0),2)&gt;ROUND(IFERROR(VALUE(TRIM(SUBSTITUTE(O94,CHAR(160),""))),0),2),"KO : Le montant retenu est supérieur au montant présenté. Merci de revoir la ligne de contributions ou plafonner son montant.",
ROUND(IFERROR(VALUE(TRIM(SUBSTITUTE(O94,CHAR(160),""))),0),2)=0,"",ROUND(IFERROR(VALUE(TRIM(SUBSTITUTE(AF94,CHAR(160),""))),0),2)=ROUND(IFERROR(VALUE(TRIM(SUBSTITUTE(O94,CHAR(160),""))),0),2),"OK",
ROUND(IFERROR(VALUE(TRIM(SUBSTITUTE(AF94,CHAR(160),""))),0),2)&lt;ROUND(IFERROR(VALUE(TRIM(SUBSTITUTE(O94,CHAR(160),""))),0),2),"Attention : montant présenté partiellement écarté",TRUE,""))</f>
        <v/>
      </c>
      <c r="AI94" s="457" t="str">
        <f t="shared" si="18"/>
        <v/>
      </c>
    </row>
    <row r="95" spans="1:35" s="2" customFormat="1" ht="15.95">
      <c r="A95" s="495">
        <v>84</v>
      </c>
      <c r="B95" s="5"/>
      <c r="C95" s="5"/>
      <c r="D95" s="264"/>
      <c r="E95" s="5"/>
      <c r="F95" s="268"/>
      <c r="G95" s="265"/>
      <c r="H95" s="266"/>
      <c r="I95" s="265"/>
      <c r="J95" s="265"/>
      <c r="K95" s="816" t="str">
        <f t="shared" si="19"/>
        <v/>
      </c>
      <c r="L95" s="429"/>
      <c r="M95" s="5"/>
      <c r="N95" s="5"/>
      <c r="O95" s="430" t="str">
        <f>IF(I95=0,"",((L95/I95)*K95)*F95)</f>
        <v/>
      </c>
      <c r="P95" s="272"/>
      <c r="Q95" s="267" t="str">
        <f>IF(B95="","",B95)</f>
        <v/>
      </c>
      <c r="R95" s="269" t="str">
        <f>IF(C95="","",C95)</f>
        <v/>
      </c>
      <c r="S95" s="269" t="str">
        <f>IF(B95="","",B95)</f>
        <v/>
      </c>
      <c r="T95" s="269" t="str">
        <f>IF(D95="","",D95)</f>
        <v/>
      </c>
      <c r="U95" s="269" t="str">
        <f>IF(E95="","",E95)</f>
        <v/>
      </c>
      <c r="V95" s="433" t="str">
        <f>IF(F95="","",F95)</f>
        <v/>
      </c>
      <c r="W95" s="442" t="str">
        <f>IF(G95="","",G95)</f>
        <v/>
      </c>
      <c r="X95" s="443" t="str">
        <f>IF(H95="","",H95)</f>
        <v/>
      </c>
      <c r="Y95" s="442" t="str">
        <f>IF(I95="","",I95)</f>
        <v/>
      </c>
      <c r="Z95" s="442" t="str">
        <f t="shared" si="21"/>
        <v/>
      </c>
      <c r="AA95" s="442" t="str">
        <f t="shared" si="20"/>
        <v/>
      </c>
      <c r="AB95" s="441" t="str">
        <f t="shared" si="14"/>
        <v/>
      </c>
      <c r="AC95" s="441" t="str">
        <f t="shared" si="15"/>
        <v/>
      </c>
      <c r="AD95" s="441" t="str">
        <f t="shared" si="16"/>
        <v/>
      </c>
      <c r="AE95" s="235"/>
      <c r="AF95" s="430" t="str">
        <f t="shared" si="17"/>
        <v/>
      </c>
      <c r="AG95" s="270"/>
      <c r="AH95" s="14" t="str" cm="1">
        <f t="array" ref="AH95">IF(OR(AF95="",O95=""),"",_xlfn.IFS(
(IFERROR(VALUE(TRIM(SUBSTITUTE(AF95,CHAR(160),""))),0))=0,"Attention : montant présenté entièrement écarté",
ROUND(IFERROR(VALUE(TRIM(SUBSTITUTE(AF95,CHAR(160),""))),0),2)&gt;ROUND(IFERROR(VALUE(TRIM(SUBSTITUTE(O95,CHAR(160),""))),0),2),"KO : Le montant retenu est supérieur au montant présenté. Merci de revoir la ligne de contributions ou plafonner son montant.",
ROUND(IFERROR(VALUE(TRIM(SUBSTITUTE(O95,CHAR(160),""))),0),2)=0,"",ROUND(IFERROR(VALUE(TRIM(SUBSTITUTE(AF95,CHAR(160),""))),0),2)=ROUND(IFERROR(VALUE(TRIM(SUBSTITUTE(O95,CHAR(160),""))),0),2),"OK",
ROUND(IFERROR(VALUE(TRIM(SUBSTITUTE(AF95,CHAR(160),""))),0),2)&lt;ROUND(IFERROR(VALUE(TRIM(SUBSTITUTE(O95,CHAR(160),""))),0),2),"Attention : montant présenté partiellement écarté",TRUE,""))</f>
        <v/>
      </c>
      <c r="AI95" s="457" t="str">
        <f t="shared" si="18"/>
        <v/>
      </c>
    </row>
    <row r="96" spans="1:35" s="2" customFormat="1" ht="15.95">
      <c r="A96" s="495">
        <v>85</v>
      </c>
      <c r="B96" s="5"/>
      <c r="C96" s="5"/>
      <c r="D96" s="264"/>
      <c r="E96" s="5"/>
      <c r="F96" s="268"/>
      <c r="G96" s="265"/>
      <c r="H96" s="266"/>
      <c r="I96" s="265"/>
      <c r="J96" s="265"/>
      <c r="K96" s="816" t="str">
        <f t="shared" si="19"/>
        <v/>
      </c>
      <c r="L96" s="429"/>
      <c r="M96" s="5"/>
      <c r="N96" s="5"/>
      <c r="O96" s="430" t="str">
        <f>IF(I96=0,"",((L96/I96)*K96)*F96)</f>
        <v/>
      </c>
      <c r="P96" s="272"/>
      <c r="Q96" s="267" t="str">
        <f>IF(B96="","",B96)</f>
        <v/>
      </c>
      <c r="R96" s="269" t="str">
        <f>IF(C96="","",C96)</f>
        <v/>
      </c>
      <c r="S96" s="269" t="str">
        <f>IF(B96="","",B96)</f>
        <v/>
      </c>
      <c r="T96" s="269" t="str">
        <f>IF(D96="","",D96)</f>
        <v/>
      </c>
      <c r="U96" s="269" t="str">
        <f>IF(E96="","",E96)</f>
        <v/>
      </c>
      <c r="V96" s="433" t="str">
        <f>IF(F96="","",F96)</f>
        <v/>
      </c>
      <c r="W96" s="442" t="str">
        <f>IF(G96="","",G96)</f>
        <v/>
      </c>
      <c r="X96" s="443" t="str">
        <f>IF(H96="","",H96)</f>
        <v/>
      </c>
      <c r="Y96" s="442" t="str">
        <f>IF(I96="","",I96)</f>
        <v/>
      </c>
      <c r="Z96" s="442" t="str">
        <f t="shared" si="21"/>
        <v/>
      </c>
      <c r="AA96" s="442" t="str">
        <f t="shared" si="20"/>
        <v/>
      </c>
      <c r="AB96" s="441" t="str">
        <f t="shared" si="14"/>
        <v/>
      </c>
      <c r="AC96" s="441" t="str">
        <f t="shared" si="15"/>
        <v/>
      </c>
      <c r="AD96" s="441" t="str">
        <f t="shared" si="16"/>
        <v/>
      </c>
      <c r="AE96" s="235"/>
      <c r="AF96" s="430" t="str">
        <f t="shared" si="17"/>
        <v/>
      </c>
      <c r="AG96" s="270"/>
      <c r="AH96" s="14" t="str" cm="1">
        <f t="array" ref="AH96">IF(OR(AF96="",O96=""),"",_xlfn.IFS(
(IFERROR(VALUE(TRIM(SUBSTITUTE(AF96,CHAR(160),""))),0))=0,"Attention : montant présenté entièrement écarté",
ROUND(IFERROR(VALUE(TRIM(SUBSTITUTE(AF96,CHAR(160),""))),0),2)&gt;ROUND(IFERROR(VALUE(TRIM(SUBSTITUTE(O96,CHAR(160),""))),0),2),"KO : Le montant retenu est supérieur au montant présenté. Merci de revoir la ligne de contributions ou plafonner son montant.",
ROUND(IFERROR(VALUE(TRIM(SUBSTITUTE(O96,CHAR(160),""))),0),2)=0,"",ROUND(IFERROR(VALUE(TRIM(SUBSTITUTE(AF96,CHAR(160),""))),0),2)=ROUND(IFERROR(VALUE(TRIM(SUBSTITUTE(O96,CHAR(160),""))),0),2),"OK",
ROUND(IFERROR(VALUE(TRIM(SUBSTITUTE(AF96,CHAR(160),""))),0),2)&lt;ROUND(IFERROR(VALUE(TRIM(SUBSTITUTE(O96,CHAR(160),""))),0),2),"Attention : montant présenté partiellement écarté",TRUE,""))</f>
        <v/>
      </c>
      <c r="AI96" s="457" t="str">
        <f t="shared" si="18"/>
        <v/>
      </c>
    </row>
    <row r="97" spans="1:35" s="2" customFormat="1" ht="15.95">
      <c r="A97" s="495">
        <v>86</v>
      </c>
      <c r="B97" s="5"/>
      <c r="C97" s="5"/>
      <c r="D97" s="264"/>
      <c r="E97" s="5"/>
      <c r="F97" s="268"/>
      <c r="G97" s="265"/>
      <c r="H97" s="266"/>
      <c r="I97" s="265"/>
      <c r="J97" s="265"/>
      <c r="K97" s="816" t="str">
        <f t="shared" si="19"/>
        <v/>
      </c>
      <c r="L97" s="429"/>
      <c r="M97" s="5"/>
      <c r="N97" s="5"/>
      <c r="O97" s="430" t="str">
        <f>IF(I97=0,"",((L97/I97)*K97)*F97)</f>
        <v/>
      </c>
      <c r="P97" s="272"/>
      <c r="Q97" s="267" t="str">
        <f>IF(B97="","",B97)</f>
        <v/>
      </c>
      <c r="R97" s="269" t="str">
        <f>IF(C97="","",C97)</f>
        <v/>
      </c>
      <c r="S97" s="269" t="str">
        <f>IF(B97="","",B97)</f>
        <v/>
      </c>
      <c r="T97" s="269" t="str">
        <f>IF(D97="","",D97)</f>
        <v/>
      </c>
      <c r="U97" s="269" t="str">
        <f>IF(E97="","",E97)</f>
        <v/>
      </c>
      <c r="V97" s="433" t="str">
        <f>IF(F97="","",F97)</f>
        <v/>
      </c>
      <c r="W97" s="442" t="str">
        <f>IF(G97="","",G97)</f>
        <v/>
      </c>
      <c r="X97" s="443" t="str">
        <f>IF(H97="","",H97)</f>
        <v/>
      </c>
      <c r="Y97" s="442" t="str">
        <f>IF(I97="","",I97)</f>
        <v/>
      </c>
      <c r="Z97" s="442" t="str">
        <f t="shared" si="21"/>
        <v/>
      </c>
      <c r="AA97" s="442" t="str">
        <f t="shared" si="20"/>
        <v/>
      </c>
      <c r="AB97" s="441" t="str">
        <f t="shared" si="14"/>
        <v/>
      </c>
      <c r="AC97" s="441" t="str">
        <f t="shared" si="15"/>
        <v/>
      </c>
      <c r="AD97" s="441" t="str">
        <f t="shared" si="16"/>
        <v/>
      </c>
      <c r="AE97" s="235"/>
      <c r="AF97" s="430" t="str">
        <f t="shared" si="17"/>
        <v/>
      </c>
      <c r="AG97" s="270"/>
      <c r="AH97" s="14" t="str" cm="1">
        <f t="array" ref="AH97">IF(OR(AF97="",O97=""),"",_xlfn.IFS(
(IFERROR(VALUE(TRIM(SUBSTITUTE(AF97,CHAR(160),""))),0))=0,"Attention : montant présenté entièrement écarté",
ROUND(IFERROR(VALUE(TRIM(SUBSTITUTE(AF97,CHAR(160),""))),0),2)&gt;ROUND(IFERROR(VALUE(TRIM(SUBSTITUTE(O97,CHAR(160),""))),0),2),"KO : Le montant retenu est supérieur au montant présenté. Merci de revoir la ligne de contributions ou plafonner son montant.",
ROUND(IFERROR(VALUE(TRIM(SUBSTITUTE(O97,CHAR(160),""))),0),2)=0,"",ROUND(IFERROR(VALUE(TRIM(SUBSTITUTE(AF97,CHAR(160),""))),0),2)=ROUND(IFERROR(VALUE(TRIM(SUBSTITUTE(O97,CHAR(160),""))),0),2),"OK",
ROUND(IFERROR(VALUE(TRIM(SUBSTITUTE(AF97,CHAR(160),""))),0),2)&lt;ROUND(IFERROR(VALUE(TRIM(SUBSTITUTE(O97,CHAR(160),""))),0),2),"Attention : montant présenté partiellement écarté",TRUE,""))</f>
        <v/>
      </c>
      <c r="AI97" s="457" t="str">
        <f t="shared" si="18"/>
        <v/>
      </c>
    </row>
    <row r="98" spans="1:35" s="2" customFormat="1" ht="15.95">
      <c r="A98" s="495">
        <v>87</v>
      </c>
      <c r="B98" s="5"/>
      <c r="C98" s="5"/>
      <c r="D98" s="264"/>
      <c r="E98" s="5"/>
      <c r="F98" s="268"/>
      <c r="G98" s="265"/>
      <c r="H98" s="266"/>
      <c r="I98" s="265"/>
      <c r="J98" s="265"/>
      <c r="K98" s="816" t="str">
        <f t="shared" si="19"/>
        <v/>
      </c>
      <c r="L98" s="429"/>
      <c r="M98" s="5"/>
      <c r="N98" s="5"/>
      <c r="O98" s="430" t="str">
        <f>IF(I98=0,"",((L98/I98)*K98)*F98)</f>
        <v/>
      </c>
      <c r="P98" s="272"/>
      <c r="Q98" s="267" t="str">
        <f>IF(B98="","",B98)</f>
        <v/>
      </c>
      <c r="R98" s="269" t="str">
        <f>IF(C98="","",C98)</f>
        <v/>
      </c>
      <c r="S98" s="269" t="str">
        <f>IF(B98="","",B98)</f>
        <v/>
      </c>
      <c r="T98" s="269" t="str">
        <f>IF(D98="","",D98)</f>
        <v/>
      </c>
      <c r="U98" s="269" t="str">
        <f>IF(E98="","",E98)</f>
        <v/>
      </c>
      <c r="V98" s="433" t="str">
        <f>IF(F98="","",F98)</f>
        <v/>
      </c>
      <c r="W98" s="442" t="str">
        <f>IF(G98="","",G98)</f>
        <v/>
      </c>
      <c r="X98" s="443" t="str">
        <f>IF(H98="","",H98)</f>
        <v/>
      </c>
      <c r="Y98" s="442" t="str">
        <f>IF(I98="","",I98)</f>
        <v/>
      </c>
      <c r="Z98" s="442" t="str">
        <f t="shared" si="21"/>
        <v/>
      </c>
      <c r="AA98" s="442" t="str">
        <f t="shared" si="20"/>
        <v/>
      </c>
      <c r="AB98" s="441" t="str">
        <f t="shared" si="14"/>
        <v/>
      </c>
      <c r="AC98" s="441" t="str">
        <f t="shared" si="15"/>
        <v/>
      </c>
      <c r="AD98" s="441" t="str">
        <f t="shared" si="16"/>
        <v/>
      </c>
      <c r="AE98" s="235"/>
      <c r="AF98" s="430" t="str">
        <f t="shared" si="17"/>
        <v/>
      </c>
      <c r="AG98" s="270"/>
      <c r="AH98" s="14" t="str" cm="1">
        <f t="array" ref="AH98">IF(OR(AF98="",O98=""),"",_xlfn.IFS(
(IFERROR(VALUE(TRIM(SUBSTITUTE(AF98,CHAR(160),""))),0))=0,"Attention : montant présenté entièrement écarté",
ROUND(IFERROR(VALUE(TRIM(SUBSTITUTE(AF98,CHAR(160),""))),0),2)&gt;ROUND(IFERROR(VALUE(TRIM(SUBSTITUTE(O98,CHAR(160),""))),0),2),"KO : Le montant retenu est supérieur au montant présenté. Merci de revoir la ligne de contributions ou plafonner son montant.",
ROUND(IFERROR(VALUE(TRIM(SUBSTITUTE(O98,CHAR(160),""))),0),2)=0,"",ROUND(IFERROR(VALUE(TRIM(SUBSTITUTE(AF98,CHAR(160),""))),0),2)=ROUND(IFERROR(VALUE(TRIM(SUBSTITUTE(O98,CHAR(160),""))),0),2),"OK",
ROUND(IFERROR(VALUE(TRIM(SUBSTITUTE(AF98,CHAR(160),""))),0),2)&lt;ROUND(IFERROR(VALUE(TRIM(SUBSTITUTE(O98,CHAR(160),""))),0),2),"Attention : montant présenté partiellement écarté",TRUE,""))</f>
        <v/>
      </c>
      <c r="AI98" s="457" t="str">
        <f t="shared" si="18"/>
        <v/>
      </c>
    </row>
    <row r="99" spans="1:35" s="2" customFormat="1" ht="15.95">
      <c r="A99" s="495">
        <v>88</v>
      </c>
      <c r="B99" s="5"/>
      <c r="C99" s="5"/>
      <c r="D99" s="264"/>
      <c r="E99" s="5"/>
      <c r="F99" s="268"/>
      <c r="G99" s="265"/>
      <c r="H99" s="266"/>
      <c r="I99" s="265"/>
      <c r="J99" s="265"/>
      <c r="K99" s="816" t="str">
        <f t="shared" si="19"/>
        <v/>
      </c>
      <c r="L99" s="429"/>
      <c r="M99" s="5"/>
      <c r="N99" s="5"/>
      <c r="O99" s="430" t="str">
        <f>IF(I99=0,"",((L99/I99)*K99)*F99)</f>
        <v/>
      </c>
      <c r="P99" s="272"/>
      <c r="Q99" s="267" t="str">
        <f>IF(B99="","",B99)</f>
        <v/>
      </c>
      <c r="R99" s="269" t="str">
        <f>IF(C99="","",C99)</f>
        <v/>
      </c>
      <c r="S99" s="269" t="str">
        <f>IF(B99="","",B99)</f>
        <v/>
      </c>
      <c r="T99" s="269" t="str">
        <f>IF(D99="","",D99)</f>
        <v/>
      </c>
      <c r="U99" s="269" t="str">
        <f>IF(E99="","",E99)</f>
        <v/>
      </c>
      <c r="V99" s="433" t="str">
        <f>IF(F99="","",F99)</f>
        <v/>
      </c>
      <c r="W99" s="442" t="str">
        <f>IF(G99="","",G99)</f>
        <v/>
      </c>
      <c r="X99" s="443" t="str">
        <f>IF(H99="","",H99)</f>
        <v/>
      </c>
      <c r="Y99" s="442" t="str">
        <f>IF(I99="","",I99)</f>
        <v/>
      </c>
      <c r="Z99" s="442" t="str">
        <f t="shared" si="21"/>
        <v/>
      </c>
      <c r="AA99" s="442" t="str">
        <f t="shared" si="20"/>
        <v/>
      </c>
      <c r="AB99" s="441" t="str">
        <f t="shared" si="14"/>
        <v/>
      </c>
      <c r="AC99" s="441" t="str">
        <f t="shared" si="15"/>
        <v/>
      </c>
      <c r="AD99" s="441" t="str">
        <f t="shared" si="16"/>
        <v/>
      </c>
      <c r="AE99" s="235"/>
      <c r="AF99" s="430" t="str">
        <f t="shared" si="17"/>
        <v/>
      </c>
      <c r="AG99" s="270"/>
      <c r="AH99" s="14" t="str" cm="1">
        <f t="array" ref="AH99">IF(OR(AF99="",O99=""),"",_xlfn.IFS(
(IFERROR(VALUE(TRIM(SUBSTITUTE(AF99,CHAR(160),""))),0))=0,"Attention : montant présenté entièrement écarté",
ROUND(IFERROR(VALUE(TRIM(SUBSTITUTE(AF99,CHAR(160),""))),0),2)&gt;ROUND(IFERROR(VALUE(TRIM(SUBSTITUTE(O99,CHAR(160),""))),0),2),"KO : Le montant retenu est supérieur au montant présenté. Merci de revoir la ligne de contributions ou plafonner son montant.",
ROUND(IFERROR(VALUE(TRIM(SUBSTITUTE(O99,CHAR(160),""))),0),2)=0,"",ROUND(IFERROR(VALUE(TRIM(SUBSTITUTE(AF99,CHAR(160),""))),0),2)=ROUND(IFERROR(VALUE(TRIM(SUBSTITUTE(O99,CHAR(160),""))),0),2),"OK",
ROUND(IFERROR(VALUE(TRIM(SUBSTITUTE(AF99,CHAR(160),""))),0),2)&lt;ROUND(IFERROR(VALUE(TRIM(SUBSTITUTE(O99,CHAR(160),""))),0),2),"Attention : montant présenté partiellement écarté",TRUE,""))</f>
        <v/>
      </c>
      <c r="AI99" s="457" t="str">
        <f t="shared" si="18"/>
        <v/>
      </c>
    </row>
    <row r="100" spans="1:35" s="2" customFormat="1" ht="15.95">
      <c r="A100" s="495">
        <v>89</v>
      </c>
      <c r="B100" s="5"/>
      <c r="C100" s="5"/>
      <c r="D100" s="264"/>
      <c r="E100" s="5"/>
      <c r="F100" s="268"/>
      <c r="G100" s="265"/>
      <c r="H100" s="266"/>
      <c r="I100" s="265"/>
      <c r="J100" s="265"/>
      <c r="K100" s="816" t="str">
        <f t="shared" si="19"/>
        <v/>
      </c>
      <c r="L100" s="429"/>
      <c r="M100" s="5"/>
      <c r="N100" s="5"/>
      <c r="O100" s="430" t="str">
        <f>IF(I100=0,"",((L100/I100)*K100)*F100)</f>
        <v/>
      </c>
      <c r="P100" s="272"/>
      <c r="Q100" s="267" t="str">
        <f>IF(B100="","",B100)</f>
        <v/>
      </c>
      <c r="R100" s="269" t="str">
        <f>IF(C100="","",C100)</f>
        <v/>
      </c>
      <c r="S100" s="269" t="str">
        <f>IF(B100="","",B100)</f>
        <v/>
      </c>
      <c r="T100" s="269" t="str">
        <f>IF(D100="","",D100)</f>
        <v/>
      </c>
      <c r="U100" s="269" t="str">
        <f>IF(E100="","",E100)</f>
        <v/>
      </c>
      <c r="V100" s="433" t="str">
        <f>IF(F100="","",F100)</f>
        <v/>
      </c>
      <c r="W100" s="442" t="str">
        <f>IF(G100="","",G100)</f>
        <v/>
      </c>
      <c r="X100" s="443" t="str">
        <f>IF(H100="","",H100)</f>
        <v/>
      </c>
      <c r="Y100" s="442" t="str">
        <f>IF(I100="","",I100)</f>
        <v/>
      </c>
      <c r="Z100" s="442" t="str">
        <f t="shared" si="21"/>
        <v/>
      </c>
      <c r="AA100" s="442" t="str">
        <f t="shared" si="20"/>
        <v/>
      </c>
      <c r="AB100" s="441" t="str">
        <f t="shared" si="14"/>
        <v/>
      </c>
      <c r="AC100" s="441" t="str">
        <f t="shared" si="15"/>
        <v/>
      </c>
      <c r="AD100" s="441" t="str">
        <f t="shared" si="16"/>
        <v/>
      </c>
      <c r="AE100" s="235"/>
      <c r="AF100" s="430" t="str">
        <f t="shared" si="17"/>
        <v/>
      </c>
      <c r="AG100" s="270"/>
      <c r="AH100" s="14" t="str" cm="1">
        <f t="array" ref="AH100">IF(OR(AF100="",O100=""),"",_xlfn.IFS(
(IFERROR(VALUE(TRIM(SUBSTITUTE(AF100,CHAR(160),""))),0))=0,"Attention : montant présenté entièrement écarté",
ROUND(IFERROR(VALUE(TRIM(SUBSTITUTE(AF100,CHAR(160),""))),0),2)&gt;ROUND(IFERROR(VALUE(TRIM(SUBSTITUTE(O100,CHAR(160),""))),0),2),"KO : Le montant retenu est supérieur au montant présenté. Merci de revoir la ligne de contributions ou plafonner son montant.",
ROUND(IFERROR(VALUE(TRIM(SUBSTITUTE(O100,CHAR(160),""))),0),2)=0,"",ROUND(IFERROR(VALUE(TRIM(SUBSTITUTE(AF100,CHAR(160),""))),0),2)=ROUND(IFERROR(VALUE(TRIM(SUBSTITUTE(O100,CHAR(160),""))),0),2),"OK",
ROUND(IFERROR(VALUE(TRIM(SUBSTITUTE(AF100,CHAR(160),""))),0),2)&lt;ROUND(IFERROR(VALUE(TRIM(SUBSTITUTE(O100,CHAR(160),""))),0),2),"Attention : montant présenté partiellement écarté",TRUE,""))</f>
        <v/>
      </c>
      <c r="AI100" s="457" t="str">
        <f t="shared" si="18"/>
        <v/>
      </c>
    </row>
    <row r="101" spans="1:35" s="2" customFormat="1" ht="15.95">
      <c r="A101" s="495">
        <v>90</v>
      </c>
      <c r="B101" s="5"/>
      <c r="C101" s="5"/>
      <c r="D101" s="264"/>
      <c r="E101" s="5"/>
      <c r="F101" s="268"/>
      <c r="G101" s="265"/>
      <c r="H101" s="266"/>
      <c r="I101" s="265"/>
      <c r="J101" s="265"/>
      <c r="K101" s="816" t="str">
        <f t="shared" si="19"/>
        <v/>
      </c>
      <c r="L101" s="429"/>
      <c r="M101" s="5"/>
      <c r="N101" s="5"/>
      <c r="O101" s="430" t="str">
        <f>IF(I101=0,"",((L101/I101)*K101)*F101)</f>
        <v/>
      </c>
      <c r="P101" s="272"/>
      <c r="Q101" s="267" t="str">
        <f>IF(B101="","",B101)</f>
        <v/>
      </c>
      <c r="R101" s="269" t="str">
        <f>IF(C101="","",C101)</f>
        <v/>
      </c>
      <c r="S101" s="269" t="str">
        <f>IF(B101="","",B101)</f>
        <v/>
      </c>
      <c r="T101" s="269" t="str">
        <f>IF(D101="","",D101)</f>
        <v/>
      </c>
      <c r="U101" s="269" t="str">
        <f>IF(E101="","",E101)</f>
        <v/>
      </c>
      <c r="V101" s="433" t="str">
        <f>IF(F101="","",F101)</f>
        <v/>
      </c>
      <c r="W101" s="442" t="str">
        <f>IF(G101="","",G101)</f>
        <v/>
      </c>
      <c r="X101" s="443" t="str">
        <f>IF(H101="","",H101)</f>
        <v/>
      </c>
      <c r="Y101" s="442" t="str">
        <f>IF(I101="","",I101)</f>
        <v/>
      </c>
      <c r="Z101" s="442" t="str">
        <f t="shared" si="21"/>
        <v/>
      </c>
      <c r="AA101" s="442" t="str">
        <f t="shared" si="20"/>
        <v/>
      </c>
      <c r="AB101" s="441" t="str">
        <f t="shared" si="14"/>
        <v/>
      </c>
      <c r="AC101" s="441" t="str">
        <f t="shared" si="15"/>
        <v/>
      </c>
      <c r="AD101" s="441" t="str">
        <f t="shared" si="16"/>
        <v/>
      </c>
      <c r="AE101" s="235"/>
      <c r="AF101" s="430" t="str">
        <f t="shared" si="17"/>
        <v/>
      </c>
      <c r="AG101" s="270"/>
      <c r="AH101" s="14" t="str" cm="1">
        <f t="array" ref="AH101">IF(OR(AF101="",O101=""),"",_xlfn.IFS(
(IFERROR(VALUE(TRIM(SUBSTITUTE(AF101,CHAR(160),""))),0))=0,"Attention : montant présenté entièrement écarté",
ROUND(IFERROR(VALUE(TRIM(SUBSTITUTE(AF101,CHAR(160),""))),0),2)&gt;ROUND(IFERROR(VALUE(TRIM(SUBSTITUTE(O101,CHAR(160),""))),0),2),"KO : Le montant retenu est supérieur au montant présenté. Merci de revoir la ligne de contributions ou plafonner son montant.",
ROUND(IFERROR(VALUE(TRIM(SUBSTITUTE(O101,CHAR(160),""))),0),2)=0,"",ROUND(IFERROR(VALUE(TRIM(SUBSTITUTE(AF101,CHAR(160),""))),0),2)=ROUND(IFERROR(VALUE(TRIM(SUBSTITUTE(O101,CHAR(160),""))),0),2),"OK",
ROUND(IFERROR(VALUE(TRIM(SUBSTITUTE(AF101,CHAR(160),""))),0),2)&lt;ROUND(IFERROR(VALUE(TRIM(SUBSTITUTE(O101,CHAR(160),""))),0),2),"Attention : montant présenté partiellement écarté",TRUE,""))</f>
        <v/>
      </c>
      <c r="AI101" s="457" t="str">
        <f t="shared" si="18"/>
        <v/>
      </c>
    </row>
    <row r="102" spans="1:35" s="2" customFormat="1" ht="15.95">
      <c r="A102" s="495">
        <v>91</v>
      </c>
      <c r="B102" s="5"/>
      <c r="C102" s="5"/>
      <c r="D102" s="264"/>
      <c r="E102" s="5"/>
      <c r="F102" s="268"/>
      <c r="G102" s="265"/>
      <c r="H102" s="266"/>
      <c r="I102" s="265"/>
      <c r="J102" s="265"/>
      <c r="K102" s="816" t="str">
        <f t="shared" si="19"/>
        <v/>
      </c>
      <c r="L102" s="429"/>
      <c r="M102" s="5"/>
      <c r="N102" s="5"/>
      <c r="O102" s="430" t="str">
        <f>IF(I102=0,"",((L102/I102)*K102)*F102)</f>
        <v/>
      </c>
      <c r="P102" s="272"/>
      <c r="Q102" s="267" t="str">
        <f>IF(B102="","",B102)</f>
        <v/>
      </c>
      <c r="R102" s="269" t="str">
        <f>IF(C102="","",C102)</f>
        <v/>
      </c>
      <c r="S102" s="269" t="str">
        <f>IF(B102="","",B102)</f>
        <v/>
      </c>
      <c r="T102" s="269" t="str">
        <f>IF(D102="","",D102)</f>
        <v/>
      </c>
      <c r="U102" s="269" t="str">
        <f>IF(E102="","",E102)</f>
        <v/>
      </c>
      <c r="V102" s="433" t="str">
        <f>IF(F102="","",F102)</f>
        <v/>
      </c>
      <c r="W102" s="442" t="str">
        <f>IF(G102="","",G102)</f>
        <v/>
      </c>
      <c r="X102" s="443" t="str">
        <f>IF(H102="","",H102)</f>
        <v/>
      </c>
      <c r="Y102" s="442" t="str">
        <f>IF(I102="","",I102)</f>
        <v/>
      </c>
      <c r="Z102" s="442" t="str">
        <f t="shared" si="21"/>
        <v/>
      </c>
      <c r="AA102" s="442" t="str">
        <f t="shared" si="20"/>
        <v/>
      </c>
      <c r="AB102" s="441" t="str">
        <f t="shared" si="14"/>
        <v/>
      </c>
      <c r="AC102" s="441" t="str">
        <f t="shared" si="15"/>
        <v/>
      </c>
      <c r="AD102" s="441" t="str">
        <f t="shared" si="16"/>
        <v/>
      </c>
      <c r="AE102" s="235"/>
      <c r="AF102" s="430" t="str">
        <f t="shared" si="17"/>
        <v/>
      </c>
      <c r="AG102" s="270"/>
      <c r="AH102" s="14" t="str" cm="1">
        <f t="array" ref="AH102">IF(OR(AF102="",O102=""),"",_xlfn.IFS(
(IFERROR(VALUE(TRIM(SUBSTITUTE(AF102,CHAR(160),""))),0))=0,"Attention : montant présenté entièrement écarté",
ROUND(IFERROR(VALUE(TRIM(SUBSTITUTE(AF102,CHAR(160),""))),0),2)&gt;ROUND(IFERROR(VALUE(TRIM(SUBSTITUTE(O102,CHAR(160),""))),0),2),"KO : Le montant retenu est supérieur au montant présenté. Merci de revoir la ligne de contributions ou plafonner son montant.",
ROUND(IFERROR(VALUE(TRIM(SUBSTITUTE(O102,CHAR(160),""))),0),2)=0,"",ROUND(IFERROR(VALUE(TRIM(SUBSTITUTE(AF102,CHAR(160),""))),0),2)=ROUND(IFERROR(VALUE(TRIM(SUBSTITUTE(O102,CHAR(160),""))),0),2),"OK",
ROUND(IFERROR(VALUE(TRIM(SUBSTITUTE(AF102,CHAR(160),""))),0),2)&lt;ROUND(IFERROR(VALUE(TRIM(SUBSTITUTE(O102,CHAR(160),""))),0),2),"Attention : montant présenté partiellement écarté",TRUE,""))</f>
        <v/>
      </c>
      <c r="AI102" s="457" t="str">
        <f t="shared" si="18"/>
        <v/>
      </c>
    </row>
    <row r="103" spans="1:35" s="2" customFormat="1" ht="15.95">
      <c r="A103" s="495">
        <v>92</v>
      </c>
      <c r="B103" s="5"/>
      <c r="C103" s="5"/>
      <c r="D103" s="264"/>
      <c r="E103" s="5"/>
      <c r="F103" s="268"/>
      <c r="G103" s="265"/>
      <c r="H103" s="266"/>
      <c r="I103" s="265"/>
      <c r="J103" s="265"/>
      <c r="K103" s="816" t="str">
        <f t="shared" si="19"/>
        <v/>
      </c>
      <c r="L103" s="429"/>
      <c r="M103" s="5"/>
      <c r="N103" s="5"/>
      <c r="O103" s="430" t="str">
        <f>IF(I103=0,"",((L103/I103)*K103)*F103)</f>
        <v/>
      </c>
      <c r="P103" s="272"/>
      <c r="Q103" s="267" t="str">
        <f>IF(B103="","",B103)</f>
        <v/>
      </c>
      <c r="R103" s="269" t="str">
        <f>IF(C103="","",C103)</f>
        <v/>
      </c>
      <c r="S103" s="269" t="str">
        <f>IF(B103="","",B103)</f>
        <v/>
      </c>
      <c r="T103" s="269" t="str">
        <f>IF(D103="","",D103)</f>
        <v/>
      </c>
      <c r="U103" s="269" t="str">
        <f>IF(E103="","",E103)</f>
        <v/>
      </c>
      <c r="V103" s="433" t="str">
        <f>IF(F103="","",F103)</f>
        <v/>
      </c>
      <c r="W103" s="442" t="str">
        <f>IF(G103="","",G103)</f>
        <v/>
      </c>
      <c r="X103" s="443" t="str">
        <f>IF(H103="","",H103)</f>
        <v/>
      </c>
      <c r="Y103" s="442" t="str">
        <f>IF(I103="","",I103)</f>
        <v/>
      </c>
      <c r="Z103" s="442" t="str">
        <f t="shared" si="21"/>
        <v/>
      </c>
      <c r="AA103" s="442" t="str">
        <f t="shared" si="20"/>
        <v/>
      </c>
      <c r="AB103" s="441" t="str">
        <f t="shared" si="14"/>
        <v/>
      </c>
      <c r="AC103" s="441" t="str">
        <f t="shared" si="15"/>
        <v/>
      </c>
      <c r="AD103" s="441" t="str">
        <f t="shared" si="16"/>
        <v/>
      </c>
      <c r="AE103" s="235"/>
      <c r="AF103" s="430" t="str">
        <f t="shared" si="17"/>
        <v/>
      </c>
      <c r="AG103" s="270"/>
      <c r="AH103" s="14" t="str" cm="1">
        <f t="array" ref="AH103">IF(OR(AF103="",O103=""),"",_xlfn.IFS(
(IFERROR(VALUE(TRIM(SUBSTITUTE(AF103,CHAR(160),""))),0))=0,"Attention : montant présenté entièrement écarté",
ROUND(IFERROR(VALUE(TRIM(SUBSTITUTE(AF103,CHAR(160),""))),0),2)&gt;ROUND(IFERROR(VALUE(TRIM(SUBSTITUTE(O103,CHAR(160),""))),0),2),"KO : Le montant retenu est supérieur au montant présenté. Merci de revoir la ligne de contributions ou plafonner son montant.",
ROUND(IFERROR(VALUE(TRIM(SUBSTITUTE(O103,CHAR(160),""))),0),2)=0,"",ROUND(IFERROR(VALUE(TRIM(SUBSTITUTE(AF103,CHAR(160),""))),0),2)=ROUND(IFERROR(VALUE(TRIM(SUBSTITUTE(O103,CHAR(160),""))),0),2),"OK",
ROUND(IFERROR(VALUE(TRIM(SUBSTITUTE(AF103,CHAR(160),""))),0),2)&lt;ROUND(IFERROR(VALUE(TRIM(SUBSTITUTE(O103,CHAR(160),""))),0),2),"Attention : montant présenté partiellement écarté",TRUE,""))</f>
        <v/>
      </c>
      <c r="AI103" s="457" t="str">
        <f t="shared" si="18"/>
        <v/>
      </c>
    </row>
    <row r="104" spans="1:35" s="2" customFormat="1" ht="15.95">
      <c r="A104" s="495">
        <v>93</v>
      </c>
      <c r="B104" s="5"/>
      <c r="C104" s="5"/>
      <c r="D104" s="264"/>
      <c r="E104" s="5"/>
      <c r="F104" s="268"/>
      <c r="G104" s="265"/>
      <c r="H104" s="266"/>
      <c r="I104" s="265"/>
      <c r="J104" s="265"/>
      <c r="K104" s="816" t="str">
        <f t="shared" si="19"/>
        <v/>
      </c>
      <c r="L104" s="429"/>
      <c r="M104" s="5"/>
      <c r="N104" s="5"/>
      <c r="O104" s="430" t="str">
        <f>IF(I104=0,"",((L104/I104)*K104)*F104)</f>
        <v/>
      </c>
      <c r="P104" s="272"/>
      <c r="Q104" s="267" t="str">
        <f>IF(B104="","",B104)</f>
        <v/>
      </c>
      <c r="R104" s="269" t="str">
        <f>IF(C104="","",C104)</f>
        <v/>
      </c>
      <c r="S104" s="269" t="str">
        <f>IF(B104="","",B104)</f>
        <v/>
      </c>
      <c r="T104" s="269" t="str">
        <f>IF(D104="","",D104)</f>
        <v/>
      </c>
      <c r="U104" s="269" t="str">
        <f>IF(E104="","",E104)</f>
        <v/>
      </c>
      <c r="V104" s="433" t="str">
        <f>IF(F104="","",F104)</f>
        <v/>
      </c>
      <c r="W104" s="442" t="str">
        <f>IF(G104="","",G104)</f>
        <v/>
      </c>
      <c r="X104" s="443" t="str">
        <f>IF(H104="","",H104)</f>
        <v/>
      </c>
      <c r="Y104" s="442" t="str">
        <f>IF(I104="","",I104)</f>
        <v/>
      </c>
      <c r="Z104" s="442" t="str">
        <f t="shared" si="21"/>
        <v/>
      </c>
      <c r="AA104" s="442" t="str">
        <f t="shared" si="20"/>
        <v/>
      </c>
      <c r="AB104" s="441" t="str">
        <f t="shared" si="14"/>
        <v/>
      </c>
      <c r="AC104" s="441" t="str">
        <f t="shared" si="15"/>
        <v/>
      </c>
      <c r="AD104" s="441" t="str">
        <f t="shared" si="16"/>
        <v/>
      </c>
      <c r="AE104" s="235"/>
      <c r="AF104" s="430" t="str">
        <f t="shared" si="17"/>
        <v/>
      </c>
      <c r="AG104" s="270"/>
      <c r="AH104" s="14" t="str" cm="1">
        <f t="array" ref="AH104">IF(OR(AF104="",O104=""),"",_xlfn.IFS(
(IFERROR(VALUE(TRIM(SUBSTITUTE(AF104,CHAR(160),""))),0))=0,"Attention : montant présenté entièrement écarté",
ROUND(IFERROR(VALUE(TRIM(SUBSTITUTE(AF104,CHAR(160),""))),0),2)&gt;ROUND(IFERROR(VALUE(TRIM(SUBSTITUTE(O104,CHAR(160),""))),0),2),"KO : Le montant retenu est supérieur au montant présenté. Merci de revoir la ligne de contributions ou plafonner son montant.",
ROUND(IFERROR(VALUE(TRIM(SUBSTITUTE(O104,CHAR(160),""))),0),2)=0,"",ROUND(IFERROR(VALUE(TRIM(SUBSTITUTE(AF104,CHAR(160),""))),0),2)=ROUND(IFERROR(VALUE(TRIM(SUBSTITUTE(O104,CHAR(160),""))),0),2),"OK",
ROUND(IFERROR(VALUE(TRIM(SUBSTITUTE(AF104,CHAR(160),""))),0),2)&lt;ROUND(IFERROR(VALUE(TRIM(SUBSTITUTE(O104,CHAR(160),""))),0),2),"Attention : montant présenté partiellement écarté",TRUE,""))</f>
        <v/>
      </c>
      <c r="AI104" s="457" t="str">
        <f t="shared" si="18"/>
        <v/>
      </c>
    </row>
    <row r="105" spans="1:35" s="2" customFormat="1" ht="15.95">
      <c r="A105" s="495">
        <v>94</v>
      </c>
      <c r="B105" s="5"/>
      <c r="C105" s="5"/>
      <c r="D105" s="264"/>
      <c r="E105" s="5"/>
      <c r="F105" s="268"/>
      <c r="G105" s="265"/>
      <c r="H105" s="266"/>
      <c r="I105" s="265"/>
      <c r="J105" s="265"/>
      <c r="K105" s="816" t="str">
        <f t="shared" si="19"/>
        <v/>
      </c>
      <c r="L105" s="429"/>
      <c r="M105" s="5"/>
      <c r="N105" s="5"/>
      <c r="O105" s="430" t="str">
        <f>IF(I105=0,"",((L105/I105)*K105)*F105)</f>
        <v/>
      </c>
      <c r="P105" s="272"/>
      <c r="Q105" s="267" t="str">
        <f>IF(B105="","",B105)</f>
        <v/>
      </c>
      <c r="R105" s="269" t="str">
        <f>IF(C105="","",C105)</f>
        <v/>
      </c>
      <c r="S105" s="269" t="str">
        <f>IF(B105="","",B105)</f>
        <v/>
      </c>
      <c r="T105" s="269" t="str">
        <f>IF(D105="","",D105)</f>
        <v/>
      </c>
      <c r="U105" s="269" t="str">
        <f>IF(E105="","",E105)</f>
        <v/>
      </c>
      <c r="V105" s="433" t="str">
        <f>IF(F105="","",F105)</f>
        <v/>
      </c>
      <c r="W105" s="442" t="str">
        <f>IF(G105="","",G105)</f>
        <v/>
      </c>
      <c r="X105" s="443" t="str">
        <f>IF(H105="","",H105)</f>
        <v/>
      </c>
      <c r="Y105" s="442" t="str">
        <f>IF(I105="","",I105)</f>
        <v/>
      </c>
      <c r="Z105" s="442" t="str">
        <f t="shared" si="21"/>
        <v/>
      </c>
      <c r="AA105" s="442" t="str">
        <f t="shared" si="20"/>
        <v/>
      </c>
      <c r="AB105" s="441" t="str">
        <f t="shared" si="14"/>
        <v/>
      </c>
      <c r="AC105" s="441" t="str">
        <f t="shared" si="15"/>
        <v/>
      </c>
      <c r="AD105" s="441" t="str">
        <f t="shared" si="16"/>
        <v/>
      </c>
      <c r="AE105" s="235"/>
      <c r="AF105" s="430" t="str">
        <f t="shared" si="17"/>
        <v/>
      </c>
      <c r="AG105" s="270"/>
      <c r="AH105" s="14" t="str" cm="1">
        <f t="array" ref="AH105">IF(OR(AF105="",O105=""),"",_xlfn.IFS(
(IFERROR(VALUE(TRIM(SUBSTITUTE(AF105,CHAR(160),""))),0))=0,"Attention : montant présenté entièrement écarté",
ROUND(IFERROR(VALUE(TRIM(SUBSTITUTE(AF105,CHAR(160),""))),0),2)&gt;ROUND(IFERROR(VALUE(TRIM(SUBSTITUTE(O105,CHAR(160),""))),0),2),"KO : Le montant retenu est supérieur au montant présenté. Merci de revoir la ligne de contributions ou plafonner son montant.",
ROUND(IFERROR(VALUE(TRIM(SUBSTITUTE(O105,CHAR(160),""))),0),2)=0,"",ROUND(IFERROR(VALUE(TRIM(SUBSTITUTE(AF105,CHAR(160),""))),0),2)=ROUND(IFERROR(VALUE(TRIM(SUBSTITUTE(O105,CHAR(160),""))),0),2),"OK",
ROUND(IFERROR(VALUE(TRIM(SUBSTITUTE(AF105,CHAR(160),""))),0),2)&lt;ROUND(IFERROR(VALUE(TRIM(SUBSTITUTE(O105,CHAR(160),""))),0),2),"Attention : montant présenté partiellement écarté",TRUE,""))</f>
        <v/>
      </c>
      <c r="AI105" s="457" t="str">
        <f t="shared" si="18"/>
        <v/>
      </c>
    </row>
    <row r="106" spans="1:35" s="2" customFormat="1" ht="15.95">
      <c r="A106" s="495">
        <v>95</v>
      </c>
      <c r="B106" s="5"/>
      <c r="C106" s="5"/>
      <c r="D106" s="264"/>
      <c r="E106" s="5"/>
      <c r="F106" s="268"/>
      <c r="G106" s="265"/>
      <c r="H106" s="266"/>
      <c r="I106" s="265"/>
      <c r="J106" s="265"/>
      <c r="K106" s="816" t="str">
        <f t="shared" si="19"/>
        <v/>
      </c>
      <c r="L106" s="429"/>
      <c r="M106" s="5"/>
      <c r="N106" s="5"/>
      <c r="O106" s="430" t="str">
        <f>IF(I106=0,"",((L106/I106)*K106)*F106)</f>
        <v/>
      </c>
      <c r="P106" s="272"/>
      <c r="Q106" s="267" t="str">
        <f>IF(B106="","",B106)</f>
        <v/>
      </c>
      <c r="R106" s="269" t="str">
        <f>IF(C106="","",C106)</f>
        <v/>
      </c>
      <c r="S106" s="269" t="str">
        <f>IF(B106="","",B106)</f>
        <v/>
      </c>
      <c r="T106" s="269" t="str">
        <f>IF(D106="","",D106)</f>
        <v/>
      </c>
      <c r="U106" s="269" t="str">
        <f>IF(E106="","",E106)</f>
        <v/>
      </c>
      <c r="V106" s="433" t="str">
        <f>IF(F106="","",F106)</f>
        <v/>
      </c>
      <c r="W106" s="442" t="str">
        <f>IF(G106="","",G106)</f>
        <v/>
      </c>
      <c r="X106" s="443" t="str">
        <f>IF(H106="","",H106)</f>
        <v/>
      </c>
      <c r="Y106" s="442" t="str">
        <f>IF(I106="","",I106)</f>
        <v/>
      </c>
      <c r="Z106" s="442" t="str">
        <f t="shared" si="21"/>
        <v/>
      </c>
      <c r="AA106" s="442" t="str">
        <f t="shared" si="20"/>
        <v/>
      </c>
      <c r="AB106" s="441" t="str">
        <f t="shared" si="14"/>
        <v/>
      </c>
      <c r="AC106" s="441" t="str">
        <f t="shared" si="15"/>
        <v/>
      </c>
      <c r="AD106" s="441" t="str">
        <f t="shared" si="16"/>
        <v/>
      </c>
      <c r="AE106" s="235"/>
      <c r="AF106" s="430" t="str">
        <f t="shared" si="17"/>
        <v/>
      </c>
      <c r="AG106" s="270"/>
      <c r="AH106" s="14" t="str" cm="1">
        <f t="array" ref="AH106">IF(OR(AF106="",O106=""),"",_xlfn.IFS(
(IFERROR(VALUE(TRIM(SUBSTITUTE(AF106,CHAR(160),""))),0))=0,"Attention : montant présenté entièrement écarté",
ROUND(IFERROR(VALUE(TRIM(SUBSTITUTE(AF106,CHAR(160),""))),0),2)&gt;ROUND(IFERROR(VALUE(TRIM(SUBSTITUTE(O106,CHAR(160),""))),0),2),"KO : Le montant retenu est supérieur au montant présenté. Merci de revoir la ligne de contributions ou plafonner son montant.",
ROUND(IFERROR(VALUE(TRIM(SUBSTITUTE(O106,CHAR(160),""))),0),2)=0,"",ROUND(IFERROR(VALUE(TRIM(SUBSTITUTE(AF106,CHAR(160),""))),0),2)=ROUND(IFERROR(VALUE(TRIM(SUBSTITUTE(O106,CHAR(160),""))),0),2),"OK",
ROUND(IFERROR(VALUE(TRIM(SUBSTITUTE(AF106,CHAR(160),""))),0),2)&lt;ROUND(IFERROR(VALUE(TRIM(SUBSTITUTE(O106,CHAR(160),""))),0),2),"Attention : montant présenté partiellement écarté",TRUE,""))</f>
        <v/>
      </c>
      <c r="AI106" s="457" t="str">
        <f t="shared" si="18"/>
        <v/>
      </c>
    </row>
    <row r="107" spans="1:35" s="2" customFormat="1" ht="15.95">
      <c r="A107" s="495">
        <v>96</v>
      </c>
      <c r="B107" s="5"/>
      <c r="C107" s="5"/>
      <c r="D107" s="264"/>
      <c r="E107" s="5"/>
      <c r="F107" s="268"/>
      <c r="G107" s="265"/>
      <c r="H107" s="266"/>
      <c r="I107" s="265"/>
      <c r="J107" s="265"/>
      <c r="K107" s="816" t="str">
        <f t="shared" si="19"/>
        <v/>
      </c>
      <c r="L107" s="429"/>
      <c r="M107" s="5"/>
      <c r="N107" s="5"/>
      <c r="O107" s="430" t="str">
        <f>IF(I107=0,"",((L107/I107)*K107)*F107)</f>
        <v/>
      </c>
      <c r="P107" s="272"/>
      <c r="Q107" s="267" t="str">
        <f>IF(B107="","",B107)</f>
        <v/>
      </c>
      <c r="R107" s="269" t="str">
        <f>IF(C107="","",C107)</f>
        <v/>
      </c>
      <c r="S107" s="269" t="str">
        <f>IF(B107="","",B107)</f>
        <v/>
      </c>
      <c r="T107" s="269" t="str">
        <f>IF(D107="","",D107)</f>
        <v/>
      </c>
      <c r="U107" s="269" t="str">
        <f>IF(E107="","",E107)</f>
        <v/>
      </c>
      <c r="V107" s="433" t="str">
        <f>IF(F107="","",F107)</f>
        <v/>
      </c>
      <c r="W107" s="442" t="str">
        <f>IF(G107="","",G107)</f>
        <v/>
      </c>
      <c r="X107" s="443" t="str">
        <f>IF(H107="","",H107)</f>
        <v/>
      </c>
      <c r="Y107" s="442" t="str">
        <f>IF(I107="","",I107)</f>
        <v/>
      </c>
      <c r="Z107" s="442" t="str">
        <f t="shared" si="21"/>
        <v/>
      </c>
      <c r="AA107" s="442" t="str">
        <f t="shared" si="20"/>
        <v/>
      </c>
      <c r="AB107" s="441" t="str">
        <f t="shared" si="14"/>
        <v/>
      </c>
      <c r="AC107" s="441" t="str">
        <f t="shared" si="15"/>
        <v/>
      </c>
      <c r="AD107" s="441" t="str">
        <f t="shared" si="16"/>
        <v/>
      </c>
      <c r="AE107" s="235"/>
      <c r="AF107" s="430" t="str">
        <f t="shared" si="17"/>
        <v/>
      </c>
      <c r="AG107" s="270"/>
      <c r="AH107" s="14" t="str" cm="1">
        <f t="array" ref="AH107">IF(OR(AF107="",O107=""),"",_xlfn.IFS(
(IFERROR(VALUE(TRIM(SUBSTITUTE(AF107,CHAR(160),""))),0))=0,"Attention : montant présenté entièrement écarté",
ROUND(IFERROR(VALUE(TRIM(SUBSTITUTE(AF107,CHAR(160),""))),0),2)&gt;ROUND(IFERROR(VALUE(TRIM(SUBSTITUTE(O107,CHAR(160),""))),0),2),"KO : Le montant retenu est supérieur au montant présenté. Merci de revoir la ligne de contributions ou plafonner son montant.",
ROUND(IFERROR(VALUE(TRIM(SUBSTITUTE(O107,CHAR(160),""))),0),2)=0,"",ROUND(IFERROR(VALUE(TRIM(SUBSTITUTE(AF107,CHAR(160),""))),0),2)=ROUND(IFERROR(VALUE(TRIM(SUBSTITUTE(O107,CHAR(160),""))),0),2),"OK",
ROUND(IFERROR(VALUE(TRIM(SUBSTITUTE(AF107,CHAR(160),""))),0),2)&lt;ROUND(IFERROR(VALUE(TRIM(SUBSTITUTE(O107,CHAR(160),""))),0),2),"Attention : montant présenté partiellement écarté",TRUE,""))</f>
        <v/>
      </c>
      <c r="AI107" s="457" t="str">
        <f t="shared" si="18"/>
        <v/>
      </c>
    </row>
    <row r="108" spans="1:35" s="2" customFormat="1" ht="15.95">
      <c r="A108" s="495">
        <v>97</v>
      </c>
      <c r="B108" s="5"/>
      <c r="C108" s="5"/>
      <c r="D108" s="264"/>
      <c r="E108" s="5"/>
      <c r="F108" s="268"/>
      <c r="G108" s="265"/>
      <c r="H108" s="266"/>
      <c r="I108" s="265"/>
      <c r="J108" s="265"/>
      <c r="K108" s="816" t="str">
        <f t="shared" si="19"/>
        <v/>
      </c>
      <c r="L108" s="429"/>
      <c r="M108" s="5"/>
      <c r="N108" s="5"/>
      <c r="O108" s="430" t="str">
        <f>IF(I108=0,"",((L108/I108)*K108)*F108)</f>
        <v/>
      </c>
      <c r="P108" s="272"/>
      <c r="Q108" s="267" t="str">
        <f t="shared" ref="Q108:Q111" si="22">IF(B108="","",B108)</f>
        <v/>
      </c>
      <c r="R108" s="269" t="str">
        <f>IF(C108="","",C108)</f>
        <v/>
      </c>
      <c r="S108" s="269" t="str">
        <f>IF(B108="","",B108)</f>
        <v/>
      </c>
      <c r="T108" s="269" t="str">
        <f>IF(D108="","",D108)</f>
        <v/>
      </c>
      <c r="U108" s="269" t="str">
        <f>IF(E108="","",E108)</f>
        <v/>
      </c>
      <c r="V108" s="433" t="str">
        <f>IF(F108="","",F108)</f>
        <v/>
      </c>
      <c r="W108" s="442" t="str">
        <f>IF(G108="","",G108)</f>
        <v/>
      </c>
      <c r="X108" s="443" t="str">
        <f>IF(H108="","",H108)</f>
        <v/>
      </c>
      <c r="Y108" s="442" t="str">
        <f>IF(I108="","",I108)</f>
        <v/>
      </c>
      <c r="Z108" s="442" t="str">
        <f t="shared" si="21"/>
        <v/>
      </c>
      <c r="AA108" s="442" t="str">
        <f t="shared" si="20"/>
        <v/>
      </c>
      <c r="AB108" s="441" t="str">
        <f t="shared" si="14"/>
        <v/>
      </c>
      <c r="AC108" s="441" t="str">
        <f t="shared" si="15"/>
        <v/>
      </c>
      <c r="AD108" s="441" t="str">
        <f t="shared" si="16"/>
        <v/>
      </c>
      <c r="AE108" s="235"/>
      <c r="AF108" s="430" t="str">
        <f t="shared" si="17"/>
        <v/>
      </c>
      <c r="AG108" s="270"/>
      <c r="AH108" s="14" t="str" cm="1">
        <f t="array" ref="AH108">IF(OR(AF108="",O108=""),"",_xlfn.IFS(
(IFERROR(VALUE(TRIM(SUBSTITUTE(AF108,CHAR(160),""))),0))=0,"Attention : montant présenté entièrement écarté",
ROUND(IFERROR(VALUE(TRIM(SUBSTITUTE(AF108,CHAR(160),""))),0),2)&gt;ROUND(IFERROR(VALUE(TRIM(SUBSTITUTE(O108,CHAR(160),""))),0),2),"KO : Le montant retenu est supérieur au montant présenté. Merci de revoir la ligne de contributions ou plafonner son montant.",
ROUND(IFERROR(VALUE(TRIM(SUBSTITUTE(O108,CHAR(160),""))),0),2)=0,"",ROUND(IFERROR(VALUE(TRIM(SUBSTITUTE(AF108,CHAR(160),""))),0),2)=ROUND(IFERROR(VALUE(TRIM(SUBSTITUTE(O108,CHAR(160),""))),0),2),"OK",
ROUND(IFERROR(VALUE(TRIM(SUBSTITUTE(AF108,CHAR(160),""))),0),2)&lt;ROUND(IFERROR(VALUE(TRIM(SUBSTITUTE(O108,CHAR(160),""))),0),2),"Attention : montant présenté partiellement écarté",TRUE,""))</f>
        <v/>
      </c>
      <c r="AI108" s="457" t="str">
        <f t="shared" si="18"/>
        <v/>
      </c>
    </row>
    <row r="109" spans="1:35" s="2" customFormat="1" ht="15.95">
      <c r="A109" s="495">
        <v>98</v>
      </c>
      <c r="B109" s="5"/>
      <c r="C109" s="5"/>
      <c r="D109" s="264"/>
      <c r="E109" s="5"/>
      <c r="F109" s="268"/>
      <c r="G109" s="265"/>
      <c r="H109" s="266"/>
      <c r="I109" s="265"/>
      <c r="J109" s="265"/>
      <c r="K109" s="816" t="str">
        <f t="shared" si="19"/>
        <v/>
      </c>
      <c r="L109" s="429"/>
      <c r="M109" s="5"/>
      <c r="N109" s="5"/>
      <c r="O109" s="430" t="str">
        <f>IF(I109=0,"",((L109/I109)*K109)*F109)</f>
        <v/>
      </c>
      <c r="P109" s="272"/>
      <c r="Q109" s="267" t="str">
        <f t="shared" si="22"/>
        <v/>
      </c>
      <c r="R109" s="269" t="str">
        <f>IF(C109="","",C109)</f>
        <v/>
      </c>
      <c r="S109" s="269" t="str">
        <f>IF(B109="","",B109)</f>
        <v/>
      </c>
      <c r="T109" s="269" t="str">
        <f>IF(D109="","",D109)</f>
        <v/>
      </c>
      <c r="U109" s="269" t="str">
        <f>IF(E109="","",E109)</f>
        <v/>
      </c>
      <c r="V109" s="433" t="str">
        <f>IF(F109="","",F109)</f>
        <v/>
      </c>
      <c r="W109" s="442" t="str">
        <f>IF(G109="","",G109)</f>
        <v/>
      </c>
      <c r="X109" s="443" t="str">
        <f>IF(H109="","",H109)</f>
        <v/>
      </c>
      <c r="Y109" s="442" t="str">
        <f>IF(I109="","",I109)</f>
        <v/>
      </c>
      <c r="Z109" s="442" t="str">
        <f t="shared" si="21"/>
        <v/>
      </c>
      <c r="AA109" s="442" t="str">
        <f t="shared" si="20"/>
        <v/>
      </c>
      <c r="AB109" s="441" t="str">
        <f t="shared" si="14"/>
        <v/>
      </c>
      <c r="AC109" s="441" t="str">
        <f t="shared" si="15"/>
        <v/>
      </c>
      <c r="AD109" s="441" t="str">
        <f t="shared" si="16"/>
        <v/>
      </c>
      <c r="AE109" s="235"/>
      <c r="AF109" s="430" t="str">
        <f t="shared" si="17"/>
        <v/>
      </c>
      <c r="AG109" s="270"/>
      <c r="AH109" s="14" t="str" cm="1">
        <f t="array" ref="AH109">IF(OR(AF109="",O109=""),"",_xlfn.IFS(
(IFERROR(VALUE(TRIM(SUBSTITUTE(AF109,CHAR(160),""))),0))=0,"Attention : montant présenté entièrement écarté",
ROUND(IFERROR(VALUE(TRIM(SUBSTITUTE(AF109,CHAR(160),""))),0),2)&gt;ROUND(IFERROR(VALUE(TRIM(SUBSTITUTE(O109,CHAR(160),""))),0),2),"KO : Le montant retenu est supérieur au montant présenté. Merci de revoir la ligne de contributions ou plafonner son montant.",
ROUND(IFERROR(VALUE(TRIM(SUBSTITUTE(O109,CHAR(160),""))),0),2)=0,"",ROUND(IFERROR(VALUE(TRIM(SUBSTITUTE(AF109,CHAR(160),""))),0),2)=ROUND(IFERROR(VALUE(TRIM(SUBSTITUTE(O109,CHAR(160),""))),0),2),"OK",
ROUND(IFERROR(VALUE(TRIM(SUBSTITUTE(AF109,CHAR(160),""))),0),2)&lt;ROUND(IFERROR(VALUE(TRIM(SUBSTITUTE(O109,CHAR(160),""))),0),2),"Attention : montant présenté partiellement écarté",TRUE,""))</f>
        <v/>
      </c>
      <c r="AI109" s="457" t="str">
        <f t="shared" si="18"/>
        <v/>
      </c>
    </row>
    <row r="110" spans="1:35" s="2" customFormat="1" ht="15.95">
      <c r="A110" s="495">
        <v>99</v>
      </c>
      <c r="B110" s="5"/>
      <c r="C110" s="5"/>
      <c r="D110" s="264"/>
      <c r="E110" s="5"/>
      <c r="F110" s="268"/>
      <c r="G110" s="265"/>
      <c r="H110" s="266"/>
      <c r="I110" s="265"/>
      <c r="J110" s="265"/>
      <c r="K110" s="816" t="str">
        <f t="shared" si="19"/>
        <v/>
      </c>
      <c r="L110" s="429"/>
      <c r="M110" s="5"/>
      <c r="N110" s="5"/>
      <c r="O110" s="430" t="str">
        <f>IF(I110=0,"",((L110/I110)*K110)*F110)</f>
        <v/>
      </c>
      <c r="P110" s="272"/>
      <c r="Q110" s="267" t="str">
        <f t="shared" si="22"/>
        <v/>
      </c>
      <c r="R110" s="269" t="str">
        <f>IF(C110="","",C110)</f>
        <v/>
      </c>
      <c r="S110" s="269" t="str">
        <f>IF(B110="","",B110)</f>
        <v/>
      </c>
      <c r="T110" s="269" t="str">
        <f>IF(D110="","",D110)</f>
        <v/>
      </c>
      <c r="U110" s="269" t="str">
        <f>IF(E110="","",E110)</f>
        <v/>
      </c>
      <c r="V110" s="433" t="str">
        <f>IF(F110="","",F110)</f>
        <v/>
      </c>
      <c r="W110" s="442" t="str">
        <f>IF(G110="","",G110)</f>
        <v/>
      </c>
      <c r="X110" s="443" t="str">
        <f>IF(H110="","",H110)</f>
        <v/>
      </c>
      <c r="Y110" s="442" t="str">
        <f>IF(I110="","",I110)</f>
        <v/>
      </c>
      <c r="Z110" s="442" t="str">
        <f t="shared" si="21"/>
        <v/>
      </c>
      <c r="AA110" s="442" t="str">
        <f t="shared" si="20"/>
        <v/>
      </c>
      <c r="AB110" s="441" t="str">
        <f t="shared" si="14"/>
        <v/>
      </c>
      <c r="AC110" s="441" t="str">
        <f t="shared" si="15"/>
        <v/>
      </c>
      <c r="AD110" s="441" t="str">
        <f t="shared" si="16"/>
        <v/>
      </c>
      <c r="AE110" s="235"/>
      <c r="AF110" s="430" t="str">
        <f t="shared" si="17"/>
        <v/>
      </c>
      <c r="AG110" s="270"/>
      <c r="AH110" s="14" t="str" cm="1">
        <f t="array" ref="AH110">IF(OR(AF110="",O110=""),"",_xlfn.IFS(
(IFERROR(VALUE(TRIM(SUBSTITUTE(AF110,CHAR(160),""))),0))=0,"Attention : montant présenté entièrement écarté",
ROUND(IFERROR(VALUE(TRIM(SUBSTITUTE(AF110,CHAR(160),""))),0),2)&gt;ROUND(IFERROR(VALUE(TRIM(SUBSTITUTE(O110,CHAR(160),""))),0),2),"KO : Le montant retenu est supérieur au montant présenté. Merci de revoir la ligne de contributions ou plafonner son montant.",
ROUND(IFERROR(VALUE(TRIM(SUBSTITUTE(O110,CHAR(160),""))),0),2)=0,"",ROUND(IFERROR(VALUE(TRIM(SUBSTITUTE(AF110,CHAR(160),""))),0),2)=ROUND(IFERROR(VALUE(TRIM(SUBSTITUTE(O110,CHAR(160),""))),0),2),"OK",
ROUND(IFERROR(VALUE(TRIM(SUBSTITUTE(AF110,CHAR(160),""))),0),2)&lt;ROUND(IFERROR(VALUE(TRIM(SUBSTITUTE(O110,CHAR(160),""))),0),2),"Attention : montant présenté partiellement écarté",TRUE,""))</f>
        <v/>
      </c>
      <c r="AI110" s="457" t="str">
        <f t="shared" si="18"/>
        <v/>
      </c>
    </row>
    <row r="111" spans="1:35" s="2" customFormat="1" ht="17.100000000000001" thickBot="1">
      <c r="A111" s="496">
        <v>100</v>
      </c>
      <c r="B111" s="123"/>
      <c r="C111" s="123"/>
      <c r="D111" s="458"/>
      <c r="E111" s="123"/>
      <c r="F111" s="459"/>
      <c r="G111" s="460"/>
      <c r="H111" s="461"/>
      <c r="I111" s="460"/>
      <c r="J111" s="460"/>
      <c r="K111" s="817" t="str">
        <f t="shared" si="19"/>
        <v/>
      </c>
      <c r="L111" s="462"/>
      <c r="M111" s="123"/>
      <c r="N111" s="123"/>
      <c r="O111" s="463" t="str">
        <f>IF(I111=0,"",((L111/I111)*K111)*F111)</f>
        <v/>
      </c>
      <c r="P111" s="481"/>
      <c r="Q111" s="267" t="str">
        <f t="shared" si="22"/>
        <v/>
      </c>
      <c r="R111" s="478" t="str">
        <f>IF(C111="","",C111)</f>
        <v/>
      </c>
      <c r="S111" s="464" t="str">
        <f>IF(B111="","",B111)</f>
        <v/>
      </c>
      <c r="T111" s="464" t="str">
        <f>IF(D111="","",D111)</f>
        <v/>
      </c>
      <c r="U111" s="464" t="str">
        <f>IF(E111="","",E111)</f>
        <v/>
      </c>
      <c r="V111" s="465" t="str">
        <f>IF(F111="","",F111)</f>
        <v/>
      </c>
      <c r="W111" s="466" t="str">
        <f>IF(G111="","",G111)</f>
        <v/>
      </c>
      <c r="X111" s="467" t="str">
        <f>IF(H111="","",H111)</f>
        <v/>
      </c>
      <c r="Y111" s="466" t="str">
        <f>IF(I111="","",I111)</f>
        <v/>
      </c>
      <c r="Z111" s="510" t="str">
        <f t="shared" si="21"/>
        <v/>
      </c>
      <c r="AA111" s="510" t="str">
        <f t="shared" si="20"/>
        <v/>
      </c>
      <c r="AB111" s="468" t="str">
        <f t="shared" si="14"/>
        <v/>
      </c>
      <c r="AC111" s="468" t="str">
        <f t="shared" si="15"/>
        <v/>
      </c>
      <c r="AD111" s="468" t="str">
        <f t="shared" si="16"/>
        <v/>
      </c>
      <c r="AE111" s="377"/>
      <c r="AF111" s="463" t="str">
        <f t="shared" si="17"/>
        <v/>
      </c>
      <c r="AG111" s="469"/>
      <c r="AH111" s="334" t="str" cm="1">
        <f t="array" ref="AH111">IF(OR(AF111="",O111=""),"",_xlfn.IFS(
(IFERROR(VALUE(TRIM(SUBSTITUTE(AF111,CHAR(160),""))),0))=0,"Attention : montant présenté entièrement écarté",
ROUND(IFERROR(VALUE(TRIM(SUBSTITUTE(AF111,CHAR(160),""))),0),2)&gt;ROUND(IFERROR(VALUE(TRIM(SUBSTITUTE(O111,CHAR(160),""))),0),2),"KO : Le montant retenu est supérieur au montant présenté. Merci de revoir la ligne de contributions ou plafonner son montant.",
ROUND(IFERROR(VALUE(TRIM(SUBSTITUTE(O111,CHAR(160),""))),0),2)=0,"",ROUND(IFERROR(VALUE(TRIM(SUBSTITUTE(AF111,CHAR(160),""))),0),2)=ROUND(IFERROR(VALUE(TRIM(SUBSTITUTE(O111,CHAR(160),""))),0),2),"OK",
ROUND(IFERROR(VALUE(TRIM(SUBSTITUTE(AF111,CHAR(160),""))),0),2)&lt;ROUND(IFERROR(VALUE(TRIM(SUBSTITUTE(O111,CHAR(160),""))),0),2),"Attention : montant présenté partiellement écarté",TRUE,""))</f>
        <v/>
      </c>
      <c r="AI111" s="132" t="str">
        <f t="shared" si="18"/>
        <v/>
      </c>
    </row>
    <row r="112" spans="1:35" ht="15" customHeight="1" thickBot="1">
      <c r="A112" s="470" t="s">
        <v>141</v>
      </c>
      <c r="B112" s="471"/>
      <c r="C112" s="471"/>
      <c r="D112" s="471"/>
      <c r="E112" s="471"/>
      <c r="F112" s="471"/>
      <c r="G112" s="471"/>
      <c r="H112" s="471"/>
      <c r="I112" s="471"/>
      <c r="J112" s="471"/>
      <c r="K112" s="471"/>
      <c r="L112" s="471"/>
      <c r="M112" s="471"/>
      <c r="N112" s="471" t="s">
        <v>141</v>
      </c>
      <c r="O112" s="472">
        <f>SUM(O12:O111)</f>
        <v>0</v>
      </c>
      <c r="P112" s="482"/>
      <c r="Q112" s="473"/>
      <c r="R112" s="473"/>
      <c r="S112" s="473"/>
      <c r="T112" s="473"/>
      <c r="U112" s="473"/>
      <c r="V112" s="474"/>
      <c r="W112" s="473"/>
      <c r="X112" s="473"/>
      <c r="Y112" s="473"/>
      <c r="Z112" s="473"/>
      <c r="AA112" s="473"/>
      <c r="AB112" s="475"/>
      <c r="AC112" s="473"/>
      <c r="AD112" s="473"/>
      <c r="AE112" s="471" t="s">
        <v>142</v>
      </c>
      <c r="AF112" s="476">
        <f>SUM(AF12:AF111)</f>
        <v>0</v>
      </c>
      <c r="AG112" s="473"/>
      <c r="AH112" s="471" t="s">
        <v>143</v>
      </c>
      <c r="AI112" s="477">
        <f>SUM(AI12:AI111)</f>
        <v>0</v>
      </c>
    </row>
  </sheetData>
  <sheetProtection formatColumns="0" formatRows="0" insertRows="0" autoFilter="0"/>
  <mergeCells count="16">
    <mergeCell ref="A9:A10"/>
    <mergeCell ref="P7:P8"/>
    <mergeCell ref="M7:N8"/>
    <mergeCell ref="G7:L8"/>
    <mergeCell ref="O7:O8"/>
    <mergeCell ref="A7:F8"/>
    <mergeCell ref="Q5:AI5"/>
    <mergeCell ref="A5:P5"/>
    <mergeCell ref="AC7:AE8"/>
    <mergeCell ref="Q8:V8"/>
    <mergeCell ref="W8:AB8"/>
    <mergeCell ref="Q7:AB7"/>
    <mergeCell ref="AF7:AF8"/>
    <mergeCell ref="AG7:AG8"/>
    <mergeCell ref="AH7:AH8"/>
    <mergeCell ref="AI7:AI8"/>
  </mergeCells>
  <conditionalFormatting sqref="K12:K111">
    <cfRule type="expression" dxfId="52" priority="5" stopIfTrue="1">
      <formula>K12&gt;G12</formula>
    </cfRule>
  </conditionalFormatting>
  <conditionalFormatting sqref="Q12:AD111">
    <cfRule type="expression" dxfId="51" priority="317" stopIfTrue="1">
      <formula>Q12&lt;&gt;#REF!</formula>
    </cfRule>
  </conditionalFormatting>
  <conditionalFormatting sqref="AE12:AE111">
    <cfRule type="containsText" dxfId="50" priority="6" operator="containsText" text="Non">
      <formula>NOT(ISERROR(SEARCH("Non",AE12)))</formula>
    </cfRule>
  </conditionalFormatting>
  <conditionalFormatting sqref="AH12:AH111">
    <cfRule type="containsText" dxfId="49" priority="8" operator="containsText" text="OK">
      <formula>NOT(ISERROR(SEARCH("OK",AH12)))</formula>
    </cfRule>
    <cfRule type="containsText" dxfId="48" priority="9" operator="containsText" text="KO">
      <formula>NOT(ISERROR(SEARCH("KO",AH12)))</formula>
    </cfRule>
    <cfRule type="containsText" dxfId="47" priority="10" operator="containsText" text="Attention">
      <formula>NOT(ISERROR(SEARCH("Attention",AH12)))</formula>
    </cfRule>
  </conditionalFormatting>
  <dataValidations disablePrompts="1" count="3">
    <dataValidation type="list" allowBlank="1" showInputMessage="1" showErrorMessage="1" sqref="S11 BD11 Q11" xr:uid="{E96EB1C1-B72F-0647-9B40-8198BB85095E}">
      <formula1>"Devis 1,Devis 2,Devis 3"</formula1>
    </dataValidation>
    <dataValidation type="list" allowBlank="1" showInputMessage="1" showErrorMessage="1" sqref="AE12:AE111" xr:uid="{4A97B08B-BF8E-8941-A6A4-83EBDA7CA9F3}">
      <formula1>"Oui,Non,Sans objet"</formula1>
    </dataValidation>
    <dataValidation type="list" allowBlank="1" showInputMessage="1" showErrorMessage="1" sqref="D12:D111" xr:uid="{0329D106-BF77-9846-BADC-CA481EB77280}">
      <formula1>"Neuf,Occasion"</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ErrorMessage="1" promptTitle="Sélectionnez un type d'action" xr:uid="{36E482C2-24B5-4846-AF46-DB1ECF4EBD1A}">
          <x14:formula1>
            <xm:f>'0-Présentation typeaction'!$B$7:$B$8</xm:f>
          </x14:formula1>
          <xm:sqref>C12:C111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C1964-1095-4D42-8AFF-7043FFFBBC95}">
  <sheetPr>
    <tabColor rgb="FF227A56"/>
    <pageSetUpPr fitToPage="1"/>
  </sheetPr>
  <dimension ref="A1:BG112"/>
  <sheetViews>
    <sheetView showGridLines="0" topLeftCell="D10" zoomScale="68" zoomScaleNormal="40" workbookViewId="0">
      <selection activeCell="N12" sqref="N12"/>
    </sheetView>
  </sheetViews>
  <sheetFormatPr defaultColWidth="11.42578125" defaultRowHeight="15" outlineLevelCol="1"/>
  <cols>
    <col min="1" max="1" width="11.42578125" customWidth="1"/>
    <col min="2" max="2" width="27.42578125" customWidth="1"/>
    <col min="3" max="3" width="27.42578125" bestFit="1" customWidth="1"/>
    <col min="4" max="4" width="28.42578125" bestFit="1" customWidth="1"/>
    <col min="5" max="5" width="27.42578125" bestFit="1" customWidth="1"/>
    <col min="6" max="6" width="30.42578125" customWidth="1"/>
    <col min="7" max="7" width="19.85546875" bestFit="1" customWidth="1"/>
    <col min="8" max="8" width="22.140625" bestFit="1" customWidth="1"/>
    <col min="9" max="9" width="21.42578125" bestFit="1" customWidth="1"/>
    <col min="10" max="10" width="21.42578125" customWidth="1"/>
    <col min="11" max="11" width="20.42578125" bestFit="1" customWidth="1"/>
    <col min="12" max="12" width="17.42578125" bestFit="1" customWidth="1"/>
    <col min="13" max="13" width="21.140625" bestFit="1" customWidth="1"/>
    <col min="14" max="14" width="19.85546875" bestFit="1" customWidth="1"/>
    <col min="15" max="15" width="21.42578125" bestFit="1" customWidth="1"/>
    <col min="16" max="16" width="21.140625" bestFit="1" customWidth="1"/>
    <col min="17" max="17" width="19.85546875" bestFit="1" customWidth="1"/>
    <col min="18" max="18" width="19.42578125" bestFit="1" customWidth="1"/>
    <col min="19" max="19" width="21.140625" bestFit="1" customWidth="1"/>
    <col min="20" max="20" width="19.85546875" bestFit="1" customWidth="1"/>
    <col min="21" max="21" width="30.140625" customWidth="1"/>
    <col min="22" max="22" width="19.85546875" bestFit="1" customWidth="1"/>
    <col min="23" max="24" width="17.42578125" bestFit="1" customWidth="1"/>
    <col min="25" max="25" width="67.42578125" bestFit="1" customWidth="1"/>
    <col min="26" max="26" width="48.42578125" hidden="1" customWidth="1" outlineLevel="1"/>
    <col min="27" max="27" width="26.42578125" hidden="1" customWidth="1" outlineLevel="1"/>
    <col min="28" max="28" width="27.42578125" hidden="1" customWidth="1" outlineLevel="1"/>
    <col min="29" max="29" width="26.42578125" hidden="1" customWidth="1" outlineLevel="1"/>
    <col min="30" max="30" width="28.140625" hidden="1" customWidth="1" outlineLevel="1"/>
    <col min="31" max="31" width="19.42578125" hidden="1" customWidth="1" outlineLevel="1"/>
    <col min="32" max="32" width="22.140625" hidden="1" customWidth="1" outlineLevel="1"/>
    <col min="33" max="34" width="21.42578125" hidden="1" customWidth="1" outlineLevel="1"/>
    <col min="35" max="35" width="20.42578125" hidden="1" customWidth="1" outlineLevel="1"/>
    <col min="36" max="37" width="15.42578125" hidden="1" customWidth="1" outlineLevel="1"/>
    <col min="38" max="38" width="12.42578125" hidden="1" customWidth="1" outlineLevel="1"/>
    <col min="39" max="40" width="18.42578125" hidden="1" customWidth="1" outlineLevel="1"/>
    <col min="41" max="44" width="17.42578125" hidden="1" customWidth="1" outlineLevel="1"/>
    <col min="45" max="45" width="12.42578125" hidden="1" customWidth="1" outlineLevel="1"/>
    <col min="46" max="46" width="22" hidden="1" customWidth="1" outlineLevel="1"/>
    <col min="47" max="47" width="20" hidden="1" customWidth="1" outlineLevel="1"/>
    <col min="48" max="48" width="21" hidden="1" customWidth="1" outlineLevel="1"/>
    <col min="49" max="49" width="20" hidden="1" customWidth="1" outlineLevel="1"/>
    <col min="50" max="50" width="20.42578125" hidden="1" customWidth="1" outlineLevel="1"/>
    <col min="51" max="51" width="19.85546875" hidden="1" customWidth="1" outlineLevel="1"/>
    <col min="52" max="52" width="22.140625" hidden="1" customWidth="1" outlineLevel="1"/>
    <col min="53" max="53" width="35.42578125" hidden="1" customWidth="1" outlineLevel="1"/>
    <col min="54" max="54" width="49.42578125" hidden="1" customWidth="1" outlineLevel="1"/>
    <col min="55" max="55" width="44.140625" hidden="1" customWidth="1" outlineLevel="1"/>
    <col min="56" max="56" width="16.85546875" hidden="1" customWidth="1" outlineLevel="1"/>
    <col min="57" max="57" width="14.85546875" hidden="1" customWidth="1" outlineLevel="1"/>
    <col min="58" max="58" width="13.85546875" hidden="1" customWidth="1" outlineLevel="1"/>
    <col min="59" max="59" width="11.42578125" collapsed="1"/>
  </cols>
  <sheetData>
    <row r="1" spans="1:58" ht="15.95" thickBot="1"/>
    <row r="2" spans="1:58" ht="18.95">
      <c r="A2" s="953" t="s">
        <v>46</v>
      </c>
      <c r="B2" s="954"/>
      <c r="C2" s="954"/>
      <c r="D2" s="954"/>
      <c r="E2" s="954"/>
      <c r="F2" s="955"/>
    </row>
    <row r="3" spans="1:58" ht="141.94999999999999" customHeight="1" thickBot="1">
      <c r="A3" s="956" t="s">
        <v>196</v>
      </c>
      <c r="B3" s="957"/>
      <c r="C3" s="957"/>
      <c r="D3" s="957"/>
      <c r="E3" s="957"/>
      <c r="F3" s="958"/>
    </row>
    <row r="4" spans="1:58" ht="44.25" customHeight="1"/>
    <row r="5" spans="1:58" ht="72.75" customHeight="1">
      <c r="A5" s="923" t="s">
        <v>197</v>
      </c>
      <c r="B5" s="1025"/>
      <c r="C5" s="1025"/>
      <c r="D5" s="1025"/>
      <c r="E5" s="1025"/>
      <c r="F5" s="1025"/>
      <c r="G5" s="1025"/>
      <c r="H5" s="1025"/>
      <c r="I5" s="1025"/>
      <c r="J5" s="1025"/>
      <c r="K5" s="1025"/>
      <c r="L5" s="1025"/>
      <c r="M5" s="1025"/>
      <c r="N5" s="1025"/>
      <c r="O5" s="1025"/>
      <c r="P5" s="1025"/>
      <c r="Q5" s="1025"/>
      <c r="R5" s="1025"/>
      <c r="S5" s="1025"/>
      <c r="T5" s="1025"/>
      <c r="U5" s="1025"/>
      <c r="V5" s="1025"/>
      <c r="W5" s="1025"/>
      <c r="X5" s="1025"/>
      <c r="Y5" s="1025"/>
      <c r="Z5" s="1026" t="s">
        <v>198</v>
      </c>
      <c r="AA5" s="924"/>
      <c r="AB5" s="924"/>
      <c r="AC5" s="924"/>
      <c r="AD5" s="924"/>
      <c r="AE5" s="924"/>
      <c r="AF5" s="924"/>
      <c r="AG5" s="924"/>
      <c r="AH5" s="924"/>
      <c r="AI5" s="924"/>
      <c r="AJ5" s="924"/>
      <c r="AK5" s="924"/>
      <c r="AL5" s="924"/>
      <c r="AM5" s="924"/>
      <c r="AN5" s="924"/>
      <c r="AO5" s="924"/>
      <c r="AP5" s="924"/>
      <c r="AQ5" s="924"/>
      <c r="AR5" s="924"/>
      <c r="AS5" s="924"/>
      <c r="AT5" s="924"/>
      <c r="AU5" s="924"/>
      <c r="AV5" s="924"/>
      <c r="AW5" s="924"/>
      <c r="AX5" s="924"/>
      <c r="AY5" s="924"/>
      <c r="AZ5" s="924"/>
      <c r="BA5" s="924"/>
      <c r="BB5" s="924"/>
      <c r="BC5" s="924"/>
      <c r="BD5" s="924"/>
      <c r="BE5" s="924"/>
      <c r="BF5" s="924"/>
    </row>
    <row r="6" spans="1:58" ht="53.1" customHeight="1" thickBot="1">
      <c r="A6" s="140"/>
      <c r="B6" s="139"/>
      <c r="C6" s="139"/>
      <c r="D6" s="139"/>
      <c r="E6" s="139"/>
      <c r="F6" s="139"/>
      <c r="G6" s="139"/>
      <c r="H6" s="139"/>
      <c r="I6" s="139"/>
      <c r="J6" s="139"/>
      <c r="K6" s="139"/>
      <c r="L6" s="139"/>
      <c r="M6" s="139"/>
      <c r="N6" s="139"/>
      <c r="O6" s="139"/>
      <c r="P6" s="139"/>
      <c r="Q6" s="139"/>
      <c r="R6" s="139"/>
      <c r="S6" s="139"/>
      <c r="T6" s="139"/>
      <c r="U6" s="139"/>
      <c r="V6" s="139"/>
      <c r="W6" s="139"/>
      <c r="X6" s="139"/>
      <c r="Y6" s="139"/>
      <c r="Z6" s="140"/>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row>
    <row r="7" spans="1:58" ht="127.5" customHeight="1">
      <c r="A7" s="1007" t="s">
        <v>50</v>
      </c>
      <c r="B7" s="1008"/>
      <c r="C7" s="1008"/>
      <c r="D7" s="1008"/>
      <c r="E7" s="1008"/>
      <c r="F7" s="1008"/>
      <c r="G7" s="1008"/>
      <c r="H7" s="1008"/>
      <c r="I7" s="1008"/>
      <c r="J7" s="1008"/>
      <c r="K7" s="1008"/>
      <c r="L7" s="921" t="s">
        <v>51</v>
      </c>
      <c r="M7" s="921"/>
      <c r="N7" s="921"/>
      <c r="O7" s="921"/>
      <c r="P7" s="921"/>
      <c r="Q7" s="921"/>
      <c r="R7" s="921"/>
      <c r="S7" s="921"/>
      <c r="T7" s="921"/>
      <c r="U7" s="935" t="s">
        <v>52</v>
      </c>
      <c r="V7" s="939" t="s">
        <v>53</v>
      </c>
      <c r="W7" s="939"/>
      <c r="X7" s="939"/>
      <c r="Y7" s="937" t="s">
        <v>54</v>
      </c>
      <c r="Z7" s="1014" t="s">
        <v>55</v>
      </c>
      <c r="AA7" s="949"/>
      <c r="AB7" s="949"/>
      <c r="AC7" s="949"/>
      <c r="AD7" s="949"/>
      <c r="AE7" s="949"/>
      <c r="AF7" s="949"/>
      <c r="AG7" s="949"/>
      <c r="AH7" s="949"/>
      <c r="AI7" s="949"/>
      <c r="AJ7" s="1022" t="s">
        <v>56</v>
      </c>
      <c r="AK7" s="1022"/>
      <c r="AL7" s="1022"/>
      <c r="AM7" s="1022"/>
      <c r="AN7" s="1022"/>
      <c r="AO7" s="1022"/>
      <c r="AP7" s="1022"/>
      <c r="AQ7" s="1022"/>
      <c r="AR7" s="1022"/>
      <c r="AS7" s="1022"/>
      <c r="AT7" s="941" t="s">
        <v>57</v>
      </c>
      <c r="AU7" s="972" t="s">
        <v>58</v>
      </c>
      <c r="AV7" s="973"/>
      <c r="AW7" s="973"/>
      <c r="AX7" s="973"/>
      <c r="AY7" s="973"/>
      <c r="AZ7" s="974"/>
      <c r="BA7" s="959" t="s">
        <v>59</v>
      </c>
      <c r="BB7" s="1012" t="s">
        <v>60</v>
      </c>
      <c r="BC7" s="1012"/>
      <c r="BD7" s="941" t="s">
        <v>61</v>
      </c>
      <c r="BE7" s="941"/>
      <c r="BF7" s="1027"/>
    </row>
    <row r="8" spans="1:58" ht="45.95" customHeight="1">
      <c r="A8" s="1009"/>
      <c r="B8" s="1010"/>
      <c r="C8" s="1010"/>
      <c r="D8" s="1010"/>
      <c r="E8" s="1010"/>
      <c r="F8" s="1010"/>
      <c r="G8" s="1010"/>
      <c r="H8" s="1010"/>
      <c r="I8" s="1010"/>
      <c r="J8" s="1010"/>
      <c r="K8" s="1010"/>
      <c r="L8" s="1020" t="s">
        <v>62</v>
      </c>
      <c r="M8" s="1020"/>
      <c r="N8" s="1020"/>
      <c r="O8" s="1020" t="s">
        <v>63</v>
      </c>
      <c r="P8" s="1020"/>
      <c r="Q8" s="1020"/>
      <c r="R8" s="1021" t="s">
        <v>64</v>
      </c>
      <c r="S8" s="1021"/>
      <c r="T8" s="1021"/>
      <c r="U8" s="1017"/>
      <c r="V8" s="1018"/>
      <c r="W8" s="1018"/>
      <c r="X8" s="1018"/>
      <c r="Y8" s="1019"/>
      <c r="Z8" s="1015"/>
      <c r="AA8" s="1016"/>
      <c r="AB8" s="1016"/>
      <c r="AC8" s="1016"/>
      <c r="AD8" s="1016"/>
      <c r="AE8" s="1016"/>
      <c r="AF8" s="1016"/>
      <c r="AG8" s="1016"/>
      <c r="AH8" s="1016"/>
      <c r="AI8" s="1016"/>
      <c r="AJ8" s="1023"/>
      <c r="AK8" s="1023"/>
      <c r="AL8" s="1023"/>
      <c r="AM8" s="1023"/>
      <c r="AN8" s="1023"/>
      <c r="AO8" s="1023"/>
      <c r="AP8" s="1023"/>
      <c r="AQ8" s="1023"/>
      <c r="AR8" s="1023"/>
      <c r="AS8" s="1023"/>
      <c r="AT8" s="1024"/>
      <c r="AU8" s="1029" t="s">
        <v>65</v>
      </c>
      <c r="AV8" s="1029"/>
      <c r="AW8" s="1029"/>
      <c r="AX8" s="1029" t="s">
        <v>66</v>
      </c>
      <c r="AY8" s="1029"/>
      <c r="AZ8" s="1029"/>
      <c r="BA8" s="1011"/>
      <c r="BB8" s="1013"/>
      <c r="BC8" s="1013"/>
      <c r="BD8" s="1024"/>
      <c r="BE8" s="1024"/>
      <c r="BF8" s="1028"/>
    </row>
    <row r="9" spans="1:58" s="34" customFormat="1" ht="69.95" customHeight="1">
      <c r="A9" s="277" t="s">
        <v>68</v>
      </c>
      <c r="B9" s="138" t="s">
        <v>68</v>
      </c>
      <c r="C9" s="138" t="s">
        <v>69</v>
      </c>
      <c r="D9" s="138" t="s">
        <v>70</v>
      </c>
      <c r="E9" s="138" t="s">
        <v>71</v>
      </c>
      <c r="F9" s="138" t="s">
        <v>72</v>
      </c>
      <c r="G9" s="138" t="s">
        <v>199</v>
      </c>
      <c r="H9" s="138" t="s">
        <v>76</v>
      </c>
      <c r="I9" s="138" t="s">
        <v>73</v>
      </c>
      <c r="J9" s="138" t="s">
        <v>74</v>
      </c>
      <c r="K9" s="138" t="s">
        <v>77</v>
      </c>
      <c r="L9" s="53" t="s">
        <v>78</v>
      </c>
      <c r="M9" s="53" t="s">
        <v>79</v>
      </c>
      <c r="N9" s="53" t="s">
        <v>80</v>
      </c>
      <c r="O9" s="53" t="s">
        <v>81</v>
      </c>
      <c r="P9" s="53" t="s">
        <v>82</v>
      </c>
      <c r="Q9" s="53" t="s">
        <v>83</v>
      </c>
      <c r="R9" s="53" t="s">
        <v>84</v>
      </c>
      <c r="S9" s="53" t="s">
        <v>85</v>
      </c>
      <c r="T9" s="53" t="s">
        <v>86</v>
      </c>
      <c r="U9" s="138" t="s">
        <v>87</v>
      </c>
      <c r="V9" s="4" t="s">
        <v>88</v>
      </c>
      <c r="W9" s="4" t="s">
        <v>89</v>
      </c>
      <c r="X9" s="4" t="s">
        <v>90</v>
      </c>
      <c r="Y9" s="64" t="s">
        <v>91</v>
      </c>
      <c r="Z9" s="293" t="s">
        <v>68</v>
      </c>
      <c r="AA9" s="19" t="s">
        <v>69</v>
      </c>
      <c r="AB9" s="33" t="s">
        <v>70</v>
      </c>
      <c r="AC9" s="54" t="s">
        <v>71</v>
      </c>
      <c r="AD9" s="54" t="s">
        <v>72</v>
      </c>
      <c r="AE9" s="19" t="s">
        <v>199</v>
      </c>
      <c r="AF9" s="54" t="s">
        <v>76</v>
      </c>
      <c r="AG9" s="54" t="s">
        <v>73</v>
      </c>
      <c r="AH9" s="19" t="s">
        <v>74</v>
      </c>
      <c r="AI9" s="55" t="s">
        <v>77</v>
      </c>
      <c r="AJ9" s="54" t="s">
        <v>78</v>
      </c>
      <c r="AK9" s="54" t="s">
        <v>79</v>
      </c>
      <c r="AL9" s="54" t="s">
        <v>80</v>
      </c>
      <c r="AM9" s="54" t="s">
        <v>81</v>
      </c>
      <c r="AN9" s="54" t="s">
        <v>82</v>
      </c>
      <c r="AO9" s="54" t="s">
        <v>83</v>
      </c>
      <c r="AP9" s="54" t="s">
        <v>84</v>
      </c>
      <c r="AQ9" s="54" t="s">
        <v>85</v>
      </c>
      <c r="AR9" s="54" t="s">
        <v>86</v>
      </c>
      <c r="AS9" s="54" t="s">
        <v>93</v>
      </c>
      <c r="AT9" s="54" t="s">
        <v>94</v>
      </c>
      <c r="AU9" s="54" t="s">
        <v>95</v>
      </c>
      <c r="AV9" s="54" t="s">
        <v>96</v>
      </c>
      <c r="AW9" s="54" t="s">
        <v>97</v>
      </c>
      <c r="AX9" s="204" t="s">
        <v>98</v>
      </c>
      <c r="AY9" s="204" t="s">
        <v>99</v>
      </c>
      <c r="AZ9" s="204" t="s">
        <v>100</v>
      </c>
      <c r="BA9" s="54" t="s">
        <v>101</v>
      </c>
      <c r="BB9" s="54" t="s">
        <v>102</v>
      </c>
      <c r="BC9" s="54" t="s">
        <v>103</v>
      </c>
      <c r="BD9" s="204" t="s">
        <v>104</v>
      </c>
      <c r="BE9" s="204" t="s">
        <v>105</v>
      </c>
      <c r="BF9" s="206" t="s">
        <v>106</v>
      </c>
    </row>
    <row r="10" spans="1:58" s="1" customFormat="1" ht="207.75" customHeight="1">
      <c r="A10" s="277"/>
      <c r="B10" s="137" t="s">
        <v>200</v>
      </c>
      <c r="C10" s="137" t="s">
        <v>201</v>
      </c>
      <c r="D10" s="137" t="s">
        <v>202</v>
      </c>
      <c r="E10" s="137" t="s">
        <v>110</v>
      </c>
      <c r="F10" s="137" t="s">
        <v>111</v>
      </c>
      <c r="G10" s="137" t="s">
        <v>114</v>
      </c>
      <c r="H10" s="137" t="s">
        <v>115</v>
      </c>
      <c r="I10" s="137" t="s">
        <v>112</v>
      </c>
      <c r="J10" s="137" t="s">
        <v>203</v>
      </c>
      <c r="K10" s="137" t="s">
        <v>116</v>
      </c>
      <c r="L10" s="13" t="s">
        <v>117</v>
      </c>
      <c r="M10" s="13" t="s">
        <v>118</v>
      </c>
      <c r="N10" s="13" t="s">
        <v>119</v>
      </c>
      <c r="O10" s="13" t="s">
        <v>120</v>
      </c>
      <c r="P10" s="13" t="s">
        <v>118</v>
      </c>
      <c r="Q10" s="13" t="s">
        <v>121</v>
      </c>
      <c r="R10" s="13" t="s">
        <v>120</v>
      </c>
      <c r="S10" s="13" t="s">
        <v>118</v>
      </c>
      <c r="T10" s="13" t="s">
        <v>121</v>
      </c>
      <c r="U10" s="137" t="s">
        <v>122</v>
      </c>
      <c r="V10" s="57" t="s">
        <v>123</v>
      </c>
      <c r="W10" s="57" t="s">
        <v>123</v>
      </c>
      <c r="X10" s="57" t="s">
        <v>123</v>
      </c>
      <c r="Y10" s="62" t="s">
        <v>204</v>
      </c>
      <c r="Z10" s="294" t="s">
        <v>125</v>
      </c>
      <c r="AA10" s="3" t="s">
        <v>125</v>
      </c>
      <c r="AB10" s="36" t="s">
        <v>125</v>
      </c>
      <c r="AC10" s="3" t="s">
        <v>125</v>
      </c>
      <c r="AD10" s="3" t="s">
        <v>125</v>
      </c>
      <c r="AE10" s="3" t="s">
        <v>125</v>
      </c>
      <c r="AF10" s="3" t="s">
        <v>125</v>
      </c>
      <c r="AG10" s="3" t="s">
        <v>125</v>
      </c>
      <c r="AH10" s="619" t="s">
        <v>125</v>
      </c>
      <c r="AI10" s="622" t="s">
        <v>125</v>
      </c>
      <c r="AJ10" s="37" t="s">
        <v>125</v>
      </c>
      <c r="AK10" s="3" t="s">
        <v>125</v>
      </c>
      <c r="AL10" s="36" t="s">
        <v>127</v>
      </c>
      <c r="AM10" s="38" t="s">
        <v>125</v>
      </c>
      <c r="AN10" s="3" t="s">
        <v>125</v>
      </c>
      <c r="AO10" s="36" t="s">
        <v>127</v>
      </c>
      <c r="AP10" s="39" t="s">
        <v>125</v>
      </c>
      <c r="AQ10" s="3" t="s">
        <v>125</v>
      </c>
      <c r="AR10" s="40" t="s">
        <v>127</v>
      </c>
      <c r="AS10" s="35" t="s">
        <v>125</v>
      </c>
      <c r="AT10" s="3" t="s">
        <v>128</v>
      </c>
      <c r="AU10" s="3" t="s">
        <v>127</v>
      </c>
      <c r="AV10" s="3" t="s">
        <v>127</v>
      </c>
      <c r="AW10" s="3" t="s">
        <v>127</v>
      </c>
      <c r="AX10" s="205" t="s">
        <v>127</v>
      </c>
      <c r="AY10" s="205" t="s">
        <v>127</v>
      </c>
      <c r="AZ10" s="205" t="s">
        <v>127</v>
      </c>
      <c r="BA10" s="3" t="s">
        <v>205</v>
      </c>
      <c r="BB10" s="3" t="s">
        <v>130</v>
      </c>
      <c r="BC10" s="3" t="s">
        <v>131</v>
      </c>
      <c r="BD10" s="205" t="s">
        <v>123</v>
      </c>
      <c r="BE10" s="205" t="s">
        <v>123</v>
      </c>
      <c r="BF10" s="207" t="s">
        <v>123</v>
      </c>
    </row>
    <row r="11" spans="1:58" s="1" customFormat="1" ht="33" thickBot="1">
      <c r="A11" s="173" t="s">
        <v>39</v>
      </c>
      <c r="B11" s="174" t="s">
        <v>206</v>
      </c>
      <c r="C11" s="175">
        <v>1</v>
      </c>
      <c r="D11" s="174" t="s">
        <v>207</v>
      </c>
      <c r="E11" s="174" t="s">
        <v>208</v>
      </c>
      <c r="F11" s="176" t="s">
        <v>209</v>
      </c>
      <c r="G11" s="174">
        <v>1</v>
      </c>
      <c r="H11" s="177" t="s">
        <v>210</v>
      </c>
      <c r="I11" s="177" t="s">
        <v>211</v>
      </c>
      <c r="J11" s="177" t="s">
        <v>137</v>
      </c>
      <c r="K11" s="178">
        <v>2</v>
      </c>
      <c r="L11" s="179">
        <v>6504</v>
      </c>
      <c r="M11" s="180">
        <f>L11*0.085</f>
        <v>552.84</v>
      </c>
      <c r="N11" s="181">
        <f>L11+M11</f>
        <v>7056.84</v>
      </c>
      <c r="O11" s="182">
        <v>9783</v>
      </c>
      <c r="P11" s="180">
        <f>O11*0.085</f>
        <v>831.55500000000006</v>
      </c>
      <c r="Q11" s="181">
        <f>O11+P11</f>
        <v>10614.555</v>
      </c>
      <c r="R11" s="183"/>
      <c r="S11" s="180"/>
      <c r="T11" s="184" t="str">
        <f>IF(OR(R11="", S11=""), "", IFERROR(VALUE(TRIM(SUBSTITUTE(R11,CHAR(160),""))),0) + IFERROR(VALUE(TRIM(SUBSTITUTE(S11,CHAR(160),""))),0))</f>
        <v/>
      </c>
      <c r="U11" s="185" t="s">
        <v>139</v>
      </c>
      <c r="V11" s="186" cm="1">
        <f t="array" ref="V11">IF((_xlfn.IFS(TRIM(SUBSTITUTE(U11,CHAR(160),""))="Devis 1",IFERROR(VALUE(TRIM(SUBSTITUTE(L11,CHAR(160),""))),0),TRIM(SUBSTITUTE(U11,CHAR(160),""))="Devis 2",IFERROR(VALUE(TRIM(SUBSTITUTE(O11,CHAR(160),""))),0),TRIM(SUBSTITUTE(U11,CHAR(160),""))="Devis 3",IFERROR(VALUE(TRIM(SUBSTITUTE(R11,CHAR(160),""))),0),TRUE,0)*IFERROR(VALUE(TRIM(SUBSTITUTE(C11,CHAR(160),""))),0))=0,"",_xlfn.IFS(TRIM(SUBSTITUTE(U11,CHAR(160),""))="Devis 1",IFERROR(VALUE(TRIM(SUBSTITUTE(L11,CHAR(160),""))),0),TRIM(SUBSTITUTE(U11,CHAR(160),""))="Devis 2",IFERROR(VALUE(TRIM(SUBSTITUTE(O11,CHAR(160),""))),0),TRIM(SUBSTITUTE(U11,CHAR(160),""))="Devis 3",IFERROR(VALUE(TRIM(SUBSTITUTE(R11,CHAR(160),""))),0),TRUE,0)*IFERROR(VALUE(TRIM(SUBSTITUTE(C11,CHAR(160),""))),0))</f>
        <v>6504</v>
      </c>
      <c r="W11" s="186" cm="1">
        <f t="array" ref="W11">IF((_xlfn.IFS(TRIM(SUBSTITUTE(U11,CHAR(160),""))="Devis 1",IFERROR(VALUE(TRIM(SUBSTITUTE(M11,CHAR(160),""))),0),TRIM(SUBSTITUTE(U11,CHAR(160),""))="Devis 2",IFERROR(VALUE(TRIM(SUBSTITUTE(P11,CHAR(160),""))),0),TRIM(SUBSTITUTE(U11,CHAR(160),""))="Devis 3",IFERROR(VALUE(TRIM(SUBSTITUTE(S11,CHAR(160),""))),0),TRUE,0)*IFERROR(VALUE(TRIM(SUBSTITUTE(C11,CHAR(160),""))),0))=0,IF(V11&lt;&gt;"",0,""),_xlfn.IFS(TRIM(SUBSTITUTE(U11,CHAR(160),""))="Devis 1",IFERROR(VALUE(TRIM(SUBSTITUTE(M11,CHAR(160),""))),0),TRIM(SUBSTITUTE(U11,CHAR(160),""))="Devis 2",IFERROR(VALUE(TRIM(SUBSTITUTE(P11,CHAR(160),""))),0),TRIM(SUBSTITUTE(U11,CHAR(160),""))="Devis 3",IFERROR(VALUE(TRIM(SUBSTITUTE(S11,CHAR(160),""))),0),TRUE,0)*IFERROR(VALUE(TRIM(SUBSTITUTE(C11,CHAR(160),""))),0))</f>
        <v>552.84</v>
      </c>
      <c r="X11" s="187">
        <f>IF(OR(V11="", W11=""), "", IFERROR(VALUE(TRIM(SUBSTITUTE(V11,CHAR(160),""))),0) + IFERROR(VALUE(TRIM(SUBSTITUTE(W11,CHAR(160),""))),0))</f>
        <v>7056.84</v>
      </c>
      <c r="Y11" s="188"/>
      <c r="Z11" s="295" t="str">
        <f t="shared" ref="Z11:AK11" si="0">IF(B11="","",B11)</f>
        <v>Etude de faisabilité</v>
      </c>
      <c r="AA11" s="291">
        <f t="shared" si="0"/>
        <v>1</v>
      </c>
      <c r="AB11" s="290" t="str">
        <f t="shared" si="0"/>
        <v>EkoXpertise</v>
      </c>
      <c r="AC11" s="292" t="str">
        <f t="shared" si="0"/>
        <v>F558115102</v>
      </c>
      <c r="AD11" s="292" t="str">
        <f t="shared" si="0"/>
        <v>Modernisation installations / mécanisation</v>
      </c>
      <c r="AE11" s="292">
        <f t="shared" si="0"/>
        <v>1</v>
      </c>
      <c r="AF11" s="292" t="str">
        <f t="shared" si="0"/>
        <v>euro</v>
      </c>
      <c r="AG11" s="292" t="str">
        <f t="shared" si="0"/>
        <v>Pas de marché public</v>
      </c>
      <c r="AH11" s="621" t="str">
        <f t="shared" si="0"/>
        <v>Non concerné</v>
      </c>
      <c r="AI11" s="624">
        <f t="shared" si="0"/>
        <v>2</v>
      </c>
      <c r="AJ11" s="297">
        <f t="shared" si="0"/>
        <v>6504</v>
      </c>
      <c r="AK11" s="298">
        <f t="shared" si="0"/>
        <v>552.84</v>
      </c>
      <c r="AL11" s="299">
        <f>IF(OR(AJ11="", AK11=""), "", IFERROR(VALUE(TRIM(SUBSTITUTE(AJ11,CHAR(160),""))),0) + IFERROR(VALUE(TRIM(SUBSTITUTE(AK11,CHAR(160),""))),0))</f>
        <v>7056.84</v>
      </c>
      <c r="AM11" s="300">
        <f t="shared" ref="AM11:AM42" si="1">IF(O11="","",O11)</f>
        <v>9783</v>
      </c>
      <c r="AN11" s="298">
        <f t="shared" ref="AN11:AN42" si="2">IF(P11="","",P11)</f>
        <v>831.55500000000006</v>
      </c>
      <c r="AO11" s="299">
        <f>IF(OR(AM11="",AN11=""),"",IFERROR(VALUE(TRIM(SUBSTITUTE(AM11,CHAR(160),""))),0)+IFERROR(VALUE(TRIM(SUBSTITUTE(AN11,CHAR(160),""))),0))</f>
        <v>10614.555</v>
      </c>
      <c r="AP11" s="301" t="str">
        <f t="shared" ref="AP11:AP42" si="3">IF(R11="","",R11)</f>
        <v/>
      </c>
      <c r="AQ11" s="298" t="str">
        <f t="shared" ref="AQ11:AQ42" si="4">IF(S11="","",S11)</f>
        <v/>
      </c>
      <c r="AR11" s="302" t="str">
        <f>IF(OR(AP11="",AQ11=""),"",IFERROR(VALUE(TRIM(SUBSTITUTE(AP11,CHAR(160),""))),0)+IFERROR(VALUE(TRIM(SUBSTITUTE(AQ11,CHAR(160),""))),0))</f>
        <v/>
      </c>
      <c r="AS11" s="303" t="str">
        <f t="shared" ref="AS11:AS42" si="5">IF(U11="","",U11)</f>
        <v>Devis 1</v>
      </c>
      <c r="AT11" s="304" t="s">
        <v>212</v>
      </c>
      <c r="AU11" s="305">
        <f t="shared" ref="AU11:AU42" si="6">IF((1.15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0,"",(1.15*MIN(IF((IFERROR(VALUE(TRIM(SUBSTITUTE(AJ11,CHAR(160),""))),0))=0,1E+30,(IFERROR(VALUE(TRIM(SUBSTITUTE(AJ11,CHAR(160),""))),0))),IF((IFERROR(VALUE(TRIM(SUBSTITUTE(AM11,CHAR(160),""))),0))=0,1E+30,(IFERROR(VALUE(TRIM(SUBSTITUTE(AM11,CHAR(160),""))),0))),IF((IFERROR(VALUE(TRIM(SUBSTITUTE(AP11,CHAR(160),""))),0))=0,1E+30,(IFERROR(VALUE(TRIM(SUBSTITUTE(AP11,CHAR(160),""))),0))))*(IFERROR(VALUE(TRIM(SUBSTITUTE(AA11,CHAR(160),""))),0))))</f>
        <v>7479.5999999999995</v>
      </c>
      <c r="AV11" s="305">
        <f t="shared" ref="AV11:AV42" si="7">IF(AU11="","",IF(AND(IFERROR(VALUE(TRIM(SUBSTITUTE(AK11,CHAR(160),""))),0)=0,IFERROR(VALUE(TRIM(SUBSTITUTE(AN11,CHAR(160),""))),0)=0,IFERROR(VALUE(TRIM(SUBSTITUTE(AQ11,CHAR(160),""))),0)=0),0,1.15*MIN(IF(IFERROR(VALUE(TRIM(SUBSTITUTE(AK11,CHAR(160),""))),0)=0,1E+30,IFERROR(VALUE(TRIM(SUBSTITUTE(AK11,CHAR(160),""))),0)),IF(IFERROR(VALUE(TRIM(SUBSTITUTE(AN11,CHAR(160),""))),0)=0,1E+30,IFERROR(VALUE(TRIM(SUBSTITUTE(AN11,CHAR(160),""))),0)),IF(IFERROR(VALUE(TRIM(SUBSTITUTE(AQ11,CHAR(160),""))),0)=0,1E+30,IFERROR(VALUE(TRIM(SUBSTITUTE(AQ11,CHAR(160),""))),0)))*IFERROR(VALUE(TRIM(SUBSTITUTE(AA11,CHAR(160),""))),0)))</f>
        <v>635.76599999999996</v>
      </c>
      <c r="AW11" s="305">
        <f>IF(AU11="","",AU11+AV11)</f>
        <v>8115.3659999999991</v>
      </c>
      <c r="AX11" s="306" cm="1">
        <f t="array" ref="AX11">IF($AA11="","",IF((IFERROR(_xlfn.IFS($AS11="Devis 1",(IFERROR(VALUE(TRIM(SUBSTITUTE(AJ11,CHAR(160),""))),0)),$AS11="Devis 2",(IFERROR(VALUE(TRIM(SUBSTITUTE(AM11,CHAR(160),""))),0)),$AS11="Devis 3",(IFERROR(VALUE(TRIM(SUBSTITUTE(AP11,CHAR(160),""))),0))),0))*(IFERROR(VALUE(TRIM(SUBSTITUTE($AA11,CHAR(160),""))),0))=0,"",(IFERROR(_xlfn.IFS($AS11="Devis 1",(IFERROR(VALUE(TRIM(SUBSTITUTE(AJ11,CHAR(160),""))),0)),$AS11="Devis 2",(IFERROR(VALUE(TRIM(SUBSTITUTE(AM11,CHAR(160),""))),0)),$AS11="Devis 3",(IFERROR(VALUE(TRIM(SUBSTITUTE(AP11,CHAR(160),""))),0))),0))*(IFERROR(VALUE(TRIM(SUBSTITUTE($AA11,CHAR(160),""))),0))))</f>
        <v>6504</v>
      </c>
      <c r="AY11" s="306" cm="1">
        <f t="array" ref="AY11">IF($AA11="","",IF(IFERROR(_xlfn.IFS(TRIM(SUBSTITUTE($AS11,CHAR(160),""))="Devis 1",IFERROR(VALUE(TRIM(SUBSTITUTE(AK11,CHAR(160),""))),0),TRIM(SUBSTITUTE($AS11,CHAR(160),""))="Devis 2",IFERROR(VALUE(TRIM(SUBSTITUTE(AN11,CHAR(160),""))),0),TRIM(SUBSTITUTE($AS11,CHAR(160),""))="Devis 3",IFERROR(VALUE(TRIM(SUBSTITUTE(AQ11,CHAR(160),""))),0)),0)*IFERROR(VALUE(TRIM(SUBSTITUTE($AA11,CHAR(160),""))),0)=0,IF(AX11&lt;&gt;"",0,""),IFERROR(_xlfn.IFS(TRIM(SUBSTITUTE($AS11,CHAR(160),""))="Devis 1",IFERROR(VALUE(TRIM(SUBSTITUTE(AK11,CHAR(160),""))),0),TRIM(SUBSTITUTE($AS11,CHAR(160),""))="Devis 2",IFERROR(VALUE(TRIM(SUBSTITUTE(AN11,CHAR(160),""))),0),TRIM(SUBSTITUTE($AS11,CHAR(160),""))="Devis 3",IFERROR(VALUE(TRIM(SUBSTITUTE(AQ11,CHAR(160),""))),0)),0)*IFERROR(VALUE(TRIM(SUBSTITUTE($AA11,CHAR(160),""))),0)))</f>
        <v>552.84</v>
      </c>
      <c r="AZ11" s="306" cm="1">
        <f t="array" ref="AZ11">IF($AA11="","",IF((IFERROR(_xlfn.IFS($AS11="Devis 1",(IFERROR(VALUE(TRIM(SUBSTITUTE(AL11,CHAR(160),""))),0)),$AS11="Devis 2",(IFERROR(VALUE(TRIM(SUBSTITUTE(AO11,CHAR(160),""))),0)),$AS11="Devis 3",(IFERROR(VALUE(TRIM(SUBSTITUTE(AR11,CHAR(160),""))),0))),0))*(IFERROR(VALUE(TRIM(SUBSTITUTE($AA11,CHAR(160),""))),0))=0,"",(IFERROR(_xlfn.IFS($AS11="Devis 1",(IFERROR(VALUE(TRIM(SUBSTITUTE(AL11,CHAR(160),""))),0)),$AS11="Devis 2",(IFERROR(VALUE(TRIM(SUBSTITUTE(AO11,CHAR(160),""))),0)),$AS11="Devis 3",(IFERROR(VALUE(TRIM(SUBSTITUTE(AR11,CHAR(160),""))),0))),0))*(IFERROR(VALUE(TRIM(SUBSTITUTE($AA11,CHAR(160),""))),0))))</f>
        <v>7056.84</v>
      </c>
      <c r="BA11" s="307"/>
      <c r="BB11" s="242" t="str" cm="1">
        <f t="array" ref="BB11">IF(OR(AZ11="",AW11="",AX11="",AU11="",AY11="",AV11=""),"",_xlfn.IFS((IFERROR(VALUE(TRIM(SUBSTITUTE(AZ11,CHAR(160),""))),0))&gt;(IFERROR(VALUE(TRIM(SUBSTITUTE(AW11,CHAR(160),""))),0)),"KO : Le montant retenu TTC est supérieur au montant raisonnable TTC. Merci de revoir la ligne de dépense ou plafonner son montant.",(IFERROR(VALUE(TRIM(SUBSTITUTE(AX11,CHAR(160),""))),0))&gt;(IFERROR(VALUE(TRIM(SUBSTITUTE(AU11,CHAR(160),""))),0)),"Attention : Le montant retenu HT est supérieur au montant HT raisonnable. Merci de revoir la ligne de dépense, plafonner son montant, ou justifier la reventillation HT / TVA.",(IFERROR(VALUE(TRIM(SUBSTITUTE(AY11,CHAR(160),""))),0))&gt;(IFERROR(VALUE(TRIM(SUBSTITUTE(AV11,CHAR(160),""))),0)),"Attention : Le montant TVA retenu est supérieur au montant TVA raisonnable. Merci de revoir la ligne de dépense, plafonner son montant, ou justifier la reventillation HT / TVA.",(IFERROR(VALUE(TRIM(SUBSTITUTE(AZ11,CHAR(160),""))),0))=0,"",(IFERROR(VALUE(TRIM(SUBSTITUTE(AW11,CHAR(160),""))),0))=(IFERROR(VALUE(TRIM(SUBSTITUTE(AZ11,CHAR(160),""))),0)),"OK",(IFERROR(VALUE(TRIM(SUBSTITUTE(AW11,CHAR(160),""))),0))&gt;(IFERROR(VALUE(TRIM(SUBSTITUTE(AZ11,CHAR(160),""))),0))," OK : Montant instruit inférieur au montant raisonnable.",TRUE,""))</f>
        <v xml:space="preserve"> OK : Montant instruit inférieur au montant raisonnable.</v>
      </c>
      <c r="BC11" s="242" t="str" cm="1">
        <f t="array" ref="BC11">IF(
   OR(AZ11="",X11="",AX11="",V11="",AY11="",W11=""),
   "",
   _xlfn.IFS(
      (IFERROR(VALUE(TRIM(SUBSTITUTE(AZ11,CHAR(160),""))),0))=0,
         "Attention montant présenté entièrement écarté",
      (IFERROR(VALUE(TRIM(SUBSTITUTE(AZ11,CHAR(160),""))),0))&gt;
         (IFERROR(VALUE(TRIM(SUBSTITUTE(X11,CHAR(160),""))),0)),
         "KO : Le montant retenu TTC est supérieur au montant présenté TTC. Merci de revoir la ligne de dépense ou plafonner son montant.",
      (IFERROR(VALUE(TRIM(SUBSTITUTE(AX11,CHAR(160),""))),0))&gt;
         (IFERROR(VALUE(TRIM(SUBSTITUTE(V11,CHAR(160),""))),0)),
         "Attention : Le montant retenu HT est supérieur au montant HT présenté. Merci de revoir la ligne de dépense, plafonner son montant, ou justifier la reventilation HT / TVA.",
      (IFERROR(VALUE(TRIM(SUBSTITUTE(AY11,CHAR(160),""))),0))&gt;
         (IFERROR(VALUE(TRIM(SUBSTITUTE(W11,CHAR(160),""))),0)),
         "Attention : Le montant TVA retenu est supérieur au montant TVA présenté. Merci de revoir la ligne de dépense, plafonner son montant, ou justifier la reventilation HT / TVA.",
      (IFERROR(VALUE(TRIM(SUBSTITUTE(X11,CHAR(160),""))),0))=0,
         "",
      (IFERROR(VALUE(TRIM(SUBSTITUTE(AZ11,CHAR(160),""))),0))=
         (IFERROR(VALUE(TRIM(SUBSTITUTE(X11,CHAR(160),""))),0)),
         "OK",
      (IFERROR(VALUE(TRIM(SUBSTITUTE(AZ11,CHAR(160),""))),0))&lt;
         (IFERROR(VALUE(TRIM(SUBSTITUTE(X11,CHAR(160),""))),0)),
         "Attention : montant présenté partiellement écarté.",
      TRUE,
         ""
   )
)</f>
        <v>OK</v>
      </c>
      <c r="BD11" s="305">
        <f t="shared" ref="BD11:BD42" si="8">IF(OR(V11="",AX11=""),"",(IFERROR(VALUE(TRIM(SUBSTITUTE(V11,CHAR(160),""))),0))-(IFERROR(VALUE(TRIM(SUBSTITUTE(AX11,CHAR(160),""))),0)))</f>
        <v>0</v>
      </c>
      <c r="BE11" s="305">
        <f t="shared" ref="BE11:BE42" si="9">IF(OR(W11="",AY11=""),"",(IFERROR(VALUE(TRIM(SUBSTITUTE(W11,CHAR(160),""))),0))-(IFERROR(VALUE(TRIM(SUBSTITUTE(AY11,CHAR(160),""))),0)))</f>
        <v>0</v>
      </c>
      <c r="BF11" s="308">
        <f t="shared" ref="BF11:BF42" si="10">IF(OR(X11="",AZ11=""),"",(IFERROR(VALUE(TRIM(SUBSTITUTE(X11,CHAR(160),""))),0))-(IFERROR(VALUE(TRIM(SUBSTITUTE(AZ11,CHAR(160),""))),0)))</f>
        <v>0</v>
      </c>
    </row>
    <row r="12" spans="1:58" s="1" customFormat="1" ht="36.950000000000003" customHeight="1">
      <c r="A12" s="336">
        <v>1</v>
      </c>
      <c r="B12" s="339"/>
      <c r="C12" s="340"/>
      <c r="D12" s="341"/>
      <c r="E12" s="341"/>
      <c r="F12" s="341"/>
      <c r="G12" s="342"/>
      <c r="H12" s="343"/>
      <c r="I12" s="344"/>
      <c r="J12" s="341"/>
      <c r="K12" s="345"/>
      <c r="L12" s="346"/>
      <c r="M12" s="347"/>
      <c r="N12" s="314" t="str">
        <f t="shared" ref="N12" si="11">IF(OR(L12="", M12=""), "", IFERROR(VALUE(TRIM(SUBSTITUTE(L12,CHAR(160),""))),0) + IFERROR(VALUE(TRIM(SUBSTITUTE(M12,CHAR(160),""))),0))</f>
        <v/>
      </c>
      <c r="O12" s="348"/>
      <c r="P12" s="347"/>
      <c r="Q12" s="314" t="str">
        <f t="shared" ref="Q12" si="12">IF(OR(O12="", P12=""), "", IFERROR(VALUE(TRIM(SUBSTITUTE(O12,CHAR(160),""))),0) + IFERROR(VALUE(TRIM(SUBSTITUTE(P12,CHAR(160),""))),0))</f>
        <v/>
      </c>
      <c r="R12" s="349"/>
      <c r="S12" s="347"/>
      <c r="T12" s="350" t="str">
        <f t="shared" ref="T12" si="13">IF(OR(R12="", S12=""), "", IFERROR(VALUE(TRIM(SUBSTITUTE(R12,CHAR(160),""))),0) + IFERROR(VALUE(TRIM(SUBSTITUTE(S12,CHAR(160),""))),0))</f>
        <v/>
      </c>
      <c r="U12" s="351"/>
      <c r="V12" s="352" t="str" cm="1">
        <f t="array" ref="V12">IF((_xlfn.IFS(TRIM(SUBSTITUTE(U12,CHAR(160),""))="Devis 1",IFERROR(VALUE(TRIM(SUBSTITUTE(L12,CHAR(160),""))),0),TRIM(SUBSTITUTE(U12,CHAR(160),""))="Devis 2",IFERROR(VALUE(TRIM(SUBSTITUTE(O12,CHAR(160),""))),0),TRIM(SUBSTITUTE(U12,CHAR(160),""))="Devis 3",IFERROR(VALUE(TRIM(SUBSTITUTE(R12,CHAR(160),""))),0),TRUE,0)*IFERROR(VALUE(TRIM(SUBSTITUTE(C12,CHAR(160),""))),0))=0,"",_xlfn.IFS(TRIM(SUBSTITUTE(U12,CHAR(160),""))="Devis 1",IFERROR(VALUE(TRIM(SUBSTITUTE(L12,CHAR(160),""))),0),TRIM(SUBSTITUTE(U12,CHAR(160),""))="Devis 2",IFERROR(VALUE(TRIM(SUBSTITUTE(O12,CHAR(160),""))),0),TRIM(SUBSTITUTE(U12,CHAR(160),""))="Devis 3",IFERROR(VALUE(TRIM(SUBSTITUTE(R12,CHAR(160),""))),0),TRUE,0)*IFERROR(VALUE(TRIM(SUBSTITUTE(C12,CHAR(160),""))),0))</f>
        <v/>
      </c>
      <c r="W12" s="353" t="str" cm="1">
        <f t="array" ref="W12">IF((_xlfn.IFS(TRIM(SUBSTITUTE(U12,CHAR(160),""))="Devis 1",IFERROR(VALUE(TRIM(SUBSTITUTE(M12,CHAR(160),""))),0),TRIM(SUBSTITUTE(U12,CHAR(160),""))="Devis 2",IFERROR(VALUE(TRIM(SUBSTITUTE(P12,CHAR(160),""))),0),TRIM(SUBSTITUTE(U12,CHAR(160),""))="Devis 3",IFERROR(VALUE(TRIM(SUBSTITUTE(S12,CHAR(160),""))),0),TRUE,0)*IFERROR(VALUE(TRIM(SUBSTITUTE(C12,CHAR(160),""))),0))=0,IF(V12&lt;&gt;"",0,""),_xlfn.IFS(TRIM(SUBSTITUTE(U12,CHAR(160),""))="Devis 1",IFERROR(VALUE(TRIM(SUBSTITUTE(M12,CHAR(160),""))),0),TRIM(SUBSTITUTE(U12,CHAR(160),""))="Devis 2",IFERROR(VALUE(TRIM(SUBSTITUTE(P12,CHAR(160),""))),0),TRIM(SUBSTITUTE(U12,CHAR(160),""))="Devis 3",IFERROR(VALUE(TRIM(SUBSTITUTE(S12,CHAR(160),""))),0),TRUE,0)*IFERROR(VALUE(TRIM(SUBSTITUTE(C12,CHAR(160),""))),0))</f>
        <v/>
      </c>
      <c r="X12" s="354" t="str">
        <f t="shared" ref="X12" si="14">IF(OR(V12="", W12=""), "", IFERROR(VALUE(TRIM(SUBSTITUTE(V12,CHAR(160),""))),0) + IFERROR(VALUE(TRIM(SUBSTITUTE(W12,CHAR(160),""))),0))</f>
        <v/>
      </c>
      <c r="Y12" s="608"/>
      <c r="Z12" s="310" t="str">
        <f>IF(B12="","",B12)</f>
        <v/>
      </c>
      <c r="AA12" s="311" t="str">
        <f t="shared" ref="AA12:AI12" si="15">IF(C12="","",C12)</f>
        <v/>
      </c>
      <c r="AB12" s="311" t="str">
        <f t="shared" si="15"/>
        <v/>
      </c>
      <c r="AC12" s="311" t="str">
        <f t="shared" si="15"/>
        <v/>
      </c>
      <c r="AD12" s="311" t="str">
        <f t="shared" si="15"/>
        <v/>
      </c>
      <c r="AE12" s="311" t="str">
        <f t="shared" si="15"/>
        <v/>
      </c>
      <c r="AF12" s="311" t="str">
        <f t="shared" si="15"/>
        <v/>
      </c>
      <c r="AG12" s="613" t="str">
        <f t="shared" si="15"/>
        <v/>
      </c>
      <c r="AH12" s="620" t="str">
        <f>IF(J12="","",J12)</f>
        <v/>
      </c>
      <c r="AI12" s="623" t="str">
        <f t="shared" si="15"/>
        <v/>
      </c>
      <c r="AJ12" s="312" t="str">
        <f t="shared" ref="AJ12:AJ43" si="16">IF(L12="","",L12)</f>
        <v/>
      </c>
      <c r="AK12" s="313" t="str">
        <f t="shared" ref="AK12:AK43" si="17">IF(M12="","",M12)</f>
        <v/>
      </c>
      <c r="AL12" s="314" t="str">
        <f t="shared" ref="AL12" si="18">IF(OR(AJ12="", AK12=""), "", IFERROR(VALUE(TRIM(SUBSTITUTE(AJ12,CHAR(160),""))),0) + IFERROR(VALUE(TRIM(SUBSTITUTE(AK12,CHAR(160),""))),0))</f>
        <v/>
      </c>
      <c r="AM12" s="315" t="str">
        <f t="shared" si="1"/>
        <v/>
      </c>
      <c r="AN12" s="313" t="str">
        <f t="shared" si="2"/>
        <v/>
      </c>
      <c r="AO12" s="314" t="str">
        <f t="shared" ref="AO12" si="19">IF(OR(AM12="",AN12=""),"",IFERROR(VALUE(TRIM(SUBSTITUTE(AM12,CHAR(160),""))),0)+IFERROR(VALUE(TRIM(SUBSTITUTE(AN12,CHAR(160),""))),0))</f>
        <v/>
      </c>
      <c r="AP12" s="313" t="str">
        <f t="shared" si="3"/>
        <v/>
      </c>
      <c r="AQ12" s="313" t="str">
        <f t="shared" si="4"/>
        <v/>
      </c>
      <c r="AR12" s="316" t="str">
        <f t="shared" ref="AR12" si="20">IF(OR(AP12="",AQ12=""),"",IFERROR(VALUE(TRIM(SUBSTITUTE(AP12,CHAR(160),""))),0)+IFERROR(VALUE(TRIM(SUBSTITUTE(AQ12,CHAR(160),""))),0))</f>
        <v/>
      </c>
      <c r="AS12" s="317" t="str">
        <f t="shared" si="5"/>
        <v/>
      </c>
      <c r="AT12" s="318"/>
      <c r="AU12" s="319" t="str">
        <f t="shared" si="6"/>
        <v/>
      </c>
      <c r="AV12" s="319" t="str">
        <f t="shared" si="7"/>
        <v/>
      </c>
      <c r="AW12" s="319" t="str">
        <f t="shared" ref="AW12" si="21">IF(AU12="","",AU12+AV12)</f>
        <v/>
      </c>
      <c r="AX12" s="320" t="str" cm="1">
        <f t="array" ref="AX12">IF($AA12="","",IF((IFERROR(_xlfn.IFS($AS12="Devis 1",(IFERROR(VALUE(TRIM(SUBSTITUTE(AJ12,CHAR(160),""))),0)),$AS12="Devis 2",(IFERROR(VALUE(TRIM(SUBSTITUTE(AM12,CHAR(160),""))),0)),$AS12="Devis 3",(IFERROR(VALUE(TRIM(SUBSTITUTE(AP12,CHAR(160),""))),0))),0))*(IFERROR(VALUE(TRIM(SUBSTITUTE($AA12,CHAR(160),""))),0))=0,"",(IFERROR(_xlfn.IFS($AS12="Devis 1",(IFERROR(VALUE(TRIM(SUBSTITUTE(AJ12,CHAR(160),""))),0)),$AS12="Devis 2",(IFERROR(VALUE(TRIM(SUBSTITUTE(AM12,CHAR(160),""))),0)),$AS12="Devis 3",(IFERROR(VALUE(TRIM(SUBSTITUTE(AP12,CHAR(160),""))),0))),0))*(IFERROR(VALUE(TRIM(SUBSTITUTE($AA12,CHAR(160),""))),0))))</f>
        <v/>
      </c>
      <c r="AY12" s="320" t="str" cm="1">
        <f t="array" ref="AY12">IF($AA12="","",IF(IFERROR(_xlfn.IFS(TRIM(SUBSTITUTE($AS12,CHAR(160),""))="Devis 1",IFERROR(VALUE(TRIM(SUBSTITUTE(AK12,CHAR(160),""))),0),TRIM(SUBSTITUTE($AS12,CHAR(160),""))="Devis 2",IFERROR(VALUE(TRIM(SUBSTITUTE(AN12,CHAR(160),""))),0),TRIM(SUBSTITUTE($AS12,CHAR(160),""))="Devis 3",IFERROR(VALUE(TRIM(SUBSTITUTE(AQ12,CHAR(160),""))),0)),0)*IFERROR(VALUE(TRIM(SUBSTITUTE($AA12,CHAR(160),""))),0)=0,IF(AX12&lt;&gt;"",0,""),IFERROR(_xlfn.IFS(TRIM(SUBSTITUTE($AS12,CHAR(160),""))="Devis 1",IFERROR(VALUE(TRIM(SUBSTITUTE(AK12,CHAR(160),""))),0),TRIM(SUBSTITUTE($AS12,CHAR(160),""))="Devis 2",IFERROR(VALUE(TRIM(SUBSTITUTE(AN12,CHAR(160),""))),0),TRIM(SUBSTITUTE($AS12,CHAR(160),""))="Devis 3",IFERROR(VALUE(TRIM(SUBSTITUTE(AQ12,CHAR(160),""))),0)),0)*IFERROR(VALUE(TRIM(SUBSTITUTE($AA12,CHAR(160),""))),0)))</f>
        <v/>
      </c>
      <c r="AZ12" s="320" t="str" cm="1">
        <f t="array" ref="AZ12">IF($AA12="","",IF((IFERROR(_xlfn.IFS($AS12="Devis 1",(IFERROR(VALUE(TRIM(SUBSTITUTE(AL12,CHAR(160),""))),0)),$AS12="Devis 2",(IFERROR(VALUE(TRIM(SUBSTITUTE(AO12,CHAR(160),""))),0)),$AS12="Devis 3",(IFERROR(VALUE(TRIM(SUBSTITUTE(AR12,CHAR(160),""))),0))),0))*(IFERROR(VALUE(TRIM(SUBSTITUTE($AA12,CHAR(160),""))),0))=0,"",(IFERROR(_xlfn.IFS($AS12="Devis 1",(IFERROR(VALUE(TRIM(SUBSTITUTE(AL12,CHAR(160),""))),0)),$AS12="Devis 2",(IFERROR(VALUE(TRIM(SUBSTITUTE(AO12,CHAR(160),""))),0)),$AS12="Devis 3",(IFERROR(VALUE(TRIM(SUBSTITUTE(AR12,CHAR(160),""))),0))),0))*(IFERROR(VALUE(TRIM(SUBSTITUTE($AA12,CHAR(160),""))),0))))</f>
        <v/>
      </c>
      <c r="BA12" s="321"/>
      <c r="BB12" s="322" t="str" cm="1">
        <f t="array" ref="BB12">IF(OR(AZ12="",AW12="",AX12="",AU12="",AY12="",AV12=""),"",_xlfn.IFS((IFERROR(VALUE(TRIM(SUBSTITUTE(AZ12,CHAR(160),""))),0))&gt;(IFERROR(VALUE(TRIM(SUBSTITUTE(AW12,CHAR(160),""))),0)),"KO : Le montant retenu TTC est supérieur au montant raisonnable TTC. Merci de revoir la ligne de dépense ou plafonner son montant.",(IFERROR(VALUE(TRIM(SUBSTITUTE(AX12,CHAR(160),""))),0))&gt;(IFERROR(VALUE(TRIM(SUBSTITUTE(AU12,CHAR(160),""))),0)),"Attention : Le montant retenu HT est supérieur au montant HT raisonnable. Merci de revoir la ligne de dépense, plafonner son montant, ou justifier la reventillation HT / TVA.",(IFERROR(VALUE(TRIM(SUBSTITUTE(AY12,CHAR(160),""))),0))&gt;(IFERROR(VALUE(TRIM(SUBSTITUTE(AV12,CHAR(160),""))),0)),"Attention : Le montant TVA retenu est supérieur au montant TVA raisonnable. Merci de revoir la ligne de dépense, plafonner son montant, ou justifier la reventillation HT / TVA.",(IFERROR(VALUE(TRIM(SUBSTITUTE(AZ12,CHAR(160),""))),0))=0,"",(IFERROR(VALUE(TRIM(SUBSTITUTE(AW12,CHAR(160),""))),0))=(IFERROR(VALUE(TRIM(SUBSTITUTE(AZ12,CHAR(160),""))),0)),"OK",(IFERROR(VALUE(TRIM(SUBSTITUTE(AW12,CHAR(160),""))),0))&gt;(IFERROR(VALUE(TRIM(SUBSTITUTE(AZ12,CHAR(160),""))),0))," OK : Montant instruit inférieur au montant raisonnable.",TRUE,""))</f>
        <v/>
      </c>
      <c r="BC12" s="322" t="str" cm="1">
        <f t="array" ref="BC12">IF(
   OR(AZ12="",X12="",AX12="",V12="",AY12="",W12=""),
   "",
   _xlfn.IFS(
      (IFERROR(VALUE(TRIM(SUBSTITUTE(AZ12,CHAR(160),""))),0))=0,
         "Attention montant présenté entièrement écarté",
      (IFERROR(VALUE(TRIM(SUBSTITUTE(AZ12,CHAR(160),""))),0))&gt;
         (IFERROR(VALUE(TRIM(SUBSTITUTE(X12,CHAR(160),""))),0)),
         "KO : Le montant retenu TTC est supérieur au montant présenté TTC. Merci de revoir la ligne de dépense ou plafonner son montant.",
      (IFERROR(VALUE(TRIM(SUBSTITUTE(AX12,CHAR(160),""))),0))&gt;
         (IFERROR(VALUE(TRIM(SUBSTITUTE(V12,CHAR(160),""))),0)),
         "Attention : Le montant retenu HT est supérieur au montant HT présenté. Merci de revoir la ligne de dépense, plafonner son montant, ou justifier la reventilation HT / TVA.",
      (IFERROR(VALUE(TRIM(SUBSTITUTE(AY12,CHAR(160),""))),0))&gt;
         (IFERROR(VALUE(TRIM(SUBSTITUTE(W12,CHAR(160),""))),0)),
         "Attention : Le montant TVA retenu est supérieur au montant TVA présenté. Merci de revoir la ligne de dépense, plafonner son montant, ou justifier la reventilation HT / TVA.",
      (IFERROR(VALUE(TRIM(SUBSTITUTE(X12,CHAR(160),""))),0))=0,
         "",
      (IFERROR(VALUE(TRIM(SUBSTITUTE(AZ12,CHAR(160),""))),0))=
         (IFERROR(VALUE(TRIM(SUBSTITUTE(X12,CHAR(160),""))),0)),
         "OK",
      (IFERROR(VALUE(TRIM(SUBSTITUTE(AZ12,CHAR(160),""))),0))&lt;
         (IFERROR(VALUE(TRIM(SUBSTITUTE(X12,CHAR(160),""))),0)),
         "Attention : montant présenté partiellement écarté.",
      TRUE,
         ""
   )
)</f>
        <v/>
      </c>
      <c r="BD12" s="319" t="str">
        <f t="shared" si="8"/>
        <v/>
      </c>
      <c r="BE12" s="319" t="str">
        <f t="shared" si="9"/>
        <v/>
      </c>
      <c r="BF12" s="323" t="str">
        <f t="shared" si="10"/>
        <v/>
      </c>
    </row>
    <row r="13" spans="1:58" s="1" customFormat="1" ht="15" customHeight="1">
      <c r="A13" s="337">
        <v>2</v>
      </c>
      <c r="B13" s="355"/>
      <c r="C13" s="6"/>
      <c r="D13" s="5"/>
      <c r="E13" s="5"/>
      <c r="F13" s="143"/>
      <c r="G13" s="24"/>
      <c r="H13" s="22"/>
      <c r="I13" s="23"/>
      <c r="J13" s="5"/>
      <c r="K13" s="11"/>
      <c r="L13" s="8"/>
      <c r="M13" s="7"/>
      <c r="N13" s="42" t="str">
        <f t="shared" ref="N13:N76" si="22">IF(OR(L13="", M13=""), "", IFERROR(VALUE(TRIM(SUBSTITUTE(L13,CHAR(160),""))),0) + IFERROR(VALUE(TRIM(SUBSTITUTE(M13,CHAR(160),""))),0))</f>
        <v/>
      </c>
      <c r="O13" s="9"/>
      <c r="P13" s="7"/>
      <c r="Q13" s="42" t="str">
        <f t="shared" ref="Q13:Q76" si="23">IF(OR(O13="", P13=""), "", IFERROR(VALUE(TRIM(SUBSTITUTE(O13,CHAR(160),""))),0) + IFERROR(VALUE(TRIM(SUBSTITUTE(P13,CHAR(160),""))),0))</f>
        <v/>
      </c>
      <c r="R13" s="10"/>
      <c r="S13" s="7"/>
      <c r="T13" s="43" t="str">
        <f t="shared" ref="T13:T76" si="24">IF(OR(R13="", S13=""), "", IFERROR(VALUE(TRIM(SUBSTITUTE(R13,CHAR(160),""))),0) + IFERROR(VALUE(TRIM(SUBSTITUTE(S13,CHAR(160),""))),0))</f>
        <v/>
      </c>
      <c r="U13" s="16"/>
      <c r="V13" s="69" t="str" cm="1">
        <f t="array" ref="V13">IF((_xlfn.IFS(TRIM(SUBSTITUTE(U13,CHAR(160),""))="Devis 1",IFERROR(VALUE(TRIM(SUBSTITUTE(L13,CHAR(160),""))),0),TRIM(SUBSTITUTE(U13,CHAR(160),""))="Devis 2",IFERROR(VALUE(TRIM(SUBSTITUTE(O13,CHAR(160),""))),0),TRIM(SUBSTITUTE(U13,CHAR(160),""))="Devis 3",IFERROR(VALUE(TRIM(SUBSTITUTE(R13,CHAR(160),""))),0),TRUE,0)*IFERROR(VALUE(TRIM(SUBSTITUTE(C13,CHAR(160),""))),0))=0,"",_xlfn.IFS(TRIM(SUBSTITUTE(U13,CHAR(160),""))="Devis 1",IFERROR(VALUE(TRIM(SUBSTITUTE(L13,CHAR(160),""))),0),TRIM(SUBSTITUTE(U13,CHAR(160),""))="Devis 2",IFERROR(VALUE(TRIM(SUBSTITUTE(O13,CHAR(160),""))),0),TRIM(SUBSTITUTE(U13,CHAR(160),""))="Devis 3",IFERROR(VALUE(TRIM(SUBSTITUTE(R13,CHAR(160),""))),0),TRUE,0)*IFERROR(VALUE(TRIM(SUBSTITUTE(C13,CHAR(160),""))),0))</f>
        <v/>
      </c>
      <c r="W13" s="67" t="str" cm="1">
        <f t="array" ref="W13">IF((_xlfn.IFS(TRIM(SUBSTITUTE(U13,CHAR(160),""))="Devis 1",IFERROR(VALUE(TRIM(SUBSTITUTE(M13,CHAR(160),""))),0),TRIM(SUBSTITUTE(U13,CHAR(160),""))="Devis 2",IFERROR(VALUE(TRIM(SUBSTITUTE(P13,CHAR(160),""))),0),TRIM(SUBSTITUTE(U13,CHAR(160),""))="Devis 3",IFERROR(VALUE(TRIM(SUBSTITUTE(S13,CHAR(160),""))),0),TRUE,0)*IFERROR(VALUE(TRIM(SUBSTITUTE(C13,CHAR(160),""))),0))=0,IF(V13&lt;&gt;"",0,""),_xlfn.IFS(TRIM(SUBSTITUTE(U13,CHAR(160),""))="Devis 1",IFERROR(VALUE(TRIM(SUBSTITUTE(M13,CHAR(160),""))),0),TRIM(SUBSTITUTE(U13,CHAR(160),""))="Devis 2",IFERROR(VALUE(TRIM(SUBSTITUTE(P13,CHAR(160),""))),0),TRIM(SUBSTITUTE(U13,CHAR(160),""))="Devis 3",IFERROR(VALUE(TRIM(SUBSTITUTE(S13,CHAR(160),""))),0),TRUE,0)*IFERROR(VALUE(TRIM(SUBSTITUTE(C13,CHAR(160),""))),0))</f>
        <v/>
      </c>
      <c r="X13" s="70" t="str">
        <f t="shared" ref="X13:X76" si="25">IF(OR(V13="", W13=""), "", IFERROR(VALUE(TRIM(SUBSTITUTE(V13,CHAR(160),""))),0) + IFERROR(VALUE(TRIM(SUBSTITUTE(W13,CHAR(160),""))),0))</f>
        <v/>
      </c>
      <c r="Y13" s="609"/>
      <c r="Z13" s="18" t="str">
        <f t="shared" ref="Z13:Z76" si="26">IF(B13="","",B13)</f>
        <v/>
      </c>
      <c r="AA13" s="15" t="str">
        <f t="shared" ref="AA13:AA76" si="27">IF(C13="","",C13)</f>
        <v/>
      </c>
      <c r="AB13" s="15" t="str">
        <f t="shared" ref="AB13:AB76" si="28">IF(D13="","",D13)</f>
        <v/>
      </c>
      <c r="AC13" s="15" t="str">
        <f t="shared" ref="AC13:AC76" si="29">IF(E13="","",E13)</f>
        <v/>
      </c>
      <c r="AD13" s="15" t="str">
        <f t="shared" ref="AD13:AD76" si="30">IF(F13="","",F13)</f>
        <v/>
      </c>
      <c r="AE13" s="15" t="str">
        <f t="shared" ref="AE13:AE76" si="31">IF(G13="","",G13)</f>
        <v/>
      </c>
      <c r="AF13" s="15" t="str">
        <f t="shared" ref="AF13:AF76" si="32">IF(H13="","",H13)</f>
        <v/>
      </c>
      <c r="AG13" s="614" t="str">
        <f t="shared" ref="AG13:AG76" si="33">IF(I13="","",I13)</f>
        <v/>
      </c>
      <c r="AH13" s="618" t="str">
        <f t="shared" ref="AH13:AH76" si="34">IF(J13="","",J13)</f>
        <v/>
      </c>
      <c r="AI13" s="616" t="str">
        <f t="shared" ref="AI13:AI76" si="35">IF(K13="","",K13)</f>
        <v/>
      </c>
      <c r="AJ13" s="611" t="str">
        <f t="shared" si="16"/>
        <v/>
      </c>
      <c r="AK13" s="20" t="str">
        <f t="shared" si="17"/>
        <v/>
      </c>
      <c r="AL13" s="42" t="str">
        <f t="shared" ref="AL13:AL76" si="36">IF(OR(AJ13="", AK13=""), "", IFERROR(VALUE(TRIM(SUBSTITUTE(AJ13,CHAR(160),""))),0) + IFERROR(VALUE(TRIM(SUBSTITUTE(AK13,CHAR(160),""))),0))</f>
        <v/>
      </c>
      <c r="AM13" s="46" t="str">
        <f t="shared" si="1"/>
        <v/>
      </c>
      <c r="AN13" s="20" t="str">
        <f t="shared" si="2"/>
        <v/>
      </c>
      <c r="AO13" s="42" t="str">
        <f t="shared" ref="AO13:AO76" si="37">IF(OR(AM13="",AN13=""),"",IFERROR(VALUE(TRIM(SUBSTITUTE(AM13,CHAR(160),""))),0)+IFERROR(VALUE(TRIM(SUBSTITUTE(AN13,CHAR(160),""))),0))</f>
        <v/>
      </c>
      <c r="AP13" s="47" t="str">
        <f t="shared" si="3"/>
        <v/>
      </c>
      <c r="AQ13" s="20" t="str">
        <f t="shared" si="4"/>
        <v/>
      </c>
      <c r="AR13" s="48" t="str">
        <f t="shared" ref="AR13:AR76" si="38">IF(OR(AP13="",AQ13=""),"",IFERROR(VALUE(TRIM(SUBSTITUTE(AP13,CHAR(160),""))),0)+IFERROR(VALUE(TRIM(SUBSTITUTE(AQ13,CHAR(160),""))),0))</f>
        <v/>
      </c>
      <c r="AS13" s="44" t="str">
        <f t="shared" si="5"/>
        <v/>
      </c>
      <c r="AT13" s="58"/>
      <c r="AU13" s="49" t="str">
        <f t="shared" si="6"/>
        <v/>
      </c>
      <c r="AV13" s="49" t="str">
        <f t="shared" si="7"/>
        <v/>
      </c>
      <c r="AW13" s="49" t="str">
        <f t="shared" ref="AW13:AW76" si="39">IF(AU13="","",AU13+AV13)</f>
        <v/>
      </c>
      <c r="AX13" s="68" t="str" cm="1">
        <f t="array" ref="AX13">IF($AA13="","",IF((IFERROR(_xlfn.IFS($AS13="Devis 1",(IFERROR(VALUE(TRIM(SUBSTITUTE(AJ13,CHAR(160),""))),0)),$AS13="Devis 2",(IFERROR(VALUE(TRIM(SUBSTITUTE(AM13,CHAR(160),""))),0)),$AS13="Devis 3",(IFERROR(VALUE(TRIM(SUBSTITUTE(AP13,CHAR(160),""))),0))),0))*(IFERROR(VALUE(TRIM(SUBSTITUTE($AA13,CHAR(160),""))),0))=0,"",(IFERROR(_xlfn.IFS($AS13="Devis 1",(IFERROR(VALUE(TRIM(SUBSTITUTE(AJ13,CHAR(160),""))),0)),$AS13="Devis 2",(IFERROR(VALUE(TRIM(SUBSTITUTE(AM13,CHAR(160),""))),0)),$AS13="Devis 3",(IFERROR(VALUE(TRIM(SUBSTITUTE(AP13,CHAR(160),""))),0))),0))*(IFERROR(VALUE(TRIM(SUBSTITUTE($AA13,CHAR(160),""))),0))))</f>
        <v/>
      </c>
      <c r="AY13" s="68" t="str" cm="1">
        <f t="array" ref="AY13">IF($AA13="","",IF(IFERROR(_xlfn.IFS(TRIM(SUBSTITUTE($AS13,CHAR(160),""))="Devis 1",IFERROR(VALUE(TRIM(SUBSTITUTE(AK13,CHAR(160),""))),0),TRIM(SUBSTITUTE($AS13,CHAR(160),""))="Devis 2",IFERROR(VALUE(TRIM(SUBSTITUTE(AN13,CHAR(160),""))),0),TRIM(SUBSTITUTE($AS13,CHAR(160),""))="Devis 3",IFERROR(VALUE(TRIM(SUBSTITUTE(AQ13,CHAR(160),""))),0)),0)*IFERROR(VALUE(TRIM(SUBSTITUTE($AA13,CHAR(160),""))),0)=0,IF(AX13&lt;&gt;"",0,""),IFERROR(_xlfn.IFS(TRIM(SUBSTITUTE($AS13,CHAR(160),""))="Devis 1",IFERROR(VALUE(TRIM(SUBSTITUTE(AK13,CHAR(160),""))),0),TRIM(SUBSTITUTE($AS13,CHAR(160),""))="Devis 2",IFERROR(VALUE(TRIM(SUBSTITUTE(AN13,CHAR(160),""))),0),TRIM(SUBSTITUTE($AS13,CHAR(160),""))="Devis 3",IFERROR(VALUE(TRIM(SUBSTITUTE(AQ13,CHAR(160),""))),0)),0)*IFERROR(VALUE(TRIM(SUBSTITUTE($AA13,CHAR(160),""))),0)))</f>
        <v/>
      </c>
      <c r="AZ13" s="68" t="str" cm="1">
        <f t="array" ref="AZ13">IF($AA13="","",IF((IFERROR(_xlfn.IFS($AS13="Devis 1",(IFERROR(VALUE(TRIM(SUBSTITUTE(AL13,CHAR(160),""))),0)),$AS13="Devis 2",(IFERROR(VALUE(TRIM(SUBSTITUTE(AO13,CHAR(160),""))),0)),$AS13="Devis 3",(IFERROR(VALUE(TRIM(SUBSTITUTE(AR13,CHAR(160),""))),0))),0))*(IFERROR(VALUE(TRIM(SUBSTITUTE($AA13,CHAR(160),""))),0))=0,"",(IFERROR(_xlfn.IFS($AS13="Devis 1",(IFERROR(VALUE(TRIM(SUBSTITUTE(AL13,CHAR(160),""))),0)),$AS13="Devis 2",(IFERROR(VALUE(TRIM(SUBSTITUTE(AO13,CHAR(160),""))),0)),$AS13="Devis 3",(IFERROR(VALUE(TRIM(SUBSTITUTE(AR13,CHAR(160),""))),0))),0))*(IFERROR(VALUE(TRIM(SUBSTITUTE($AA13,CHAR(160),""))),0))))</f>
        <v/>
      </c>
      <c r="BA13" s="59"/>
      <c r="BB13" s="14" t="str" cm="1">
        <f t="array" ref="BB13">IF(OR(AZ13="",AW13="",AX13="",AU13="",AY13="",AV13=""),"",_xlfn.IFS((IFERROR(VALUE(TRIM(SUBSTITUTE(AZ13,CHAR(160),""))),0))&gt;(IFERROR(VALUE(TRIM(SUBSTITUTE(AW13,CHAR(160),""))),0)),"KO : Le montant retenu TTC est supérieur au montant raisonnable TTC. Merci de revoir la ligne de dépense ou plafonner son montant.",(IFERROR(VALUE(TRIM(SUBSTITUTE(AX13,CHAR(160),""))),0))&gt;(IFERROR(VALUE(TRIM(SUBSTITUTE(AU13,CHAR(160),""))),0)),"Attention : Le montant retenu HT est supérieur au montant HT raisonnable. Merci de revoir la ligne de dépense, plafonner son montant, ou justifier la reventillation HT / TVA.",(IFERROR(VALUE(TRIM(SUBSTITUTE(AY13,CHAR(160),""))),0))&gt;(IFERROR(VALUE(TRIM(SUBSTITUTE(AV13,CHAR(160),""))),0)),"Attention : Le montant TVA retenu est supérieur au montant TVA raisonnable. Merci de revoir la ligne de dépense, plafonner son montant, ou justifier la reventillation HT / TVA.",(IFERROR(VALUE(TRIM(SUBSTITUTE(AZ13,CHAR(160),""))),0))=0,"",(IFERROR(VALUE(TRIM(SUBSTITUTE(AW13,CHAR(160),""))),0))=(IFERROR(VALUE(TRIM(SUBSTITUTE(AZ13,CHAR(160),""))),0)),"OK",(IFERROR(VALUE(TRIM(SUBSTITUTE(AW13,CHAR(160),""))),0))&gt;(IFERROR(VALUE(TRIM(SUBSTITUTE(AZ13,CHAR(160),""))),0))," OK : Montant instruit inférieur au montant raisonnable.",TRUE,""))</f>
        <v/>
      </c>
      <c r="BC13" s="14" t="str" cm="1">
        <f t="array" ref="BC13">IF(
   OR(AZ13="",X13="",AX13="",V13="",AY13="",W13=""),
   "",
   _xlfn.IFS(
      (IFERROR(VALUE(TRIM(SUBSTITUTE(AZ13,CHAR(160),""))),0))=0,
         "Attention montant présenté entièrement écarté",
      (IFERROR(VALUE(TRIM(SUBSTITUTE(AZ13,CHAR(160),""))),0))&gt;
         (IFERROR(VALUE(TRIM(SUBSTITUTE(X13,CHAR(160),""))),0)),
         "KO : Le montant retenu TTC est supérieur au montant présenté TTC. Merci de revoir la ligne de dépense ou plafonner son montant.",
      (IFERROR(VALUE(TRIM(SUBSTITUTE(AX13,CHAR(160),""))),0))&gt;
         (IFERROR(VALUE(TRIM(SUBSTITUTE(V13,CHAR(160),""))),0)),
         "Attention : Le montant retenu HT est supérieur au montant HT présenté. Merci de revoir la ligne de dépense, plafonner son montant, ou justifier la reventilation HT / TVA.",
      (IFERROR(VALUE(TRIM(SUBSTITUTE(AY13,CHAR(160),""))),0))&gt;
         (IFERROR(VALUE(TRIM(SUBSTITUTE(W13,CHAR(160),""))),0)),
         "Attention : Le montant TVA retenu est supérieur au montant TVA présenté. Merci de revoir la ligne de dépense, plafonner son montant, ou justifier la reventilation HT / TVA.",
      (IFERROR(VALUE(TRIM(SUBSTITUTE(X13,CHAR(160),""))),0))=0,
         "",
      (IFERROR(VALUE(TRIM(SUBSTITUTE(AZ13,CHAR(160),""))),0))=
         (IFERROR(VALUE(TRIM(SUBSTITUTE(X13,CHAR(160),""))),0)),
         "OK",
      (IFERROR(VALUE(TRIM(SUBSTITUTE(AZ13,CHAR(160),""))),0))&lt;
         (IFERROR(VALUE(TRIM(SUBSTITUTE(X13,CHAR(160),""))),0)),
         "Attention : montant présenté partiellement écarté.",
      TRUE,
         ""
   )
)</f>
        <v/>
      </c>
      <c r="BD13" s="49" t="str">
        <f t="shared" si="8"/>
        <v/>
      </c>
      <c r="BE13" s="49" t="str">
        <f t="shared" si="9"/>
        <v/>
      </c>
      <c r="BF13" s="21" t="str">
        <f t="shared" si="10"/>
        <v/>
      </c>
    </row>
    <row r="14" spans="1:58" ht="15" customHeight="1">
      <c r="A14" s="338">
        <v>3</v>
      </c>
      <c r="B14" s="355"/>
      <c r="C14" s="6"/>
      <c r="D14" s="5"/>
      <c r="E14" s="5"/>
      <c r="F14" s="143"/>
      <c r="G14" s="24"/>
      <c r="H14" s="22"/>
      <c r="I14" s="23"/>
      <c r="J14" s="5"/>
      <c r="K14" s="11"/>
      <c r="L14" s="8"/>
      <c r="M14" s="7"/>
      <c r="N14" s="42" t="str">
        <f t="shared" si="22"/>
        <v/>
      </c>
      <c r="O14" s="9"/>
      <c r="P14" s="7"/>
      <c r="Q14" s="42" t="str">
        <f t="shared" si="23"/>
        <v/>
      </c>
      <c r="R14" s="10"/>
      <c r="S14" s="7"/>
      <c r="T14" s="43" t="str">
        <f t="shared" si="24"/>
        <v/>
      </c>
      <c r="U14" s="16"/>
      <c r="V14" s="69" t="str" cm="1">
        <f t="array" ref="V14">IF((_xlfn.IFS(TRIM(SUBSTITUTE(U14,CHAR(160),""))="Devis 1",IFERROR(VALUE(TRIM(SUBSTITUTE(L14,CHAR(160),""))),0),TRIM(SUBSTITUTE(U14,CHAR(160),""))="Devis 2",IFERROR(VALUE(TRIM(SUBSTITUTE(O14,CHAR(160),""))),0),TRIM(SUBSTITUTE(U14,CHAR(160),""))="Devis 3",IFERROR(VALUE(TRIM(SUBSTITUTE(R14,CHAR(160),""))),0),TRUE,0)*IFERROR(VALUE(TRIM(SUBSTITUTE(C14,CHAR(160),""))),0))=0,"",_xlfn.IFS(TRIM(SUBSTITUTE(U14,CHAR(160),""))="Devis 1",IFERROR(VALUE(TRIM(SUBSTITUTE(L14,CHAR(160),""))),0),TRIM(SUBSTITUTE(U14,CHAR(160),""))="Devis 2",IFERROR(VALUE(TRIM(SUBSTITUTE(O14,CHAR(160),""))),0),TRIM(SUBSTITUTE(U14,CHAR(160),""))="Devis 3",IFERROR(VALUE(TRIM(SUBSTITUTE(R14,CHAR(160),""))),0),TRUE,0)*IFERROR(VALUE(TRIM(SUBSTITUTE(C14,CHAR(160),""))),0))</f>
        <v/>
      </c>
      <c r="W14" s="67" t="str" cm="1">
        <f t="array" ref="W14">IF((_xlfn.IFS(TRIM(SUBSTITUTE(U14,CHAR(160),""))="Devis 1",IFERROR(VALUE(TRIM(SUBSTITUTE(M14,CHAR(160),""))),0),TRIM(SUBSTITUTE(U14,CHAR(160),""))="Devis 2",IFERROR(VALUE(TRIM(SUBSTITUTE(P14,CHAR(160),""))),0),TRIM(SUBSTITUTE(U14,CHAR(160),""))="Devis 3",IFERROR(VALUE(TRIM(SUBSTITUTE(S14,CHAR(160),""))),0),TRUE,0)*IFERROR(VALUE(TRIM(SUBSTITUTE(C14,CHAR(160),""))),0))=0,IF(V14&lt;&gt;"",0,""),_xlfn.IFS(TRIM(SUBSTITUTE(U14,CHAR(160),""))="Devis 1",IFERROR(VALUE(TRIM(SUBSTITUTE(M14,CHAR(160),""))),0),TRIM(SUBSTITUTE(U14,CHAR(160),""))="Devis 2",IFERROR(VALUE(TRIM(SUBSTITUTE(P14,CHAR(160),""))),0),TRIM(SUBSTITUTE(U14,CHAR(160),""))="Devis 3",IFERROR(VALUE(TRIM(SUBSTITUTE(S14,CHAR(160),""))),0),TRUE,0)*IFERROR(VALUE(TRIM(SUBSTITUTE(C14,CHAR(160),""))),0))</f>
        <v/>
      </c>
      <c r="X14" s="70" t="str">
        <f t="shared" si="25"/>
        <v/>
      </c>
      <c r="Y14" s="609"/>
      <c r="Z14" s="18" t="str">
        <f t="shared" si="26"/>
        <v/>
      </c>
      <c r="AA14" s="15" t="str">
        <f t="shared" si="27"/>
        <v/>
      </c>
      <c r="AB14" s="15" t="str">
        <f t="shared" si="28"/>
        <v/>
      </c>
      <c r="AC14" s="15" t="str">
        <f t="shared" si="29"/>
        <v/>
      </c>
      <c r="AD14" s="15" t="str">
        <f t="shared" si="30"/>
        <v/>
      </c>
      <c r="AE14" s="15" t="str">
        <f t="shared" si="31"/>
        <v/>
      </c>
      <c r="AF14" s="15" t="str">
        <f t="shared" si="32"/>
        <v/>
      </c>
      <c r="AG14" s="614" t="str">
        <f t="shared" si="33"/>
        <v/>
      </c>
      <c r="AH14" s="618" t="str">
        <f t="shared" si="34"/>
        <v/>
      </c>
      <c r="AI14" s="616" t="str">
        <f t="shared" si="35"/>
        <v/>
      </c>
      <c r="AJ14" s="611" t="str">
        <f t="shared" si="16"/>
        <v/>
      </c>
      <c r="AK14" s="20" t="str">
        <f t="shared" si="17"/>
        <v/>
      </c>
      <c r="AL14" s="42" t="str">
        <f>IF(OR(AJ14="", AK14=""), "", IFERROR(VALUE(TRIM(SUBSTITUTE(AJ14,CHAR(160),""))),0) + IFERROR(VALUE(TRIM(SUBSTITUTE(AK14,CHAR(160),""))),0))</f>
        <v/>
      </c>
      <c r="AM14" s="46" t="str">
        <f t="shared" si="1"/>
        <v/>
      </c>
      <c r="AN14" s="20" t="str">
        <f t="shared" si="2"/>
        <v/>
      </c>
      <c r="AO14" s="42" t="str">
        <f t="shared" si="37"/>
        <v/>
      </c>
      <c r="AP14" s="47" t="str">
        <f t="shared" si="3"/>
        <v/>
      </c>
      <c r="AQ14" s="20" t="str">
        <f t="shared" si="4"/>
        <v/>
      </c>
      <c r="AR14" s="48" t="str">
        <f t="shared" si="38"/>
        <v/>
      </c>
      <c r="AS14" s="44" t="str">
        <f t="shared" si="5"/>
        <v/>
      </c>
      <c r="AT14" s="58"/>
      <c r="AU14" s="49" t="str">
        <f t="shared" si="6"/>
        <v/>
      </c>
      <c r="AV14" s="49" t="str">
        <f t="shared" si="7"/>
        <v/>
      </c>
      <c r="AW14" s="49" t="str">
        <f t="shared" si="39"/>
        <v/>
      </c>
      <c r="AX14" s="68" t="str" cm="1">
        <f t="array" ref="AX14">IF($AA14="","",IF((IFERROR(_xlfn.IFS($AS14="Devis 1",(IFERROR(VALUE(TRIM(SUBSTITUTE(AJ14,CHAR(160),""))),0)),$AS14="Devis 2",(IFERROR(VALUE(TRIM(SUBSTITUTE(AM14,CHAR(160),""))),0)),$AS14="Devis 3",(IFERROR(VALUE(TRIM(SUBSTITUTE(AP14,CHAR(160),""))),0))),0))*(IFERROR(VALUE(TRIM(SUBSTITUTE($AA14,CHAR(160),""))),0))=0,"",(IFERROR(_xlfn.IFS($AS14="Devis 1",(IFERROR(VALUE(TRIM(SUBSTITUTE(AJ14,CHAR(160),""))),0)),$AS14="Devis 2",(IFERROR(VALUE(TRIM(SUBSTITUTE(AM14,CHAR(160),""))),0)),$AS14="Devis 3",(IFERROR(VALUE(TRIM(SUBSTITUTE(AP14,CHAR(160),""))),0))),0))*(IFERROR(VALUE(TRIM(SUBSTITUTE($AA14,CHAR(160),""))),0))))</f>
        <v/>
      </c>
      <c r="AY14" s="68" t="str" cm="1">
        <f t="array" ref="AY14">IF($AA14="","",IF(IFERROR(_xlfn.IFS(TRIM(SUBSTITUTE($AS14,CHAR(160),""))="Devis 1",IFERROR(VALUE(TRIM(SUBSTITUTE(AK14,CHAR(160),""))),0),TRIM(SUBSTITUTE($AS14,CHAR(160),""))="Devis 2",IFERROR(VALUE(TRIM(SUBSTITUTE(AN14,CHAR(160),""))),0),TRIM(SUBSTITUTE($AS14,CHAR(160),""))="Devis 3",IFERROR(VALUE(TRIM(SUBSTITUTE(AQ14,CHAR(160),""))),0)),0)*IFERROR(VALUE(TRIM(SUBSTITUTE($AA14,CHAR(160),""))),0)=0,IF(AX14&lt;&gt;"",0,""),IFERROR(_xlfn.IFS(TRIM(SUBSTITUTE($AS14,CHAR(160),""))="Devis 1",IFERROR(VALUE(TRIM(SUBSTITUTE(AK14,CHAR(160),""))),0),TRIM(SUBSTITUTE($AS14,CHAR(160),""))="Devis 2",IFERROR(VALUE(TRIM(SUBSTITUTE(AN14,CHAR(160),""))),0),TRIM(SUBSTITUTE($AS14,CHAR(160),""))="Devis 3",IFERROR(VALUE(TRIM(SUBSTITUTE(AQ14,CHAR(160),""))),0)),0)*IFERROR(VALUE(TRIM(SUBSTITUTE($AA14,CHAR(160),""))),0)))</f>
        <v/>
      </c>
      <c r="AZ14" s="68" t="str" cm="1">
        <f t="array" ref="AZ14">IF($AA14="","",IF((IFERROR(_xlfn.IFS($AS14="Devis 1",(IFERROR(VALUE(TRIM(SUBSTITUTE(AL14,CHAR(160),""))),0)),$AS14="Devis 2",(IFERROR(VALUE(TRIM(SUBSTITUTE(AO14,CHAR(160),""))),0)),$AS14="Devis 3",(IFERROR(VALUE(TRIM(SUBSTITUTE(AR14,CHAR(160),""))),0))),0))*(IFERROR(VALUE(TRIM(SUBSTITUTE($AA14,CHAR(160),""))),0))=0,"",(IFERROR(_xlfn.IFS($AS14="Devis 1",(IFERROR(VALUE(TRIM(SUBSTITUTE(AL14,CHAR(160),""))),0)),$AS14="Devis 2",(IFERROR(VALUE(TRIM(SUBSTITUTE(AO14,CHAR(160),""))),0)),$AS14="Devis 3",(IFERROR(VALUE(TRIM(SUBSTITUTE(AR14,CHAR(160),""))),0))),0))*(IFERROR(VALUE(TRIM(SUBSTITUTE($AA14,CHAR(160),""))),0))))</f>
        <v/>
      </c>
      <c r="BA14" s="59"/>
      <c r="BB14" s="14" t="str" cm="1">
        <f t="array" ref="BB14">IF(OR(AZ14="",AW14="",AX14="",AU14="",AY14="",AV14=""),"",_xlfn.IFS((IFERROR(VALUE(TRIM(SUBSTITUTE(AZ14,CHAR(160),""))),0))&gt;(IFERROR(VALUE(TRIM(SUBSTITUTE(AW14,CHAR(160),""))),0)),"KO : Le montant retenu TTC est supérieur au montant raisonnable TTC. Merci de revoir la ligne de dépense ou plafonner son montant.",(IFERROR(VALUE(TRIM(SUBSTITUTE(AX14,CHAR(160),""))),0))&gt;(IFERROR(VALUE(TRIM(SUBSTITUTE(AU14,CHAR(160),""))),0)),"Attention : Le montant retenu HT est supérieur au montant HT raisonnable. Merci de revoir la ligne de dépense, plafonner son montant, ou justifier la reventillation HT / TVA.",(IFERROR(VALUE(TRIM(SUBSTITUTE(AY14,CHAR(160),""))),0))&gt;(IFERROR(VALUE(TRIM(SUBSTITUTE(AV14,CHAR(160),""))),0)),"Attention : Le montant TVA retenu est supérieur au montant TVA raisonnable. Merci de revoir la ligne de dépense, plafonner son montant, ou justifier la reventillation HT / TVA.",(IFERROR(VALUE(TRIM(SUBSTITUTE(AZ14,CHAR(160),""))),0))=0,"",(IFERROR(VALUE(TRIM(SUBSTITUTE(AW14,CHAR(160),""))),0))=(IFERROR(VALUE(TRIM(SUBSTITUTE(AZ14,CHAR(160),""))),0)),"OK",(IFERROR(VALUE(TRIM(SUBSTITUTE(AW14,CHAR(160),""))),0))&gt;(IFERROR(VALUE(TRIM(SUBSTITUTE(AZ14,CHAR(160),""))),0))," OK : Montant instruit inférieur au montant raisonnable.",TRUE,""))</f>
        <v/>
      </c>
      <c r="BC14" s="14" t="str" cm="1">
        <f t="array" ref="BC14">IF(
   OR(AZ14="",X14="",AX14="",V14="",AY14="",W14=""),
   "",
   _xlfn.IFS(
      (IFERROR(VALUE(TRIM(SUBSTITUTE(AZ14,CHAR(160),""))),0))=0,
         "Attention montant présenté entièrement écarté",
      (IFERROR(VALUE(TRIM(SUBSTITUTE(AZ14,CHAR(160),""))),0))&gt;
         (IFERROR(VALUE(TRIM(SUBSTITUTE(X14,CHAR(160),""))),0)),
         "KO : Le montant retenu TTC est supérieur au montant présenté TTC. Merci de revoir la ligne de dépense ou plafonner son montant.",
      (IFERROR(VALUE(TRIM(SUBSTITUTE(AX14,CHAR(160),""))),0))&gt;
         (IFERROR(VALUE(TRIM(SUBSTITUTE(V14,CHAR(160),""))),0)),
         "Attention : Le montant retenu HT est supérieur au montant HT présenté. Merci de revoir la ligne de dépense, plafonner son montant, ou justifier la reventilation HT / TVA.",
      (IFERROR(VALUE(TRIM(SUBSTITUTE(AY14,CHAR(160),""))),0))&gt;
         (IFERROR(VALUE(TRIM(SUBSTITUTE(W14,CHAR(160),""))),0)),
         "Attention : Le montant TVA retenu est supérieur au montant TVA présenté. Merci de revoir la ligne de dépense, plafonner son montant, ou justifier la reventilation HT / TVA.",
      (IFERROR(VALUE(TRIM(SUBSTITUTE(X14,CHAR(160),""))),0))=0,
         "",
      (IFERROR(VALUE(TRIM(SUBSTITUTE(AZ14,CHAR(160),""))),0))=
         (IFERROR(VALUE(TRIM(SUBSTITUTE(X14,CHAR(160),""))),0)),
         "OK",
      (IFERROR(VALUE(TRIM(SUBSTITUTE(AZ14,CHAR(160),""))),0))&lt;
         (IFERROR(VALUE(TRIM(SUBSTITUTE(X14,CHAR(160),""))),0)),
         "Attention : montant présenté partiellement écarté.",
      TRUE,
         ""
   )
)</f>
        <v/>
      </c>
      <c r="BD14" s="49" t="str">
        <f t="shared" si="8"/>
        <v/>
      </c>
      <c r="BE14" s="49" t="str">
        <f t="shared" si="9"/>
        <v/>
      </c>
      <c r="BF14" s="21" t="str">
        <f t="shared" si="10"/>
        <v/>
      </c>
    </row>
    <row r="15" spans="1:58" ht="15" customHeight="1">
      <c r="A15" s="338">
        <v>4</v>
      </c>
      <c r="B15" s="355"/>
      <c r="C15" s="6"/>
      <c r="D15" s="5"/>
      <c r="E15" s="5"/>
      <c r="F15" s="143"/>
      <c r="G15" s="24"/>
      <c r="H15" s="22"/>
      <c r="I15" s="23"/>
      <c r="J15" s="5"/>
      <c r="K15" s="11"/>
      <c r="L15" s="8"/>
      <c r="M15" s="7"/>
      <c r="N15" s="42" t="str">
        <f t="shared" si="22"/>
        <v/>
      </c>
      <c r="O15" s="9"/>
      <c r="P15" s="7"/>
      <c r="Q15" s="42" t="str">
        <f t="shared" si="23"/>
        <v/>
      </c>
      <c r="R15" s="10"/>
      <c r="S15" s="7"/>
      <c r="T15" s="43" t="str">
        <f t="shared" si="24"/>
        <v/>
      </c>
      <c r="U15" s="16"/>
      <c r="V15" s="69" t="str" cm="1">
        <f t="array" ref="V15">IF((_xlfn.IFS(TRIM(SUBSTITUTE(U15,CHAR(160),""))="Devis 1",IFERROR(VALUE(TRIM(SUBSTITUTE(L15,CHAR(160),""))),0),TRIM(SUBSTITUTE(U15,CHAR(160),""))="Devis 2",IFERROR(VALUE(TRIM(SUBSTITUTE(O15,CHAR(160),""))),0),TRIM(SUBSTITUTE(U15,CHAR(160),""))="Devis 3",IFERROR(VALUE(TRIM(SUBSTITUTE(R15,CHAR(160),""))),0),TRUE,0)*IFERROR(VALUE(TRIM(SUBSTITUTE(C15,CHAR(160),""))),0))=0,"",_xlfn.IFS(TRIM(SUBSTITUTE(U15,CHAR(160),""))="Devis 1",IFERROR(VALUE(TRIM(SUBSTITUTE(L15,CHAR(160),""))),0),TRIM(SUBSTITUTE(U15,CHAR(160),""))="Devis 2",IFERROR(VALUE(TRIM(SUBSTITUTE(O15,CHAR(160),""))),0),TRIM(SUBSTITUTE(U15,CHAR(160),""))="Devis 3",IFERROR(VALUE(TRIM(SUBSTITUTE(R15,CHAR(160),""))),0),TRUE,0)*IFERROR(VALUE(TRIM(SUBSTITUTE(C15,CHAR(160),""))),0))</f>
        <v/>
      </c>
      <c r="W15" s="67" t="str" cm="1">
        <f t="array" ref="W15">IF((_xlfn.IFS(TRIM(SUBSTITUTE(U15,CHAR(160),""))="Devis 1",IFERROR(VALUE(TRIM(SUBSTITUTE(M15,CHAR(160),""))),0),TRIM(SUBSTITUTE(U15,CHAR(160),""))="Devis 2",IFERROR(VALUE(TRIM(SUBSTITUTE(P15,CHAR(160),""))),0),TRIM(SUBSTITUTE(U15,CHAR(160),""))="Devis 3",IFERROR(VALUE(TRIM(SUBSTITUTE(S15,CHAR(160),""))),0),TRUE,0)*IFERROR(VALUE(TRIM(SUBSTITUTE(C15,CHAR(160),""))),0))=0,IF(V15&lt;&gt;"",0,""),_xlfn.IFS(TRIM(SUBSTITUTE(U15,CHAR(160),""))="Devis 1",IFERROR(VALUE(TRIM(SUBSTITUTE(M15,CHAR(160),""))),0),TRIM(SUBSTITUTE(U15,CHAR(160),""))="Devis 2",IFERROR(VALUE(TRIM(SUBSTITUTE(P15,CHAR(160),""))),0),TRIM(SUBSTITUTE(U15,CHAR(160),""))="Devis 3",IFERROR(VALUE(TRIM(SUBSTITUTE(S15,CHAR(160),""))),0),TRUE,0)*IFERROR(VALUE(TRIM(SUBSTITUTE(C15,CHAR(160),""))),0))</f>
        <v/>
      </c>
      <c r="X15" s="70" t="str">
        <f t="shared" si="25"/>
        <v/>
      </c>
      <c r="Y15" s="609"/>
      <c r="Z15" s="18" t="str">
        <f t="shared" si="26"/>
        <v/>
      </c>
      <c r="AA15" s="15" t="str">
        <f t="shared" si="27"/>
        <v/>
      </c>
      <c r="AB15" s="15" t="str">
        <f t="shared" si="28"/>
        <v/>
      </c>
      <c r="AC15" s="15" t="str">
        <f t="shared" si="29"/>
        <v/>
      </c>
      <c r="AD15" s="15" t="str">
        <f t="shared" si="30"/>
        <v/>
      </c>
      <c r="AE15" s="15" t="str">
        <f t="shared" si="31"/>
        <v/>
      </c>
      <c r="AF15" s="15" t="str">
        <f t="shared" si="32"/>
        <v/>
      </c>
      <c r="AG15" s="614" t="str">
        <f t="shared" si="33"/>
        <v/>
      </c>
      <c r="AH15" s="618" t="str">
        <f t="shared" si="34"/>
        <v/>
      </c>
      <c r="AI15" s="616" t="str">
        <f t="shared" si="35"/>
        <v/>
      </c>
      <c r="AJ15" s="611" t="str">
        <f t="shared" si="16"/>
        <v/>
      </c>
      <c r="AK15" s="20" t="str">
        <f t="shared" si="17"/>
        <v/>
      </c>
      <c r="AL15" s="42" t="str">
        <f t="shared" si="36"/>
        <v/>
      </c>
      <c r="AM15" s="46" t="str">
        <f t="shared" si="1"/>
        <v/>
      </c>
      <c r="AN15" s="20" t="str">
        <f t="shared" si="2"/>
        <v/>
      </c>
      <c r="AO15" s="42" t="str">
        <f t="shared" si="37"/>
        <v/>
      </c>
      <c r="AP15" s="47" t="str">
        <f t="shared" si="3"/>
        <v/>
      </c>
      <c r="AQ15" s="20" t="str">
        <f t="shared" si="4"/>
        <v/>
      </c>
      <c r="AR15" s="48" t="str">
        <f t="shared" si="38"/>
        <v/>
      </c>
      <c r="AS15" s="44" t="str">
        <f t="shared" si="5"/>
        <v/>
      </c>
      <c r="AT15" s="58"/>
      <c r="AU15" s="49" t="str">
        <f t="shared" si="6"/>
        <v/>
      </c>
      <c r="AV15" s="49" t="str">
        <f t="shared" si="7"/>
        <v/>
      </c>
      <c r="AW15" s="49" t="str">
        <f t="shared" si="39"/>
        <v/>
      </c>
      <c r="AX15" s="68" t="str" cm="1">
        <f t="array" ref="AX15">IF($AA15="","",IF((IFERROR(_xlfn.IFS($AS15="Devis 1",(IFERROR(VALUE(TRIM(SUBSTITUTE(AJ15,CHAR(160),""))),0)),$AS15="Devis 2",(IFERROR(VALUE(TRIM(SUBSTITUTE(AM15,CHAR(160),""))),0)),$AS15="Devis 3",(IFERROR(VALUE(TRIM(SUBSTITUTE(AP15,CHAR(160),""))),0))),0))*(IFERROR(VALUE(TRIM(SUBSTITUTE($AA15,CHAR(160),""))),0))=0,"",(IFERROR(_xlfn.IFS($AS15="Devis 1",(IFERROR(VALUE(TRIM(SUBSTITUTE(AJ15,CHAR(160),""))),0)),$AS15="Devis 2",(IFERROR(VALUE(TRIM(SUBSTITUTE(AM15,CHAR(160),""))),0)),$AS15="Devis 3",(IFERROR(VALUE(TRIM(SUBSTITUTE(AP15,CHAR(160),""))),0))),0))*(IFERROR(VALUE(TRIM(SUBSTITUTE($AA15,CHAR(160),""))),0))))</f>
        <v/>
      </c>
      <c r="AY15" s="68" t="str" cm="1">
        <f t="array" ref="AY15">IF($AA15="","",IF(IFERROR(_xlfn.IFS(TRIM(SUBSTITUTE($AS15,CHAR(160),""))="Devis 1",IFERROR(VALUE(TRIM(SUBSTITUTE(AK15,CHAR(160),""))),0),TRIM(SUBSTITUTE($AS15,CHAR(160),""))="Devis 2",IFERROR(VALUE(TRIM(SUBSTITUTE(AN15,CHAR(160),""))),0),TRIM(SUBSTITUTE($AS15,CHAR(160),""))="Devis 3",IFERROR(VALUE(TRIM(SUBSTITUTE(AQ15,CHAR(160),""))),0)),0)*IFERROR(VALUE(TRIM(SUBSTITUTE($AA15,CHAR(160),""))),0)=0,IF(AX15&lt;&gt;"",0,""),IFERROR(_xlfn.IFS(TRIM(SUBSTITUTE($AS15,CHAR(160),""))="Devis 1",IFERROR(VALUE(TRIM(SUBSTITUTE(AK15,CHAR(160),""))),0),TRIM(SUBSTITUTE($AS15,CHAR(160),""))="Devis 2",IFERROR(VALUE(TRIM(SUBSTITUTE(AN15,CHAR(160),""))),0),TRIM(SUBSTITUTE($AS15,CHAR(160),""))="Devis 3",IFERROR(VALUE(TRIM(SUBSTITUTE(AQ15,CHAR(160),""))),0)),0)*IFERROR(VALUE(TRIM(SUBSTITUTE($AA15,CHAR(160),""))),0)))</f>
        <v/>
      </c>
      <c r="AZ15" s="68" t="str" cm="1">
        <f t="array" ref="AZ15">IF($AA15="","",IF((IFERROR(_xlfn.IFS($AS15="Devis 1",(IFERROR(VALUE(TRIM(SUBSTITUTE(AL15,CHAR(160),""))),0)),$AS15="Devis 2",(IFERROR(VALUE(TRIM(SUBSTITUTE(AO15,CHAR(160),""))),0)),$AS15="Devis 3",(IFERROR(VALUE(TRIM(SUBSTITUTE(AR15,CHAR(160),""))),0))),0))*(IFERROR(VALUE(TRIM(SUBSTITUTE($AA15,CHAR(160),""))),0))=0,"",(IFERROR(_xlfn.IFS($AS15="Devis 1",(IFERROR(VALUE(TRIM(SUBSTITUTE(AL15,CHAR(160),""))),0)),$AS15="Devis 2",(IFERROR(VALUE(TRIM(SUBSTITUTE(AO15,CHAR(160),""))),0)),$AS15="Devis 3",(IFERROR(VALUE(TRIM(SUBSTITUTE(AR15,CHAR(160),""))),0))),0))*(IFERROR(VALUE(TRIM(SUBSTITUTE($AA15,CHAR(160),""))),0))))</f>
        <v/>
      </c>
      <c r="BA15" s="59"/>
      <c r="BB15" s="14" t="str" cm="1">
        <f t="array" ref="BB15">IF(OR(AZ15="",AW15="",AX15="",AU15="",AY15="",AV15=""),"",_xlfn.IFS((IFERROR(VALUE(TRIM(SUBSTITUTE(AZ15,CHAR(160),""))),0))&gt;(IFERROR(VALUE(TRIM(SUBSTITUTE(AW15,CHAR(160),""))),0)),"KO : Le montant retenu TTC est supérieur au montant raisonnable TTC. Merci de revoir la ligne de dépense ou plafonner son montant.",(IFERROR(VALUE(TRIM(SUBSTITUTE(AX15,CHAR(160),""))),0))&gt;(IFERROR(VALUE(TRIM(SUBSTITUTE(AU15,CHAR(160),""))),0)),"Attention : Le montant retenu HT est supérieur au montant HT raisonnable. Merci de revoir la ligne de dépense, plafonner son montant, ou justifier la reventillation HT / TVA.",(IFERROR(VALUE(TRIM(SUBSTITUTE(AY15,CHAR(160),""))),0))&gt;(IFERROR(VALUE(TRIM(SUBSTITUTE(AV15,CHAR(160),""))),0)),"Attention : Le montant TVA retenu est supérieur au montant TVA raisonnable. Merci de revoir la ligne de dépense, plafonner son montant, ou justifier la reventillation HT / TVA.",(IFERROR(VALUE(TRIM(SUBSTITUTE(AZ15,CHAR(160),""))),0))=0,"",(IFERROR(VALUE(TRIM(SUBSTITUTE(AW15,CHAR(160),""))),0))=(IFERROR(VALUE(TRIM(SUBSTITUTE(AZ15,CHAR(160),""))),0)),"OK",(IFERROR(VALUE(TRIM(SUBSTITUTE(AW15,CHAR(160),""))),0))&gt;(IFERROR(VALUE(TRIM(SUBSTITUTE(AZ15,CHAR(160),""))),0))," OK : Montant instruit inférieur au montant raisonnable.",TRUE,""))</f>
        <v/>
      </c>
      <c r="BC15" s="14" t="str" cm="1">
        <f t="array" ref="BC15">IF(
   OR(AZ15="",X15="",AX15="",V15="",AY15="",W15=""),
   "",
   _xlfn.IFS(
      (IFERROR(VALUE(TRIM(SUBSTITUTE(AZ15,CHAR(160),""))),0))=0,
         "Attention montant présenté entièrement écarté",
      (IFERROR(VALUE(TRIM(SUBSTITUTE(AZ15,CHAR(160),""))),0))&gt;
         (IFERROR(VALUE(TRIM(SUBSTITUTE(X15,CHAR(160),""))),0)),
         "KO : Le montant retenu TTC est supérieur au montant présenté TTC. Merci de revoir la ligne de dépense ou plafonner son montant.",
      (IFERROR(VALUE(TRIM(SUBSTITUTE(AX15,CHAR(160),""))),0))&gt;
         (IFERROR(VALUE(TRIM(SUBSTITUTE(V15,CHAR(160),""))),0)),
         "Attention : Le montant retenu HT est supérieur au montant HT présenté. Merci de revoir la ligne de dépense, plafonner son montant, ou justifier la reventilation HT / TVA.",
      (IFERROR(VALUE(TRIM(SUBSTITUTE(AY15,CHAR(160),""))),0))&gt;
         (IFERROR(VALUE(TRIM(SUBSTITUTE(W15,CHAR(160),""))),0)),
         "Attention : Le montant TVA retenu est supérieur au montant TVA présenté. Merci de revoir la ligne de dépense, plafonner son montant, ou justifier la reventilation HT / TVA.",
      (IFERROR(VALUE(TRIM(SUBSTITUTE(X15,CHAR(160),""))),0))=0,
         "",
      (IFERROR(VALUE(TRIM(SUBSTITUTE(AZ15,CHAR(160),""))),0))=
         (IFERROR(VALUE(TRIM(SUBSTITUTE(X15,CHAR(160),""))),0)),
         "OK",
      (IFERROR(VALUE(TRIM(SUBSTITUTE(AZ15,CHAR(160),""))),0))&lt;
         (IFERROR(VALUE(TRIM(SUBSTITUTE(X15,CHAR(160),""))),0)),
         "Attention : montant présenté partiellement écarté.",
      TRUE,
         ""
   )
)</f>
        <v/>
      </c>
      <c r="BD15" s="49" t="str">
        <f t="shared" si="8"/>
        <v/>
      </c>
      <c r="BE15" s="49" t="str">
        <f t="shared" si="9"/>
        <v/>
      </c>
      <c r="BF15" s="21" t="str">
        <f t="shared" si="10"/>
        <v/>
      </c>
    </row>
    <row r="16" spans="1:58" ht="15" customHeight="1">
      <c r="A16" s="338">
        <v>5</v>
      </c>
      <c r="B16" s="355"/>
      <c r="C16" s="6"/>
      <c r="D16" s="5"/>
      <c r="E16" s="5"/>
      <c r="F16" s="143"/>
      <c r="G16" s="24"/>
      <c r="H16" s="22"/>
      <c r="I16" s="23"/>
      <c r="J16" s="5"/>
      <c r="K16" s="11"/>
      <c r="L16" s="8"/>
      <c r="M16" s="7"/>
      <c r="N16" s="42" t="str">
        <f t="shared" si="22"/>
        <v/>
      </c>
      <c r="O16" s="9"/>
      <c r="P16" s="7"/>
      <c r="Q16" s="42" t="str">
        <f t="shared" si="23"/>
        <v/>
      </c>
      <c r="R16" s="10"/>
      <c r="S16" s="7"/>
      <c r="T16" s="43" t="str">
        <f>IF(OR(R16="", S16=""), "", IFERROR(VALUE(TRIM(SUBSTITUTE(R16,CHAR(160),""))),0) + IFERROR(VALUE(TRIM(SUBSTITUTE(S16,CHAR(160),""))),0))</f>
        <v/>
      </c>
      <c r="U16" s="16"/>
      <c r="V16" s="69" t="str" cm="1">
        <f t="array" ref="V16">IF((_xlfn.IFS(TRIM(SUBSTITUTE(U16,CHAR(160),""))="Devis 1",IFERROR(VALUE(TRIM(SUBSTITUTE(L16,CHAR(160),""))),0),TRIM(SUBSTITUTE(U16,CHAR(160),""))="Devis 2",IFERROR(VALUE(TRIM(SUBSTITUTE(O16,CHAR(160),""))),0),TRIM(SUBSTITUTE(U16,CHAR(160),""))="Devis 3",IFERROR(VALUE(TRIM(SUBSTITUTE(R16,CHAR(160),""))),0),TRUE,0)*IFERROR(VALUE(TRIM(SUBSTITUTE(C16,CHAR(160),""))),0))=0,"",_xlfn.IFS(TRIM(SUBSTITUTE(U16,CHAR(160),""))="Devis 1",IFERROR(VALUE(TRIM(SUBSTITUTE(L16,CHAR(160),""))),0),TRIM(SUBSTITUTE(U16,CHAR(160),""))="Devis 2",IFERROR(VALUE(TRIM(SUBSTITUTE(O16,CHAR(160),""))),0),TRIM(SUBSTITUTE(U16,CHAR(160),""))="Devis 3",IFERROR(VALUE(TRIM(SUBSTITUTE(R16,CHAR(160),""))),0),TRUE,0)*IFERROR(VALUE(TRIM(SUBSTITUTE(C16,CHAR(160),""))),0))</f>
        <v/>
      </c>
      <c r="W16" s="67" t="str" cm="1">
        <f t="array" ref="W16">IF((_xlfn.IFS(TRIM(SUBSTITUTE(U16,CHAR(160),""))="Devis 1",IFERROR(VALUE(TRIM(SUBSTITUTE(M16,CHAR(160),""))),0),TRIM(SUBSTITUTE(U16,CHAR(160),""))="Devis 2",IFERROR(VALUE(TRIM(SUBSTITUTE(P16,CHAR(160),""))),0),TRIM(SUBSTITUTE(U16,CHAR(160),""))="Devis 3",IFERROR(VALUE(TRIM(SUBSTITUTE(S16,CHAR(160),""))),0),TRUE,0)*IFERROR(VALUE(TRIM(SUBSTITUTE(C16,CHAR(160),""))),0))=0,IF(V16&lt;&gt;"",0,""),_xlfn.IFS(TRIM(SUBSTITUTE(U16,CHAR(160),""))="Devis 1",IFERROR(VALUE(TRIM(SUBSTITUTE(M16,CHAR(160),""))),0),TRIM(SUBSTITUTE(U16,CHAR(160),""))="Devis 2",IFERROR(VALUE(TRIM(SUBSTITUTE(P16,CHAR(160),""))),0),TRIM(SUBSTITUTE(U16,CHAR(160),""))="Devis 3",IFERROR(VALUE(TRIM(SUBSTITUTE(S16,CHAR(160),""))),0),TRUE,0)*IFERROR(VALUE(TRIM(SUBSTITUTE(C16,CHAR(160),""))),0))</f>
        <v/>
      </c>
      <c r="X16" s="70" t="str">
        <f t="shared" si="25"/>
        <v/>
      </c>
      <c r="Y16" s="609"/>
      <c r="Z16" s="18" t="str">
        <f t="shared" si="26"/>
        <v/>
      </c>
      <c r="AA16" s="15" t="str">
        <f t="shared" si="27"/>
        <v/>
      </c>
      <c r="AB16" s="15" t="str">
        <f t="shared" si="28"/>
        <v/>
      </c>
      <c r="AC16" s="15" t="str">
        <f t="shared" si="29"/>
        <v/>
      </c>
      <c r="AD16" s="15" t="str">
        <f t="shared" si="30"/>
        <v/>
      </c>
      <c r="AE16" s="15" t="str">
        <f t="shared" si="31"/>
        <v/>
      </c>
      <c r="AF16" s="15" t="str">
        <f t="shared" si="32"/>
        <v/>
      </c>
      <c r="AG16" s="614" t="str">
        <f t="shared" si="33"/>
        <v/>
      </c>
      <c r="AH16" s="618" t="str">
        <f t="shared" si="34"/>
        <v/>
      </c>
      <c r="AI16" s="616" t="str">
        <f t="shared" si="35"/>
        <v/>
      </c>
      <c r="AJ16" s="611" t="str">
        <f t="shared" si="16"/>
        <v/>
      </c>
      <c r="AK16" s="20" t="str">
        <f t="shared" si="17"/>
        <v/>
      </c>
      <c r="AL16" s="42" t="str">
        <f t="shared" si="36"/>
        <v/>
      </c>
      <c r="AM16" s="46" t="str">
        <f t="shared" si="1"/>
        <v/>
      </c>
      <c r="AN16" s="20" t="str">
        <f t="shared" si="2"/>
        <v/>
      </c>
      <c r="AO16" s="42" t="str">
        <f t="shared" si="37"/>
        <v/>
      </c>
      <c r="AP16" s="47" t="str">
        <f t="shared" si="3"/>
        <v/>
      </c>
      <c r="AQ16" s="20" t="str">
        <f t="shared" si="4"/>
        <v/>
      </c>
      <c r="AR16" s="48" t="str">
        <f t="shared" si="38"/>
        <v/>
      </c>
      <c r="AS16" s="44" t="str">
        <f t="shared" si="5"/>
        <v/>
      </c>
      <c r="AT16" s="58"/>
      <c r="AU16" s="49" t="str">
        <f t="shared" si="6"/>
        <v/>
      </c>
      <c r="AV16" s="49" t="str">
        <f t="shared" si="7"/>
        <v/>
      </c>
      <c r="AW16" s="49" t="str">
        <f t="shared" si="39"/>
        <v/>
      </c>
      <c r="AX16" s="68" t="str" cm="1">
        <f t="array" ref="AX16">IF($AA16="","",IF((IFERROR(_xlfn.IFS($AS16="Devis 1",(IFERROR(VALUE(TRIM(SUBSTITUTE(AJ16,CHAR(160),""))),0)),$AS16="Devis 2",(IFERROR(VALUE(TRIM(SUBSTITUTE(AM16,CHAR(160),""))),0)),$AS16="Devis 3",(IFERROR(VALUE(TRIM(SUBSTITUTE(AP16,CHAR(160),""))),0))),0))*(IFERROR(VALUE(TRIM(SUBSTITUTE($AA16,CHAR(160),""))),0))=0,"",(IFERROR(_xlfn.IFS($AS16="Devis 1",(IFERROR(VALUE(TRIM(SUBSTITUTE(AJ16,CHAR(160),""))),0)),$AS16="Devis 2",(IFERROR(VALUE(TRIM(SUBSTITUTE(AM16,CHAR(160),""))),0)),$AS16="Devis 3",(IFERROR(VALUE(TRIM(SUBSTITUTE(AP16,CHAR(160),""))),0))),0))*(IFERROR(VALUE(TRIM(SUBSTITUTE($AA16,CHAR(160),""))),0))))</f>
        <v/>
      </c>
      <c r="AY16" s="68" t="str" cm="1">
        <f t="array" ref="AY16">IF($AA16="","",IF(IFERROR(_xlfn.IFS(TRIM(SUBSTITUTE($AS16,CHAR(160),""))="Devis 1",IFERROR(VALUE(TRIM(SUBSTITUTE(AK16,CHAR(160),""))),0),TRIM(SUBSTITUTE($AS16,CHAR(160),""))="Devis 2",IFERROR(VALUE(TRIM(SUBSTITUTE(AN16,CHAR(160),""))),0),TRIM(SUBSTITUTE($AS16,CHAR(160),""))="Devis 3",IFERROR(VALUE(TRIM(SUBSTITUTE(AQ16,CHAR(160),""))),0)),0)*IFERROR(VALUE(TRIM(SUBSTITUTE($AA16,CHAR(160),""))),0)=0,IF(AX16&lt;&gt;"",0,""),IFERROR(_xlfn.IFS(TRIM(SUBSTITUTE($AS16,CHAR(160),""))="Devis 1",IFERROR(VALUE(TRIM(SUBSTITUTE(AK16,CHAR(160),""))),0),TRIM(SUBSTITUTE($AS16,CHAR(160),""))="Devis 2",IFERROR(VALUE(TRIM(SUBSTITUTE(AN16,CHAR(160),""))),0),TRIM(SUBSTITUTE($AS16,CHAR(160),""))="Devis 3",IFERROR(VALUE(TRIM(SUBSTITUTE(AQ16,CHAR(160),""))),0)),0)*IFERROR(VALUE(TRIM(SUBSTITUTE($AA16,CHAR(160),""))),0)))</f>
        <v/>
      </c>
      <c r="AZ16" s="68" t="str" cm="1">
        <f t="array" ref="AZ16">IF($AA16="","",IF((IFERROR(_xlfn.IFS($AS16="Devis 1",(IFERROR(VALUE(TRIM(SUBSTITUTE(AL16,CHAR(160),""))),0)),$AS16="Devis 2",(IFERROR(VALUE(TRIM(SUBSTITUTE(AO16,CHAR(160),""))),0)),$AS16="Devis 3",(IFERROR(VALUE(TRIM(SUBSTITUTE(AR16,CHAR(160),""))),0))),0))*(IFERROR(VALUE(TRIM(SUBSTITUTE($AA16,CHAR(160),""))),0))=0,"",(IFERROR(_xlfn.IFS($AS16="Devis 1",(IFERROR(VALUE(TRIM(SUBSTITUTE(AL16,CHAR(160),""))),0)),$AS16="Devis 2",(IFERROR(VALUE(TRIM(SUBSTITUTE(AO16,CHAR(160),""))),0)),$AS16="Devis 3",(IFERROR(VALUE(TRIM(SUBSTITUTE(AR16,CHAR(160),""))),0))),0))*(IFERROR(VALUE(TRIM(SUBSTITUTE($AA16,CHAR(160),""))),0))))</f>
        <v/>
      </c>
      <c r="BA16" s="59"/>
      <c r="BB16" s="14" t="str" cm="1">
        <f t="array" ref="BB16">IF(OR(AZ16="",AW16="",AX16="",AU16="",AY16="",AV16=""),"",_xlfn.IFS((IFERROR(VALUE(TRIM(SUBSTITUTE(AZ16,CHAR(160),""))),0))&gt;(IFERROR(VALUE(TRIM(SUBSTITUTE(AW16,CHAR(160),""))),0)),"KO : Le montant retenu TTC est supérieur au montant raisonnable TTC. Merci de revoir la ligne de dépense ou plafonner son montant.",(IFERROR(VALUE(TRIM(SUBSTITUTE(AX16,CHAR(160),""))),0))&gt;(IFERROR(VALUE(TRIM(SUBSTITUTE(AU16,CHAR(160),""))),0)),"Attention : Le montant retenu HT est supérieur au montant HT raisonnable. Merci de revoir la ligne de dépense, plafonner son montant, ou justifier la reventillation HT / TVA.",(IFERROR(VALUE(TRIM(SUBSTITUTE(AY16,CHAR(160),""))),0))&gt;(IFERROR(VALUE(TRIM(SUBSTITUTE(AV16,CHAR(160),""))),0)),"Attention : Le montant TVA retenu est supérieur au montant TVA raisonnable. Merci de revoir la ligne de dépense, plafonner son montant, ou justifier la reventillation HT / TVA.",(IFERROR(VALUE(TRIM(SUBSTITUTE(AZ16,CHAR(160),""))),0))=0,"",(IFERROR(VALUE(TRIM(SUBSTITUTE(AW16,CHAR(160),""))),0))=(IFERROR(VALUE(TRIM(SUBSTITUTE(AZ16,CHAR(160),""))),0)),"OK",(IFERROR(VALUE(TRIM(SUBSTITUTE(AW16,CHAR(160),""))),0))&gt;(IFERROR(VALUE(TRIM(SUBSTITUTE(AZ16,CHAR(160),""))),0))," OK : Montant instruit inférieur au montant raisonnable.",TRUE,""))</f>
        <v/>
      </c>
      <c r="BC16" s="14" t="str" cm="1">
        <f t="array" ref="BC16">IF(
   OR(AZ16="",X16="",AX16="",V16="",AY16="",W16=""),
   "",
   _xlfn.IFS(
      (IFERROR(VALUE(TRIM(SUBSTITUTE(AZ16,CHAR(160),""))),0))=0,
         "Attention montant présenté entièrement écarté",
      (IFERROR(VALUE(TRIM(SUBSTITUTE(AZ16,CHAR(160),""))),0))&gt;
         (IFERROR(VALUE(TRIM(SUBSTITUTE(X16,CHAR(160),""))),0)),
         "KO : Le montant retenu TTC est supérieur au montant présenté TTC. Merci de revoir la ligne de dépense ou plafonner son montant.",
      (IFERROR(VALUE(TRIM(SUBSTITUTE(AX16,CHAR(160),""))),0))&gt;
         (IFERROR(VALUE(TRIM(SUBSTITUTE(V16,CHAR(160),""))),0)),
         "Attention : Le montant retenu HT est supérieur au montant HT présenté. Merci de revoir la ligne de dépense, plafonner son montant, ou justifier la reventilation HT / TVA.",
      (IFERROR(VALUE(TRIM(SUBSTITUTE(AY16,CHAR(160),""))),0))&gt;
         (IFERROR(VALUE(TRIM(SUBSTITUTE(W16,CHAR(160),""))),0)),
         "Attention : Le montant TVA retenu est supérieur au montant TVA présenté. Merci de revoir la ligne de dépense, plafonner son montant, ou justifier la reventilation HT / TVA.",
      (IFERROR(VALUE(TRIM(SUBSTITUTE(X16,CHAR(160),""))),0))=0,
         "",
      (IFERROR(VALUE(TRIM(SUBSTITUTE(AZ16,CHAR(160),""))),0))=
         (IFERROR(VALUE(TRIM(SUBSTITUTE(X16,CHAR(160),""))),0)),
         "OK",
      (IFERROR(VALUE(TRIM(SUBSTITUTE(AZ16,CHAR(160),""))),0))&lt;
         (IFERROR(VALUE(TRIM(SUBSTITUTE(X16,CHAR(160),""))),0)),
         "Attention : montant présenté partiellement écarté.",
      TRUE,
         ""
   )
)</f>
        <v/>
      </c>
      <c r="BD16" s="49" t="str">
        <f t="shared" si="8"/>
        <v/>
      </c>
      <c r="BE16" s="49" t="str">
        <f t="shared" si="9"/>
        <v/>
      </c>
      <c r="BF16" s="21" t="str">
        <f t="shared" si="10"/>
        <v/>
      </c>
    </row>
    <row r="17" spans="1:58" ht="15" customHeight="1">
      <c r="A17" s="338">
        <v>6</v>
      </c>
      <c r="B17" s="355"/>
      <c r="C17" s="6"/>
      <c r="D17" s="5"/>
      <c r="E17" s="5"/>
      <c r="F17" s="143"/>
      <c r="G17" s="24"/>
      <c r="H17" s="22"/>
      <c r="I17" s="23"/>
      <c r="J17" s="5"/>
      <c r="K17" s="11"/>
      <c r="L17" s="8"/>
      <c r="M17" s="7"/>
      <c r="N17" s="42" t="str">
        <f t="shared" si="22"/>
        <v/>
      </c>
      <c r="O17" s="9"/>
      <c r="P17" s="7"/>
      <c r="Q17" s="42" t="str">
        <f t="shared" si="23"/>
        <v/>
      </c>
      <c r="R17" s="10"/>
      <c r="S17" s="7"/>
      <c r="T17" s="43" t="str">
        <f t="shared" si="24"/>
        <v/>
      </c>
      <c r="U17" s="16"/>
      <c r="V17" s="69" t="str" cm="1">
        <f t="array" ref="V17">IF((_xlfn.IFS(TRIM(SUBSTITUTE(U17,CHAR(160),""))="Devis 1",IFERROR(VALUE(TRIM(SUBSTITUTE(L17,CHAR(160),""))),0),TRIM(SUBSTITUTE(U17,CHAR(160),""))="Devis 2",IFERROR(VALUE(TRIM(SUBSTITUTE(O17,CHAR(160),""))),0),TRIM(SUBSTITUTE(U17,CHAR(160),""))="Devis 3",IFERROR(VALUE(TRIM(SUBSTITUTE(R17,CHAR(160),""))),0),TRUE,0)*IFERROR(VALUE(TRIM(SUBSTITUTE(C17,CHAR(160),""))),0))=0,"",_xlfn.IFS(TRIM(SUBSTITUTE(U17,CHAR(160),""))="Devis 1",IFERROR(VALUE(TRIM(SUBSTITUTE(L17,CHAR(160),""))),0),TRIM(SUBSTITUTE(U17,CHAR(160),""))="Devis 2",IFERROR(VALUE(TRIM(SUBSTITUTE(O17,CHAR(160),""))),0),TRIM(SUBSTITUTE(U17,CHAR(160),""))="Devis 3",IFERROR(VALUE(TRIM(SUBSTITUTE(R17,CHAR(160),""))),0),TRUE,0)*IFERROR(VALUE(TRIM(SUBSTITUTE(C17,CHAR(160),""))),0))</f>
        <v/>
      </c>
      <c r="W17" s="67" t="str" cm="1">
        <f t="array" ref="W17">IF((_xlfn.IFS(TRIM(SUBSTITUTE(U17,CHAR(160),""))="Devis 1",IFERROR(VALUE(TRIM(SUBSTITUTE(M17,CHAR(160),""))),0),TRIM(SUBSTITUTE(U17,CHAR(160),""))="Devis 2",IFERROR(VALUE(TRIM(SUBSTITUTE(P17,CHAR(160),""))),0),TRIM(SUBSTITUTE(U17,CHAR(160),""))="Devis 3",IFERROR(VALUE(TRIM(SUBSTITUTE(S17,CHAR(160),""))),0),TRUE,0)*IFERROR(VALUE(TRIM(SUBSTITUTE(C17,CHAR(160),""))),0))=0,IF(V17&lt;&gt;"",0,""),_xlfn.IFS(TRIM(SUBSTITUTE(U17,CHAR(160),""))="Devis 1",IFERROR(VALUE(TRIM(SUBSTITUTE(M17,CHAR(160),""))),0),TRIM(SUBSTITUTE(U17,CHAR(160),""))="Devis 2",IFERROR(VALUE(TRIM(SUBSTITUTE(P17,CHAR(160),""))),0),TRIM(SUBSTITUTE(U17,CHAR(160),""))="Devis 3",IFERROR(VALUE(TRIM(SUBSTITUTE(S17,CHAR(160),""))),0),TRUE,0)*IFERROR(VALUE(TRIM(SUBSTITUTE(C17,CHAR(160),""))),0))</f>
        <v/>
      </c>
      <c r="X17" s="70" t="str">
        <f t="shared" si="25"/>
        <v/>
      </c>
      <c r="Y17" s="609"/>
      <c r="Z17" s="18" t="str">
        <f t="shared" si="26"/>
        <v/>
      </c>
      <c r="AA17" s="15" t="str">
        <f t="shared" si="27"/>
        <v/>
      </c>
      <c r="AB17" s="15" t="str">
        <f t="shared" si="28"/>
        <v/>
      </c>
      <c r="AC17" s="15" t="str">
        <f t="shared" si="29"/>
        <v/>
      </c>
      <c r="AD17" s="15" t="str">
        <f t="shared" si="30"/>
        <v/>
      </c>
      <c r="AE17" s="15" t="str">
        <f t="shared" si="31"/>
        <v/>
      </c>
      <c r="AF17" s="15" t="str">
        <f t="shared" si="32"/>
        <v/>
      </c>
      <c r="AG17" s="614" t="str">
        <f t="shared" si="33"/>
        <v/>
      </c>
      <c r="AH17" s="618" t="str">
        <f t="shared" si="34"/>
        <v/>
      </c>
      <c r="AI17" s="616" t="str">
        <f t="shared" si="35"/>
        <v/>
      </c>
      <c r="AJ17" s="611" t="str">
        <f t="shared" si="16"/>
        <v/>
      </c>
      <c r="AK17" s="20" t="str">
        <f t="shared" si="17"/>
        <v/>
      </c>
      <c r="AL17" s="42" t="str">
        <f t="shared" si="36"/>
        <v/>
      </c>
      <c r="AM17" s="46" t="str">
        <f t="shared" si="1"/>
        <v/>
      </c>
      <c r="AN17" s="20" t="str">
        <f t="shared" si="2"/>
        <v/>
      </c>
      <c r="AO17" s="42" t="str">
        <f t="shared" si="37"/>
        <v/>
      </c>
      <c r="AP17" s="47" t="str">
        <f t="shared" si="3"/>
        <v/>
      </c>
      <c r="AQ17" s="20" t="str">
        <f t="shared" si="4"/>
        <v/>
      </c>
      <c r="AR17" s="48" t="str">
        <f t="shared" si="38"/>
        <v/>
      </c>
      <c r="AS17" s="44" t="str">
        <f t="shared" si="5"/>
        <v/>
      </c>
      <c r="AT17" s="58"/>
      <c r="AU17" s="49" t="str">
        <f t="shared" si="6"/>
        <v/>
      </c>
      <c r="AV17" s="49" t="str">
        <f t="shared" si="7"/>
        <v/>
      </c>
      <c r="AW17" s="49" t="str">
        <f t="shared" si="39"/>
        <v/>
      </c>
      <c r="AX17" s="68" t="str" cm="1">
        <f t="array" ref="AX17">IF($AA17="","",IF((IFERROR(_xlfn.IFS($AS17="Devis 1",(IFERROR(VALUE(TRIM(SUBSTITUTE(AJ17,CHAR(160),""))),0)),$AS17="Devis 2",(IFERROR(VALUE(TRIM(SUBSTITUTE(AM17,CHAR(160),""))),0)),$AS17="Devis 3",(IFERROR(VALUE(TRIM(SUBSTITUTE(AP17,CHAR(160),""))),0))),0))*(IFERROR(VALUE(TRIM(SUBSTITUTE($AA17,CHAR(160),""))),0))=0,"",(IFERROR(_xlfn.IFS($AS17="Devis 1",(IFERROR(VALUE(TRIM(SUBSTITUTE(AJ17,CHAR(160),""))),0)),$AS17="Devis 2",(IFERROR(VALUE(TRIM(SUBSTITUTE(AM17,CHAR(160),""))),0)),$AS17="Devis 3",(IFERROR(VALUE(TRIM(SUBSTITUTE(AP17,CHAR(160),""))),0))),0))*(IFERROR(VALUE(TRIM(SUBSTITUTE($AA17,CHAR(160),""))),0))))</f>
        <v/>
      </c>
      <c r="AY17" s="68" t="str" cm="1">
        <f t="array" ref="AY17">IF($AA17="","",IF(IFERROR(_xlfn.IFS(TRIM(SUBSTITUTE($AS17,CHAR(160),""))="Devis 1",IFERROR(VALUE(TRIM(SUBSTITUTE(AK17,CHAR(160),""))),0),TRIM(SUBSTITUTE($AS17,CHAR(160),""))="Devis 2",IFERROR(VALUE(TRIM(SUBSTITUTE(AN17,CHAR(160),""))),0),TRIM(SUBSTITUTE($AS17,CHAR(160),""))="Devis 3",IFERROR(VALUE(TRIM(SUBSTITUTE(AQ17,CHAR(160),""))),0)),0)*IFERROR(VALUE(TRIM(SUBSTITUTE($AA17,CHAR(160),""))),0)=0,IF(AX17&lt;&gt;"",0,""),IFERROR(_xlfn.IFS(TRIM(SUBSTITUTE($AS17,CHAR(160),""))="Devis 1",IFERROR(VALUE(TRIM(SUBSTITUTE(AK17,CHAR(160),""))),0),TRIM(SUBSTITUTE($AS17,CHAR(160),""))="Devis 2",IFERROR(VALUE(TRIM(SUBSTITUTE(AN17,CHAR(160),""))),0),TRIM(SUBSTITUTE($AS17,CHAR(160),""))="Devis 3",IFERROR(VALUE(TRIM(SUBSTITUTE(AQ17,CHAR(160),""))),0)),0)*IFERROR(VALUE(TRIM(SUBSTITUTE($AA17,CHAR(160),""))),0)))</f>
        <v/>
      </c>
      <c r="AZ17" s="68" t="str" cm="1">
        <f t="array" ref="AZ17">IF($AA17="","",IF((IFERROR(_xlfn.IFS($AS17="Devis 1",(IFERROR(VALUE(TRIM(SUBSTITUTE(AL17,CHAR(160),""))),0)),$AS17="Devis 2",(IFERROR(VALUE(TRIM(SUBSTITUTE(AO17,CHAR(160),""))),0)),$AS17="Devis 3",(IFERROR(VALUE(TRIM(SUBSTITUTE(AR17,CHAR(160),""))),0))),0))*(IFERROR(VALUE(TRIM(SUBSTITUTE($AA17,CHAR(160),""))),0))=0,"",(IFERROR(_xlfn.IFS($AS17="Devis 1",(IFERROR(VALUE(TRIM(SUBSTITUTE(AL17,CHAR(160),""))),0)),$AS17="Devis 2",(IFERROR(VALUE(TRIM(SUBSTITUTE(AO17,CHAR(160),""))),0)),$AS17="Devis 3",(IFERROR(VALUE(TRIM(SUBSTITUTE(AR17,CHAR(160),""))),0))),0))*(IFERROR(VALUE(TRIM(SUBSTITUTE($AA17,CHAR(160),""))),0))))</f>
        <v/>
      </c>
      <c r="BA17" s="59"/>
      <c r="BB17" s="14" t="str" cm="1">
        <f t="array" ref="BB17">IF(OR(AZ17="",AW17="",AX17="",AU17="",AY17="",AV17=""),"",_xlfn.IFS((IFERROR(VALUE(TRIM(SUBSTITUTE(AZ17,CHAR(160),""))),0))&gt;(IFERROR(VALUE(TRIM(SUBSTITUTE(AW17,CHAR(160),""))),0)),"KO : Le montant retenu TTC est supérieur au montant raisonnable TTC. Merci de revoir la ligne de dépense ou plafonner son montant.",(IFERROR(VALUE(TRIM(SUBSTITUTE(AX17,CHAR(160),""))),0))&gt;(IFERROR(VALUE(TRIM(SUBSTITUTE(AU17,CHAR(160),""))),0)),"Attention : Le montant retenu HT est supérieur au montant HT raisonnable. Merci de revoir la ligne de dépense, plafonner son montant, ou justifier la reventillation HT / TVA.",(IFERROR(VALUE(TRIM(SUBSTITUTE(AY17,CHAR(160),""))),0))&gt;(IFERROR(VALUE(TRIM(SUBSTITUTE(AV17,CHAR(160),""))),0)),"Attention : Le montant TVA retenu est supérieur au montant TVA raisonnable. Merci de revoir la ligne de dépense, plafonner son montant, ou justifier la reventillation HT / TVA.",(IFERROR(VALUE(TRIM(SUBSTITUTE(AZ17,CHAR(160),""))),0))=0,"",(IFERROR(VALUE(TRIM(SUBSTITUTE(AW17,CHAR(160),""))),0))=(IFERROR(VALUE(TRIM(SUBSTITUTE(AZ17,CHAR(160),""))),0)),"OK",(IFERROR(VALUE(TRIM(SUBSTITUTE(AW17,CHAR(160),""))),0))&gt;(IFERROR(VALUE(TRIM(SUBSTITUTE(AZ17,CHAR(160),""))),0))," OK : Montant instruit inférieur au montant raisonnable.",TRUE,""))</f>
        <v/>
      </c>
      <c r="BC17" s="14" t="str" cm="1">
        <f t="array" ref="BC17">IF(
   OR(AZ17="",X17="",AX17="",V17="",AY17="",W17=""),
   "",
   _xlfn.IFS(
      (IFERROR(VALUE(TRIM(SUBSTITUTE(AZ17,CHAR(160),""))),0))=0,
         "Attention montant présenté entièrement écarté",
      (IFERROR(VALUE(TRIM(SUBSTITUTE(AZ17,CHAR(160),""))),0))&gt;
         (IFERROR(VALUE(TRIM(SUBSTITUTE(X17,CHAR(160),""))),0)),
         "KO : Le montant retenu TTC est supérieur au montant présenté TTC. Merci de revoir la ligne de dépense ou plafonner son montant.",
      (IFERROR(VALUE(TRIM(SUBSTITUTE(AX17,CHAR(160),""))),0))&gt;
         (IFERROR(VALUE(TRIM(SUBSTITUTE(V17,CHAR(160),""))),0)),
         "Attention : Le montant retenu HT est supérieur au montant HT présenté. Merci de revoir la ligne de dépense, plafonner son montant, ou justifier la reventilation HT / TVA.",
      (IFERROR(VALUE(TRIM(SUBSTITUTE(AY17,CHAR(160),""))),0))&gt;
         (IFERROR(VALUE(TRIM(SUBSTITUTE(W17,CHAR(160),""))),0)),
         "Attention : Le montant TVA retenu est supérieur au montant TVA présenté. Merci de revoir la ligne de dépense, plafonner son montant, ou justifier la reventilation HT / TVA.",
      (IFERROR(VALUE(TRIM(SUBSTITUTE(X17,CHAR(160),""))),0))=0,
         "",
      (IFERROR(VALUE(TRIM(SUBSTITUTE(AZ17,CHAR(160),""))),0))=
         (IFERROR(VALUE(TRIM(SUBSTITUTE(X17,CHAR(160),""))),0)),
         "OK",
      (IFERROR(VALUE(TRIM(SUBSTITUTE(AZ17,CHAR(160),""))),0))&lt;
         (IFERROR(VALUE(TRIM(SUBSTITUTE(X17,CHAR(160),""))),0)),
         "Attention : montant présenté partiellement écarté.",
      TRUE,
         ""
   )
)</f>
        <v/>
      </c>
      <c r="BD17" s="49" t="str">
        <f t="shared" si="8"/>
        <v/>
      </c>
      <c r="BE17" s="49" t="str">
        <f t="shared" si="9"/>
        <v/>
      </c>
      <c r="BF17" s="21" t="str">
        <f t="shared" si="10"/>
        <v/>
      </c>
    </row>
    <row r="18" spans="1:58" ht="15" customHeight="1">
      <c r="A18" s="338">
        <v>7</v>
      </c>
      <c r="B18" s="355"/>
      <c r="C18" s="6"/>
      <c r="D18" s="5"/>
      <c r="E18" s="5"/>
      <c r="F18" s="143"/>
      <c r="G18" s="24"/>
      <c r="H18" s="22"/>
      <c r="I18" s="23"/>
      <c r="J18" s="5"/>
      <c r="K18" s="11"/>
      <c r="L18" s="8"/>
      <c r="M18" s="7"/>
      <c r="N18" s="42" t="str">
        <f t="shared" si="22"/>
        <v/>
      </c>
      <c r="O18" s="9"/>
      <c r="P18" s="7"/>
      <c r="Q18" s="42" t="str">
        <f t="shared" si="23"/>
        <v/>
      </c>
      <c r="R18" s="10"/>
      <c r="S18" s="7"/>
      <c r="T18" s="43" t="str">
        <f t="shared" si="24"/>
        <v/>
      </c>
      <c r="U18" s="16"/>
      <c r="V18" s="69" t="str" cm="1">
        <f t="array" ref="V18">IF((_xlfn.IFS(TRIM(SUBSTITUTE(U18,CHAR(160),""))="Devis 1",IFERROR(VALUE(TRIM(SUBSTITUTE(L18,CHAR(160),""))),0),TRIM(SUBSTITUTE(U18,CHAR(160),""))="Devis 2",IFERROR(VALUE(TRIM(SUBSTITUTE(O18,CHAR(160),""))),0),TRIM(SUBSTITUTE(U18,CHAR(160),""))="Devis 3",IFERROR(VALUE(TRIM(SUBSTITUTE(R18,CHAR(160),""))),0),TRUE,0)*IFERROR(VALUE(TRIM(SUBSTITUTE(C18,CHAR(160),""))),0))=0,"",_xlfn.IFS(TRIM(SUBSTITUTE(U18,CHAR(160),""))="Devis 1",IFERROR(VALUE(TRIM(SUBSTITUTE(L18,CHAR(160),""))),0),TRIM(SUBSTITUTE(U18,CHAR(160),""))="Devis 2",IFERROR(VALUE(TRIM(SUBSTITUTE(O18,CHAR(160),""))),0),TRIM(SUBSTITUTE(U18,CHAR(160),""))="Devis 3",IFERROR(VALUE(TRIM(SUBSTITUTE(R18,CHAR(160),""))),0),TRUE,0)*IFERROR(VALUE(TRIM(SUBSTITUTE(C18,CHAR(160),""))),0))</f>
        <v/>
      </c>
      <c r="W18" s="67" t="str" cm="1">
        <f t="array" ref="W18">IF((_xlfn.IFS(TRIM(SUBSTITUTE(U18,CHAR(160),""))="Devis 1",IFERROR(VALUE(TRIM(SUBSTITUTE(M18,CHAR(160),""))),0),TRIM(SUBSTITUTE(U18,CHAR(160),""))="Devis 2",IFERROR(VALUE(TRIM(SUBSTITUTE(P18,CHAR(160),""))),0),TRIM(SUBSTITUTE(U18,CHAR(160),""))="Devis 3",IFERROR(VALUE(TRIM(SUBSTITUTE(S18,CHAR(160),""))),0),TRUE,0)*IFERROR(VALUE(TRIM(SUBSTITUTE(C18,CHAR(160),""))),0))=0,IF(V18&lt;&gt;"",0,""),_xlfn.IFS(TRIM(SUBSTITUTE(U18,CHAR(160),""))="Devis 1",IFERROR(VALUE(TRIM(SUBSTITUTE(M18,CHAR(160),""))),0),TRIM(SUBSTITUTE(U18,CHAR(160),""))="Devis 2",IFERROR(VALUE(TRIM(SUBSTITUTE(P18,CHAR(160),""))),0),TRIM(SUBSTITUTE(U18,CHAR(160),""))="Devis 3",IFERROR(VALUE(TRIM(SUBSTITUTE(S18,CHAR(160),""))),0),TRUE,0)*IFERROR(VALUE(TRIM(SUBSTITUTE(C18,CHAR(160),""))),0))</f>
        <v/>
      </c>
      <c r="X18" s="70" t="str">
        <f t="shared" si="25"/>
        <v/>
      </c>
      <c r="Y18" s="609"/>
      <c r="Z18" s="18" t="str">
        <f t="shared" si="26"/>
        <v/>
      </c>
      <c r="AA18" s="15" t="str">
        <f t="shared" si="27"/>
        <v/>
      </c>
      <c r="AB18" s="15" t="str">
        <f t="shared" si="28"/>
        <v/>
      </c>
      <c r="AC18" s="15" t="str">
        <f t="shared" si="29"/>
        <v/>
      </c>
      <c r="AD18" s="15" t="str">
        <f t="shared" si="30"/>
        <v/>
      </c>
      <c r="AE18" s="15" t="str">
        <f t="shared" si="31"/>
        <v/>
      </c>
      <c r="AF18" s="15" t="str">
        <f t="shared" si="32"/>
        <v/>
      </c>
      <c r="AG18" s="614" t="str">
        <f t="shared" si="33"/>
        <v/>
      </c>
      <c r="AH18" s="618" t="str">
        <f t="shared" si="34"/>
        <v/>
      </c>
      <c r="AI18" s="616" t="str">
        <f t="shared" si="35"/>
        <v/>
      </c>
      <c r="AJ18" s="611" t="str">
        <f t="shared" si="16"/>
        <v/>
      </c>
      <c r="AK18" s="20" t="str">
        <f t="shared" si="17"/>
        <v/>
      </c>
      <c r="AL18" s="42" t="str">
        <f t="shared" si="36"/>
        <v/>
      </c>
      <c r="AM18" s="46" t="str">
        <f t="shared" si="1"/>
        <v/>
      </c>
      <c r="AN18" s="20" t="str">
        <f t="shared" si="2"/>
        <v/>
      </c>
      <c r="AO18" s="42" t="str">
        <f t="shared" si="37"/>
        <v/>
      </c>
      <c r="AP18" s="47" t="str">
        <f t="shared" si="3"/>
        <v/>
      </c>
      <c r="AQ18" s="20" t="str">
        <f t="shared" si="4"/>
        <v/>
      </c>
      <c r="AR18" s="48" t="str">
        <f t="shared" si="38"/>
        <v/>
      </c>
      <c r="AS18" s="44" t="str">
        <f t="shared" si="5"/>
        <v/>
      </c>
      <c r="AT18" s="58"/>
      <c r="AU18" s="49" t="str">
        <f t="shared" si="6"/>
        <v/>
      </c>
      <c r="AV18" s="49" t="str">
        <f t="shared" si="7"/>
        <v/>
      </c>
      <c r="AW18" s="49" t="str">
        <f t="shared" si="39"/>
        <v/>
      </c>
      <c r="AX18" s="68" t="str" cm="1">
        <f t="array" ref="AX18">IF($AA18="","",IF((IFERROR(_xlfn.IFS($AS18="Devis 1",(IFERROR(VALUE(TRIM(SUBSTITUTE(AJ18,CHAR(160),""))),0)),$AS18="Devis 2",(IFERROR(VALUE(TRIM(SUBSTITUTE(AM18,CHAR(160),""))),0)),$AS18="Devis 3",(IFERROR(VALUE(TRIM(SUBSTITUTE(AP18,CHAR(160),""))),0))),0))*(IFERROR(VALUE(TRIM(SUBSTITUTE($AA18,CHAR(160),""))),0))=0,"",(IFERROR(_xlfn.IFS($AS18="Devis 1",(IFERROR(VALUE(TRIM(SUBSTITUTE(AJ18,CHAR(160),""))),0)),$AS18="Devis 2",(IFERROR(VALUE(TRIM(SUBSTITUTE(AM18,CHAR(160),""))),0)),$AS18="Devis 3",(IFERROR(VALUE(TRIM(SUBSTITUTE(AP18,CHAR(160),""))),0))),0))*(IFERROR(VALUE(TRIM(SUBSTITUTE($AA18,CHAR(160),""))),0))))</f>
        <v/>
      </c>
      <c r="AY18" s="68" t="str" cm="1">
        <f t="array" ref="AY18">IF($AA18="","",IF(IFERROR(_xlfn.IFS(TRIM(SUBSTITUTE($AS18,CHAR(160),""))="Devis 1",IFERROR(VALUE(TRIM(SUBSTITUTE(AK18,CHAR(160),""))),0),TRIM(SUBSTITUTE($AS18,CHAR(160),""))="Devis 2",IFERROR(VALUE(TRIM(SUBSTITUTE(AN18,CHAR(160),""))),0),TRIM(SUBSTITUTE($AS18,CHAR(160),""))="Devis 3",IFERROR(VALUE(TRIM(SUBSTITUTE(AQ18,CHAR(160),""))),0)),0)*IFERROR(VALUE(TRIM(SUBSTITUTE($AA18,CHAR(160),""))),0)=0,IF(AX18&lt;&gt;"",0,""),IFERROR(_xlfn.IFS(TRIM(SUBSTITUTE($AS18,CHAR(160),""))="Devis 1",IFERROR(VALUE(TRIM(SUBSTITUTE(AK18,CHAR(160),""))),0),TRIM(SUBSTITUTE($AS18,CHAR(160),""))="Devis 2",IFERROR(VALUE(TRIM(SUBSTITUTE(AN18,CHAR(160),""))),0),TRIM(SUBSTITUTE($AS18,CHAR(160),""))="Devis 3",IFERROR(VALUE(TRIM(SUBSTITUTE(AQ18,CHAR(160),""))),0)),0)*IFERROR(VALUE(TRIM(SUBSTITUTE($AA18,CHAR(160),""))),0)))</f>
        <v/>
      </c>
      <c r="AZ18" s="68" t="str" cm="1">
        <f t="array" ref="AZ18">IF($AA18="","",IF((IFERROR(_xlfn.IFS($AS18="Devis 1",(IFERROR(VALUE(TRIM(SUBSTITUTE(AL18,CHAR(160),""))),0)),$AS18="Devis 2",(IFERROR(VALUE(TRIM(SUBSTITUTE(AO18,CHAR(160),""))),0)),$AS18="Devis 3",(IFERROR(VALUE(TRIM(SUBSTITUTE(AR18,CHAR(160),""))),0))),0))*(IFERROR(VALUE(TRIM(SUBSTITUTE($AA18,CHAR(160),""))),0))=0,"",(IFERROR(_xlfn.IFS($AS18="Devis 1",(IFERROR(VALUE(TRIM(SUBSTITUTE(AL18,CHAR(160),""))),0)),$AS18="Devis 2",(IFERROR(VALUE(TRIM(SUBSTITUTE(AO18,CHAR(160),""))),0)),$AS18="Devis 3",(IFERROR(VALUE(TRIM(SUBSTITUTE(AR18,CHAR(160),""))),0))),0))*(IFERROR(VALUE(TRIM(SUBSTITUTE($AA18,CHAR(160),""))),0))))</f>
        <v/>
      </c>
      <c r="BA18" s="59"/>
      <c r="BB18" s="14" t="str" cm="1">
        <f t="array" ref="BB18">IF(OR(AZ18="",AW18="",AX18="",AU18="",AY18="",AV18=""),"",_xlfn.IFS((IFERROR(VALUE(TRIM(SUBSTITUTE(AZ18,CHAR(160),""))),0))&gt;(IFERROR(VALUE(TRIM(SUBSTITUTE(AW18,CHAR(160),""))),0)),"KO : Le montant retenu TTC est supérieur au montant raisonnable TTC. Merci de revoir la ligne de dépense ou plafonner son montant.",(IFERROR(VALUE(TRIM(SUBSTITUTE(AX18,CHAR(160),""))),0))&gt;(IFERROR(VALUE(TRIM(SUBSTITUTE(AU18,CHAR(160),""))),0)),"Attention : Le montant retenu HT est supérieur au montant HT raisonnable. Merci de revoir la ligne de dépense, plafonner son montant, ou justifier la reventillation HT / TVA.",(IFERROR(VALUE(TRIM(SUBSTITUTE(AY18,CHAR(160),""))),0))&gt;(IFERROR(VALUE(TRIM(SUBSTITUTE(AV18,CHAR(160),""))),0)),"Attention : Le montant TVA retenu est supérieur au montant TVA raisonnable. Merci de revoir la ligne de dépense, plafonner son montant, ou justifier la reventillation HT / TVA.",(IFERROR(VALUE(TRIM(SUBSTITUTE(AZ18,CHAR(160),""))),0))=0,"",(IFERROR(VALUE(TRIM(SUBSTITUTE(AW18,CHAR(160),""))),0))=(IFERROR(VALUE(TRIM(SUBSTITUTE(AZ18,CHAR(160),""))),0)),"OK",(IFERROR(VALUE(TRIM(SUBSTITUTE(AW18,CHAR(160),""))),0))&gt;(IFERROR(VALUE(TRIM(SUBSTITUTE(AZ18,CHAR(160),""))),0))," OK : Montant instruit inférieur au montant raisonnable.",TRUE,""))</f>
        <v/>
      </c>
      <c r="BC18" s="14" t="str" cm="1">
        <f t="array" ref="BC18">IF(
   OR(AZ18="",X18="",AX18="",V18="",AY18="",W18=""),
   "",
   _xlfn.IFS(
      (IFERROR(VALUE(TRIM(SUBSTITUTE(AZ18,CHAR(160),""))),0))=0,
         "Attention montant présenté entièrement écarté",
      (IFERROR(VALUE(TRIM(SUBSTITUTE(AZ18,CHAR(160),""))),0))&gt;
         (IFERROR(VALUE(TRIM(SUBSTITUTE(X18,CHAR(160),""))),0)),
         "KO : Le montant retenu TTC est supérieur au montant présenté TTC. Merci de revoir la ligne de dépense ou plafonner son montant.",
      (IFERROR(VALUE(TRIM(SUBSTITUTE(AX18,CHAR(160),""))),0))&gt;
         (IFERROR(VALUE(TRIM(SUBSTITUTE(V18,CHAR(160),""))),0)),
         "Attention : Le montant retenu HT est supérieur au montant HT présenté. Merci de revoir la ligne de dépense, plafonner son montant, ou justifier la reventilation HT / TVA.",
      (IFERROR(VALUE(TRIM(SUBSTITUTE(AY18,CHAR(160),""))),0))&gt;
         (IFERROR(VALUE(TRIM(SUBSTITUTE(W18,CHAR(160),""))),0)),
         "Attention : Le montant TVA retenu est supérieur au montant TVA présenté. Merci de revoir la ligne de dépense, plafonner son montant, ou justifier la reventilation HT / TVA.",
      (IFERROR(VALUE(TRIM(SUBSTITUTE(X18,CHAR(160),""))),0))=0,
         "",
      (IFERROR(VALUE(TRIM(SUBSTITUTE(AZ18,CHAR(160),""))),0))=
         (IFERROR(VALUE(TRIM(SUBSTITUTE(X18,CHAR(160),""))),0)),
         "OK",
      (IFERROR(VALUE(TRIM(SUBSTITUTE(AZ18,CHAR(160),""))),0))&lt;
         (IFERROR(VALUE(TRIM(SUBSTITUTE(X18,CHAR(160),""))),0)),
         "Attention : montant présenté partiellement écarté.",
      TRUE,
         ""
   )
)</f>
        <v/>
      </c>
      <c r="BD18" s="49" t="str">
        <f t="shared" si="8"/>
        <v/>
      </c>
      <c r="BE18" s="49" t="str">
        <f t="shared" si="9"/>
        <v/>
      </c>
      <c r="BF18" s="21" t="str">
        <f t="shared" si="10"/>
        <v/>
      </c>
    </row>
    <row r="19" spans="1:58" ht="15" customHeight="1">
      <c r="A19" s="338">
        <v>8</v>
      </c>
      <c r="B19" s="355"/>
      <c r="C19" s="6"/>
      <c r="D19" s="5"/>
      <c r="E19" s="5"/>
      <c r="F19" s="143"/>
      <c r="G19" s="24"/>
      <c r="H19" s="22"/>
      <c r="I19" s="23"/>
      <c r="J19" s="5"/>
      <c r="K19" s="11"/>
      <c r="L19" s="8"/>
      <c r="M19" s="7"/>
      <c r="N19" s="42" t="str">
        <f t="shared" si="22"/>
        <v/>
      </c>
      <c r="O19" s="9"/>
      <c r="P19" s="7"/>
      <c r="Q19" s="42" t="str">
        <f t="shared" si="23"/>
        <v/>
      </c>
      <c r="R19" s="10"/>
      <c r="S19" s="7"/>
      <c r="T19" s="43" t="str">
        <f t="shared" si="24"/>
        <v/>
      </c>
      <c r="U19" s="16"/>
      <c r="V19" s="69" t="str" cm="1">
        <f t="array" ref="V19">IF((_xlfn.IFS(TRIM(SUBSTITUTE(U19,CHAR(160),""))="Devis 1",IFERROR(VALUE(TRIM(SUBSTITUTE(L19,CHAR(160),""))),0),TRIM(SUBSTITUTE(U19,CHAR(160),""))="Devis 2",IFERROR(VALUE(TRIM(SUBSTITUTE(O19,CHAR(160),""))),0),TRIM(SUBSTITUTE(U19,CHAR(160),""))="Devis 3",IFERROR(VALUE(TRIM(SUBSTITUTE(R19,CHAR(160),""))),0),TRUE,0)*IFERROR(VALUE(TRIM(SUBSTITUTE(C19,CHAR(160),""))),0))=0,"",_xlfn.IFS(TRIM(SUBSTITUTE(U19,CHAR(160),""))="Devis 1",IFERROR(VALUE(TRIM(SUBSTITUTE(L19,CHAR(160),""))),0),TRIM(SUBSTITUTE(U19,CHAR(160),""))="Devis 2",IFERROR(VALUE(TRIM(SUBSTITUTE(O19,CHAR(160),""))),0),TRIM(SUBSTITUTE(U19,CHAR(160),""))="Devis 3",IFERROR(VALUE(TRIM(SUBSTITUTE(R19,CHAR(160),""))),0),TRUE,0)*IFERROR(VALUE(TRIM(SUBSTITUTE(C19,CHAR(160),""))),0))</f>
        <v/>
      </c>
      <c r="W19" s="67" t="str" cm="1">
        <f t="array" ref="W19">IF((_xlfn.IFS(TRIM(SUBSTITUTE(U19,CHAR(160),""))="Devis 1",IFERROR(VALUE(TRIM(SUBSTITUTE(M19,CHAR(160),""))),0),TRIM(SUBSTITUTE(U19,CHAR(160),""))="Devis 2",IFERROR(VALUE(TRIM(SUBSTITUTE(P19,CHAR(160),""))),0),TRIM(SUBSTITUTE(U19,CHAR(160),""))="Devis 3",IFERROR(VALUE(TRIM(SUBSTITUTE(S19,CHAR(160),""))),0),TRUE,0)*IFERROR(VALUE(TRIM(SUBSTITUTE(C19,CHAR(160),""))),0))=0,IF(V19&lt;&gt;"",0,""),_xlfn.IFS(TRIM(SUBSTITUTE(U19,CHAR(160),""))="Devis 1",IFERROR(VALUE(TRIM(SUBSTITUTE(M19,CHAR(160),""))),0),TRIM(SUBSTITUTE(U19,CHAR(160),""))="Devis 2",IFERROR(VALUE(TRIM(SUBSTITUTE(P19,CHAR(160),""))),0),TRIM(SUBSTITUTE(U19,CHAR(160),""))="Devis 3",IFERROR(VALUE(TRIM(SUBSTITUTE(S19,CHAR(160),""))),0),TRUE,0)*IFERROR(VALUE(TRIM(SUBSTITUTE(C19,CHAR(160),""))),0))</f>
        <v/>
      </c>
      <c r="X19" s="70" t="str">
        <f t="shared" si="25"/>
        <v/>
      </c>
      <c r="Y19" s="609"/>
      <c r="Z19" s="18" t="str">
        <f t="shared" si="26"/>
        <v/>
      </c>
      <c r="AA19" s="15" t="str">
        <f t="shared" si="27"/>
        <v/>
      </c>
      <c r="AB19" s="15" t="str">
        <f t="shared" si="28"/>
        <v/>
      </c>
      <c r="AC19" s="15" t="str">
        <f t="shared" si="29"/>
        <v/>
      </c>
      <c r="AD19" s="15" t="str">
        <f t="shared" si="30"/>
        <v/>
      </c>
      <c r="AE19" s="15" t="str">
        <f t="shared" si="31"/>
        <v/>
      </c>
      <c r="AF19" s="15" t="str">
        <f t="shared" si="32"/>
        <v/>
      </c>
      <c r="AG19" s="614" t="str">
        <f t="shared" si="33"/>
        <v/>
      </c>
      <c r="AH19" s="618" t="str">
        <f t="shared" si="34"/>
        <v/>
      </c>
      <c r="AI19" s="616" t="str">
        <f t="shared" si="35"/>
        <v/>
      </c>
      <c r="AJ19" s="611" t="str">
        <f t="shared" si="16"/>
        <v/>
      </c>
      <c r="AK19" s="20" t="str">
        <f t="shared" si="17"/>
        <v/>
      </c>
      <c r="AL19" s="42" t="str">
        <f t="shared" si="36"/>
        <v/>
      </c>
      <c r="AM19" s="46" t="str">
        <f t="shared" si="1"/>
        <v/>
      </c>
      <c r="AN19" s="20" t="str">
        <f t="shared" si="2"/>
        <v/>
      </c>
      <c r="AO19" s="42" t="str">
        <f t="shared" si="37"/>
        <v/>
      </c>
      <c r="AP19" s="47" t="str">
        <f t="shared" si="3"/>
        <v/>
      </c>
      <c r="AQ19" s="20" t="str">
        <f t="shared" si="4"/>
        <v/>
      </c>
      <c r="AR19" s="48" t="str">
        <f t="shared" si="38"/>
        <v/>
      </c>
      <c r="AS19" s="44" t="str">
        <f t="shared" si="5"/>
        <v/>
      </c>
      <c r="AT19" s="58"/>
      <c r="AU19" s="49" t="str">
        <f t="shared" si="6"/>
        <v/>
      </c>
      <c r="AV19" s="49" t="str">
        <f t="shared" si="7"/>
        <v/>
      </c>
      <c r="AW19" s="49" t="str">
        <f t="shared" si="39"/>
        <v/>
      </c>
      <c r="AX19" s="68" t="str" cm="1">
        <f t="array" ref="AX19">IF($AA19="","",IF((IFERROR(_xlfn.IFS($AS19="Devis 1",(IFERROR(VALUE(TRIM(SUBSTITUTE(AJ19,CHAR(160),""))),0)),$AS19="Devis 2",(IFERROR(VALUE(TRIM(SUBSTITUTE(AM19,CHAR(160),""))),0)),$AS19="Devis 3",(IFERROR(VALUE(TRIM(SUBSTITUTE(AP19,CHAR(160),""))),0))),0))*(IFERROR(VALUE(TRIM(SUBSTITUTE($AA19,CHAR(160),""))),0))=0,"",(IFERROR(_xlfn.IFS($AS19="Devis 1",(IFERROR(VALUE(TRIM(SUBSTITUTE(AJ19,CHAR(160),""))),0)),$AS19="Devis 2",(IFERROR(VALUE(TRIM(SUBSTITUTE(AM19,CHAR(160),""))),0)),$AS19="Devis 3",(IFERROR(VALUE(TRIM(SUBSTITUTE(AP19,CHAR(160),""))),0))),0))*(IFERROR(VALUE(TRIM(SUBSTITUTE($AA19,CHAR(160),""))),0))))</f>
        <v/>
      </c>
      <c r="AY19" s="68" t="str" cm="1">
        <f t="array" ref="AY19">IF($AA19="","",IF(IFERROR(_xlfn.IFS(TRIM(SUBSTITUTE($AS19,CHAR(160),""))="Devis 1",IFERROR(VALUE(TRIM(SUBSTITUTE(AK19,CHAR(160),""))),0),TRIM(SUBSTITUTE($AS19,CHAR(160),""))="Devis 2",IFERROR(VALUE(TRIM(SUBSTITUTE(AN19,CHAR(160),""))),0),TRIM(SUBSTITUTE($AS19,CHAR(160),""))="Devis 3",IFERROR(VALUE(TRIM(SUBSTITUTE(AQ19,CHAR(160),""))),0)),0)*IFERROR(VALUE(TRIM(SUBSTITUTE($AA19,CHAR(160),""))),0)=0,IF(AX19&lt;&gt;"",0,""),IFERROR(_xlfn.IFS(TRIM(SUBSTITUTE($AS19,CHAR(160),""))="Devis 1",IFERROR(VALUE(TRIM(SUBSTITUTE(AK19,CHAR(160),""))),0),TRIM(SUBSTITUTE($AS19,CHAR(160),""))="Devis 2",IFERROR(VALUE(TRIM(SUBSTITUTE(AN19,CHAR(160),""))),0),TRIM(SUBSTITUTE($AS19,CHAR(160),""))="Devis 3",IFERROR(VALUE(TRIM(SUBSTITUTE(AQ19,CHAR(160),""))),0)),0)*IFERROR(VALUE(TRIM(SUBSTITUTE($AA19,CHAR(160),""))),0)))</f>
        <v/>
      </c>
      <c r="AZ19" s="68" t="str" cm="1">
        <f t="array" ref="AZ19">IF($AA19="","",IF((IFERROR(_xlfn.IFS($AS19="Devis 1",(IFERROR(VALUE(TRIM(SUBSTITUTE(AL19,CHAR(160),""))),0)),$AS19="Devis 2",(IFERROR(VALUE(TRIM(SUBSTITUTE(AO19,CHAR(160),""))),0)),$AS19="Devis 3",(IFERROR(VALUE(TRIM(SUBSTITUTE(AR19,CHAR(160),""))),0))),0))*(IFERROR(VALUE(TRIM(SUBSTITUTE($AA19,CHAR(160),""))),0))=0,"",(IFERROR(_xlfn.IFS($AS19="Devis 1",(IFERROR(VALUE(TRIM(SUBSTITUTE(AL19,CHAR(160),""))),0)),$AS19="Devis 2",(IFERROR(VALUE(TRIM(SUBSTITUTE(AO19,CHAR(160),""))),0)),$AS19="Devis 3",(IFERROR(VALUE(TRIM(SUBSTITUTE(AR19,CHAR(160),""))),0))),0))*(IFERROR(VALUE(TRIM(SUBSTITUTE($AA19,CHAR(160),""))),0))))</f>
        <v/>
      </c>
      <c r="BA19" s="59"/>
      <c r="BB19" s="14" t="str" cm="1">
        <f t="array" ref="BB19">IF(OR(AZ19="",AW19="",AX19="",AU19="",AY19="",AV19=""),"",_xlfn.IFS((IFERROR(VALUE(TRIM(SUBSTITUTE(AZ19,CHAR(160),""))),0))&gt;(IFERROR(VALUE(TRIM(SUBSTITUTE(AW19,CHAR(160),""))),0)),"KO : Le montant retenu TTC est supérieur au montant raisonnable TTC. Merci de revoir la ligne de dépense ou plafonner son montant.",(IFERROR(VALUE(TRIM(SUBSTITUTE(AX19,CHAR(160),""))),0))&gt;(IFERROR(VALUE(TRIM(SUBSTITUTE(AU19,CHAR(160),""))),0)),"Attention : Le montant retenu HT est supérieur au montant HT raisonnable. Merci de revoir la ligne de dépense, plafonner son montant, ou justifier la reventillation HT / TVA.",(IFERROR(VALUE(TRIM(SUBSTITUTE(AY19,CHAR(160),""))),0))&gt;(IFERROR(VALUE(TRIM(SUBSTITUTE(AV19,CHAR(160),""))),0)),"Attention : Le montant TVA retenu est supérieur au montant TVA raisonnable. Merci de revoir la ligne de dépense, plafonner son montant, ou justifier la reventillation HT / TVA.",(IFERROR(VALUE(TRIM(SUBSTITUTE(AZ19,CHAR(160),""))),0))=0,"",(IFERROR(VALUE(TRIM(SUBSTITUTE(AW19,CHAR(160),""))),0))=(IFERROR(VALUE(TRIM(SUBSTITUTE(AZ19,CHAR(160),""))),0)),"OK",(IFERROR(VALUE(TRIM(SUBSTITUTE(AW19,CHAR(160),""))),0))&gt;(IFERROR(VALUE(TRIM(SUBSTITUTE(AZ19,CHAR(160),""))),0))," OK : Montant instruit inférieur au montant raisonnable.",TRUE,""))</f>
        <v/>
      </c>
      <c r="BC19" s="14" t="str" cm="1">
        <f t="array" ref="BC19">IF(
   OR(AZ19="",X19="",AX19="",V19="",AY19="",W19=""),
   "",
   _xlfn.IFS(
      (IFERROR(VALUE(TRIM(SUBSTITUTE(AZ19,CHAR(160),""))),0))=0,
         "Attention montant présenté entièrement écarté",
      (IFERROR(VALUE(TRIM(SUBSTITUTE(AZ19,CHAR(160),""))),0))&gt;
         (IFERROR(VALUE(TRIM(SUBSTITUTE(X19,CHAR(160),""))),0)),
         "KO : Le montant retenu TTC est supérieur au montant présenté TTC. Merci de revoir la ligne de dépense ou plafonner son montant.",
      (IFERROR(VALUE(TRIM(SUBSTITUTE(AX19,CHAR(160),""))),0))&gt;
         (IFERROR(VALUE(TRIM(SUBSTITUTE(V19,CHAR(160),""))),0)),
         "Attention : Le montant retenu HT est supérieur au montant HT présenté. Merci de revoir la ligne de dépense, plafonner son montant, ou justifier la reventilation HT / TVA.",
      (IFERROR(VALUE(TRIM(SUBSTITUTE(AY19,CHAR(160),""))),0))&gt;
         (IFERROR(VALUE(TRIM(SUBSTITUTE(W19,CHAR(160),""))),0)),
         "Attention : Le montant TVA retenu est supérieur au montant TVA présenté. Merci de revoir la ligne de dépense, plafonner son montant, ou justifier la reventilation HT / TVA.",
      (IFERROR(VALUE(TRIM(SUBSTITUTE(X19,CHAR(160),""))),0))=0,
         "",
      (IFERROR(VALUE(TRIM(SUBSTITUTE(AZ19,CHAR(160),""))),0))=
         (IFERROR(VALUE(TRIM(SUBSTITUTE(X19,CHAR(160),""))),0)),
         "OK",
      (IFERROR(VALUE(TRIM(SUBSTITUTE(AZ19,CHAR(160),""))),0))&lt;
         (IFERROR(VALUE(TRIM(SUBSTITUTE(X19,CHAR(160),""))),0)),
         "Attention : montant présenté partiellement écarté.",
      TRUE,
         ""
   )
)</f>
        <v/>
      </c>
      <c r="BD19" s="49" t="str">
        <f t="shared" si="8"/>
        <v/>
      </c>
      <c r="BE19" s="49" t="str">
        <f t="shared" si="9"/>
        <v/>
      </c>
      <c r="BF19" s="21" t="str">
        <f t="shared" si="10"/>
        <v/>
      </c>
    </row>
    <row r="20" spans="1:58" ht="15" customHeight="1">
      <c r="A20" s="338">
        <v>9</v>
      </c>
      <c r="B20" s="355"/>
      <c r="C20" s="6"/>
      <c r="D20" s="5"/>
      <c r="E20" s="5"/>
      <c r="F20" s="143"/>
      <c r="G20" s="24"/>
      <c r="H20" s="22"/>
      <c r="I20" s="23"/>
      <c r="J20" s="5"/>
      <c r="K20" s="11"/>
      <c r="L20" s="8"/>
      <c r="M20" s="7"/>
      <c r="N20" s="42" t="str">
        <f t="shared" si="22"/>
        <v/>
      </c>
      <c r="O20" s="9"/>
      <c r="P20" s="7"/>
      <c r="Q20" s="42" t="str">
        <f t="shared" si="23"/>
        <v/>
      </c>
      <c r="R20" s="10"/>
      <c r="S20" s="7"/>
      <c r="T20" s="43" t="str">
        <f t="shared" si="24"/>
        <v/>
      </c>
      <c r="U20" s="16"/>
      <c r="V20" s="69" t="str" cm="1">
        <f t="array" ref="V20">IF((_xlfn.IFS(TRIM(SUBSTITUTE(U20,CHAR(160),""))="Devis 1",IFERROR(VALUE(TRIM(SUBSTITUTE(L20,CHAR(160),""))),0),TRIM(SUBSTITUTE(U20,CHAR(160),""))="Devis 2",IFERROR(VALUE(TRIM(SUBSTITUTE(O20,CHAR(160),""))),0),TRIM(SUBSTITUTE(U20,CHAR(160),""))="Devis 3",IFERROR(VALUE(TRIM(SUBSTITUTE(R20,CHAR(160),""))),0),TRUE,0)*IFERROR(VALUE(TRIM(SUBSTITUTE(C20,CHAR(160),""))),0))=0,"",_xlfn.IFS(TRIM(SUBSTITUTE(U20,CHAR(160),""))="Devis 1",IFERROR(VALUE(TRIM(SUBSTITUTE(L20,CHAR(160),""))),0),TRIM(SUBSTITUTE(U20,CHAR(160),""))="Devis 2",IFERROR(VALUE(TRIM(SUBSTITUTE(O20,CHAR(160),""))),0),TRIM(SUBSTITUTE(U20,CHAR(160),""))="Devis 3",IFERROR(VALUE(TRIM(SUBSTITUTE(R20,CHAR(160),""))),0),TRUE,0)*IFERROR(VALUE(TRIM(SUBSTITUTE(C20,CHAR(160),""))),0))</f>
        <v/>
      </c>
      <c r="W20" s="67" t="str" cm="1">
        <f t="array" ref="W20">IF((_xlfn.IFS(TRIM(SUBSTITUTE(U20,CHAR(160),""))="Devis 1",IFERROR(VALUE(TRIM(SUBSTITUTE(M20,CHAR(160),""))),0),TRIM(SUBSTITUTE(U20,CHAR(160),""))="Devis 2",IFERROR(VALUE(TRIM(SUBSTITUTE(P20,CHAR(160),""))),0),TRIM(SUBSTITUTE(U20,CHAR(160),""))="Devis 3",IFERROR(VALUE(TRIM(SUBSTITUTE(S20,CHAR(160),""))),0),TRUE,0)*IFERROR(VALUE(TRIM(SUBSTITUTE(C20,CHAR(160),""))),0))=0,IF(V20&lt;&gt;"",0,""),_xlfn.IFS(TRIM(SUBSTITUTE(U20,CHAR(160),""))="Devis 1",IFERROR(VALUE(TRIM(SUBSTITUTE(M20,CHAR(160),""))),0),TRIM(SUBSTITUTE(U20,CHAR(160),""))="Devis 2",IFERROR(VALUE(TRIM(SUBSTITUTE(P20,CHAR(160),""))),0),TRIM(SUBSTITUTE(U20,CHAR(160),""))="Devis 3",IFERROR(VALUE(TRIM(SUBSTITUTE(S20,CHAR(160),""))),0),TRUE,0)*IFERROR(VALUE(TRIM(SUBSTITUTE(C20,CHAR(160),""))),0))</f>
        <v/>
      </c>
      <c r="X20" s="70" t="str">
        <f t="shared" si="25"/>
        <v/>
      </c>
      <c r="Y20" s="609"/>
      <c r="Z20" s="18" t="str">
        <f t="shared" si="26"/>
        <v/>
      </c>
      <c r="AA20" s="15" t="str">
        <f t="shared" si="27"/>
        <v/>
      </c>
      <c r="AB20" s="15" t="str">
        <f t="shared" si="28"/>
        <v/>
      </c>
      <c r="AC20" s="15" t="str">
        <f t="shared" si="29"/>
        <v/>
      </c>
      <c r="AD20" s="15" t="str">
        <f t="shared" si="30"/>
        <v/>
      </c>
      <c r="AE20" s="15" t="str">
        <f t="shared" si="31"/>
        <v/>
      </c>
      <c r="AF20" s="15" t="str">
        <f t="shared" si="32"/>
        <v/>
      </c>
      <c r="AG20" s="614" t="str">
        <f t="shared" si="33"/>
        <v/>
      </c>
      <c r="AH20" s="618" t="str">
        <f t="shared" si="34"/>
        <v/>
      </c>
      <c r="AI20" s="616" t="str">
        <f t="shared" si="35"/>
        <v/>
      </c>
      <c r="AJ20" s="611" t="str">
        <f t="shared" si="16"/>
        <v/>
      </c>
      <c r="AK20" s="20" t="str">
        <f t="shared" si="17"/>
        <v/>
      </c>
      <c r="AL20" s="42" t="str">
        <f t="shared" si="36"/>
        <v/>
      </c>
      <c r="AM20" s="46" t="str">
        <f t="shared" si="1"/>
        <v/>
      </c>
      <c r="AN20" s="20" t="str">
        <f t="shared" si="2"/>
        <v/>
      </c>
      <c r="AO20" s="42" t="str">
        <f t="shared" si="37"/>
        <v/>
      </c>
      <c r="AP20" s="47" t="str">
        <f t="shared" si="3"/>
        <v/>
      </c>
      <c r="AQ20" s="20" t="str">
        <f t="shared" si="4"/>
        <v/>
      </c>
      <c r="AR20" s="48" t="str">
        <f t="shared" si="38"/>
        <v/>
      </c>
      <c r="AS20" s="44" t="str">
        <f t="shared" si="5"/>
        <v/>
      </c>
      <c r="AT20" s="58"/>
      <c r="AU20" s="49" t="str">
        <f t="shared" si="6"/>
        <v/>
      </c>
      <c r="AV20" s="49" t="str">
        <f t="shared" si="7"/>
        <v/>
      </c>
      <c r="AW20" s="49" t="str">
        <f t="shared" si="39"/>
        <v/>
      </c>
      <c r="AX20" s="68" t="str" cm="1">
        <f t="array" ref="AX20">IF($AA20="","",IF((IFERROR(_xlfn.IFS($AS20="Devis 1",(IFERROR(VALUE(TRIM(SUBSTITUTE(AJ20,CHAR(160),""))),0)),$AS20="Devis 2",(IFERROR(VALUE(TRIM(SUBSTITUTE(AM20,CHAR(160),""))),0)),$AS20="Devis 3",(IFERROR(VALUE(TRIM(SUBSTITUTE(AP20,CHAR(160),""))),0))),0))*(IFERROR(VALUE(TRIM(SUBSTITUTE($AA20,CHAR(160),""))),0))=0,"",(IFERROR(_xlfn.IFS($AS20="Devis 1",(IFERROR(VALUE(TRIM(SUBSTITUTE(AJ20,CHAR(160),""))),0)),$AS20="Devis 2",(IFERROR(VALUE(TRIM(SUBSTITUTE(AM20,CHAR(160),""))),0)),$AS20="Devis 3",(IFERROR(VALUE(TRIM(SUBSTITUTE(AP20,CHAR(160),""))),0))),0))*(IFERROR(VALUE(TRIM(SUBSTITUTE($AA20,CHAR(160),""))),0))))</f>
        <v/>
      </c>
      <c r="AY20" s="68" t="str" cm="1">
        <f t="array" ref="AY20">IF($AA20="","",IF(IFERROR(_xlfn.IFS(TRIM(SUBSTITUTE($AS20,CHAR(160),""))="Devis 1",IFERROR(VALUE(TRIM(SUBSTITUTE(AK20,CHAR(160),""))),0),TRIM(SUBSTITUTE($AS20,CHAR(160),""))="Devis 2",IFERROR(VALUE(TRIM(SUBSTITUTE(AN20,CHAR(160),""))),0),TRIM(SUBSTITUTE($AS20,CHAR(160),""))="Devis 3",IFERROR(VALUE(TRIM(SUBSTITUTE(AQ20,CHAR(160),""))),0)),0)*IFERROR(VALUE(TRIM(SUBSTITUTE($AA20,CHAR(160),""))),0)=0,IF(AX20&lt;&gt;"",0,""),IFERROR(_xlfn.IFS(TRIM(SUBSTITUTE($AS20,CHAR(160),""))="Devis 1",IFERROR(VALUE(TRIM(SUBSTITUTE(AK20,CHAR(160),""))),0),TRIM(SUBSTITUTE($AS20,CHAR(160),""))="Devis 2",IFERROR(VALUE(TRIM(SUBSTITUTE(AN20,CHAR(160),""))),0),TRIM(SUBSTITUTE($AS20,CHAR(160),""))="Devis 3",IFERROR(VALUE(TRIM(SUBSTITUTE(AQ20,CHAR(160),""))),0)),0)*IFERROR(VALUE(TRIM(SUBSTITUTE($AA20,CHAR(160),""))),0)))</f>
        <v/>
      </c>
      <c r="AZ20" s="68" t="str" cm="1">
        <f t="array" ref="AZ20">IF($AA20="","",IF((IFERROR(_xlfn.IFS($AS20="Devis 1",(IFERROR(VALUE(TRIM(SUBSTITUTE(AL20,CHAR(160),""))),0)),$AS20="Devis 2",(IFERROR(VALUE(TRIM(SUBSTITUTE(AO20,CHAR(160),""))),0)),$AS20="Devis 3",(IFERROR(VALUE(TRIM(SUBSTITUTE(AR20,CHAR(160),""))),0))),0))*(IFERROR(VALUE(TRIM(SUBSTITUTE($AA20,CHAR(160),""))),0))=0,"",(IFERROR(_xlfn.IFS($AS20="Devis 1",(IFERROR(VALUE(TRIM(SUBSTITUTE(AL20,CHAR(160),""))),0)),$AS20="Devis 2",(IFERROR(VALUE(TRIM(SUBSTITUTE(AO20,CHAR(160),""))),0)),$AS20="Devis 3",(IFERROR(VALUE(TRIM(SUBSTITUTE(AR20,CHAR(160),""))),0))),0))*(IFERROR(VALUE(TRIM(SUBSTITUTE($AA20,CHAR(160),""))),0))))</f>
        <v/>
      </c>
      <c r="BA20" s="59"/>
      <c r="BB20" s="14" t="str" cm="1">
        <f t="array" ref="BB20">IF(OR(AZ20="",AW20="",AX20="",AU20="",AY20="",AV20=""),"",_xlfn.IFS((IFERROR(VALUE(TRIM(SUBSTITUTE(AZ20,CHAR(160),""))),0))&gt;(IFERROR(VALUE(TRIM(SUBSTITUTE(AW20,CHAR(160),""))),0)),"KO : Le montant retenu TTC est supérieur au montant raisonnable TTC. Merci de revoir la ligne de dépense ou plafonner son montant.",(IFERROR(VALUE(TRIM(SUBSTITUTE(AX20,CHAR(160),""))),0))&gt;(IFERROR(VALUE(TRIM(SUBSTITUTE(AU20,CHAR(160),""))),0)),"Attention : Le montant retenu HT est supérieur au montant HT raisonnable. Merci de revoir la ligne de dépense, plafonner son montant, ou justifier la reventillation HT / TVA.",(IFERROR(VALUE(TRIM(SUBSTITUTE(AY20,CHAR(160),""))),0))&gt;(IFERROR(VALUE(TRIM(SUBSTITUTE(AV20,CHAR(160),""))),0)),"Attention : Le montant TVA retenu est supérieur au montant TVA raisonnable. Merci de revoir la ligne de dépense, plafonner son montant, ou justifier la reventillation HT / TVA.",(IFERROR(VALUE(TRIM(SUBSTITUTE(AZ20,CHAR(160),""))),0))=0,"",(IFERROR(VALUE(TRIM(SUBSTITUTE(AW20,CHAR(160),""))),0))=(IFERROR(VALUE(TRIM(SUBSTITUTE(AZ20,CHAR(160),""))),0)),"OK",(IFERROR(VALUE(TRIM(SUBSTITUTE(AW20,CHAR(160),""))),0))&gt;(IFERROR(VALUE(TRIM(SUBSTITUTE(AZ20,CHAR(160),""))),0))," OK : Montant instruit inférieur au montant raisonnable.",TRUE,""))</f>
        <v/>
      </c>
      <c r="BC20" s="14" t="str" cm="1">
        <f t="array" ref="BC20">IF(
   OR(AZ20="",X20="",AX20="",V20="",AY20="",W20=""),
   "",
   _xlfn.IFS(
      (IFERROR(VALUE(TRIM(SUBSTITUTE(AZ20,CHAR(160),""))),0))=0,
         "Attention montant présenté entièrement écarté",
      (IFERROR(VALUE(TRIM(SUBSTITUTE(AZ20,CHAR(160),""))),0))&gt;
         (IFERROR(VALUE(TRIM(SUBSTITUTE(X20,CHAR(160),""))),0)),
         "KO : Le montant retenu TTC est supérieur au montant présenté TTC. Merci de revoir la ligne de dépense ou plafonner son montant.",
      (IFERROR(VALUE(TRIM(SUBSTITUTE(AX20,CHAR(160),""))),0))&gt;
         (IFERROR(VALUE(TRIM(SUBSTITUTE(V20,CHAR(160),""))),0)),
         "Attention : Le montant retenu HT est supérieur au montant HT présenté. Merci de revoir la ligne de dépense, plafonner son montant, ou justifier la reventilation HT / TVA.",
      (IFERROR(VALUE(TRIM(SUBSTITUTE(AY20,CHAR(160),""))),0))&gt;
         (IFERROR(VALUE(TRIM(SUBSTITUTE(W20,CHAR(160),""))),0)),
         "Attention : Le montant TVA retenu est supérieur au montant TVA présenté. Merci de revoir la ligne de dépense, plafonner son montant, ou justifier la reventilation HT / TVA.",
      (IFERROR(VALUE(TRIM(SUBSTITUTE(X20,CHAR(160),""))),0))=0,
         "",
      (IFERROR(VALUE(TRIM(SUBSTITUTE(AZ20,CHAR(160),""))),0))=
         (IFERROR(VALUE(TRIM(SUBSTITUTE(X20,CHAR(160),""))),0)),
         "OK",
      (IFERROR(VALUE(TRIM(SUBSTITUTE(AZ20,CHAR(160),""))),0))&lt;
         (IFERROR(VALUE(TRIM(SUBSTITUTE(X20,CHAR(160),""))),0)),
         "Attention : montant présenté partiellement écarté.",
      TRUE,
         ""
   )
)</f>
        <v/>
      </c>
      <c r="BD20" s="49" t="str">
        <f t="shared" si="8"/>
        <v/>
      </c>
      <c r="BE20" s="49" t="str">
        <f t="shared" si="9"/>
        <v/>
      </c>
      <c r="BF20" s="21" t="str">
        <f t="shared" si="10"/>
        <v/>
      </c>
    </row>
    <row r="21" spans="1:58" ht="15" customHeight="1">
      <c r="A21" s="338">
        <v>10</v>
      </c>
      <c r="B21" s="355"/>
      <c r="C21" s="6"/>
      <c r="D21" s="5"/>
      <c r="E21" s="5"/>
      <c r="F21" s="143"/>
      <c r="G21" s="24"/>
      <c r="H21" s="22"/>
      <c r="I21" s="23"/>
      <c r="J21" s="5"/>
      <c r="K21" s="11"/>
      <c r="L21" s="8"/>
      <c r="M21" s="7"/>
      <c r="N21" s="42" t="str">
        <f>IF(OR(L21="", M21=""), "", IFERROR(VALUE(TRIM(SUBSTITUTE(L21,CHAR(160),""))),0) + IFERROR(VALUE(TRIM(SUBSTITUTE(M21,CHAR(160),""))),0))</f>
        <v/>
      </c>
      <c r="O21" s="9"/>
      <c r="P21" s="7"/>
      <c r="Q21" s="42" t="str">
        <f t="shared" si="23"/>
        <v/>
      </c>
      <c r="R21" s="10"/>
      <c r="S21" s="7"/>
      <c r="T21" s="43" t="str">
        <f t="shared" si="24"/>
        <v/>
      </c>
      <c r="U21" s="16"/>
      <c r="V21" s="69" t="str" cm="1">
        <f t="array" ref="V21">IF((_xlfn.IFS(TRIM(SUBSTITUTE(U21,CHAR(160),""))="Devis 1",IFERROR(VALUE(TRIM(SUBSTITUTE(L21,CHAR(160),""))),0),TRIM(SUBSTITUTE(U21,CHAR(160),""))="Devis 2",IFERROR(VALUE(TRIM(SUBSTITUTE(O21,CHAR(160),""))),0),TRIM(SUBSTITUTE(U21,CHAR(160),""))="Devis 3",IFERROR(VALUE(TRIM(SUBSTITUTE(R21,CHAR(160),""))),0),TRUE,0)*IFERROR(VALUE(TRIM(SUBSTITUTE(C21,CHAR(160),""))),0))=0,"",_xlfn.IFS(TRIM(SUBSTITUTE(U21,CHAR(160),""))="Devis 1",IFERROR(VALUE(TRIM(SUBSTITUTE(L21,CHAR(160),""))),0),TRIM(SUBSTITUTE(U21,CHAR(160),""))="Devis 2",IFERROR(VALUE(TRIM(SUBSTITUTE(O21,CHAR(160),""))),0),TRIM(SUBSTITUTE(U21,CHAR(160),""))="Devis 3",IFERROR(VALUE(TRIM(SUBSTITUTE(R21,CHAR(160),""))),0),TRUE,0)*IFERROR(VALUE(TRIM(SUBSTITUTE(C21,CHAR(160),""))),0))</f>
        <v/>
      </c>
      <c r="W21" s="67" t="str" cm="1">
        <f t="array" ref="W21">IF((_xlfn.IFS(TRIM(SUBSTITUTE(U21,CHAR(160),""))="Devis 1",IFERROR(VALUE(TRIM(SUBSTITUTE(M21,CHAR(160),""))),0),TRIM(SUBSTITUTE(U21,CHAR(160),""))="Devis 2",IFERROR(VALUE(TRIM(SUBSTITUTE(P21,CHAR(160),""))),0),TRIM(SUBSTITUTE(U21,CHAR(160),""))="Devis 3",IFERROR(VALUE(TRIM(SUBSTITUTE(S21,CHAR(160),""))),0),TRUE,0)*IFERROR(VALUE(TRIM(SUBSTITUTE(C21,CHAR(160),""))),0))=0,IF(V21&lt;&gt;"",0,""),_xlfn.IFS(TRIM(SUBSTITUTE(U21,CHAR(160),""))="Devis 1",IFERROR(VALUE(TRIM(SUBSTITUTE(M21,CHAR(160),""))),0),TRIM(SUBSTITUTE(U21,CHAR(160),""))="Devis 2",IFERROR(VALUE(TRIM(SUBSTITUTE(P21,CHAR(160),""))),0),TRIM(SUBSTITUTE(U21,CHAR(160),""))="Devis 3",IFERROR(VALUE(TRIM(SUBSTITUTE(S21,CHAR(160),""))),0),TRUE,0)*IFERROR(VALUE(TRIM(SUBSTITUTE(C21,CHAR(160),""))),0))</f>
        <v/>
      </c>
      <c r="X21" s="70" t="str">
        <f t="shared" si="25"/>
        <v/>
      </c>
      <c r="Y21" s="609"/>
      <c r="Z21" s="18" t="str">
        <f t="shared" si="26"/>
        <v/>
      </c>
      <c r="AA21" s="15" t="str">
        <f t="shared" si="27"/>
        <v/>
      </c>
      <c r="AB21" s="15" t="str">
        <f t="shared" si="28"/>
        <v/>
      </c>
      <c r="AC21" s="15" t="str">
        <f t="shared" si="29"/>
        <v/>
      </c>
      <c r="AD21" s="15" t="str">
        <f t="shared" si="30"/>
        <v/>
      </c>
      <c r="AE21" s="15" t="str">
        <f t="shared" si="31"/>
        <v/>
      </c>
      <c r="AF21" s="15" t="str">
        <f t="shared" si="32"/>
        <v/>
      </c>
      <c r="AG21" s="614" t="str">
        <f t="shared" si="33"/>
        <v/>
      </c>
      <c r="AH21" s="618" t="str">
        <f t="shared" si="34"/>
        <v/>
      </c>
      <c r="AI21" s="616" t="str">
        <f t="shared" si="35"/>
        <v/>
      </c>
      <c r="AJ21" s="611" t="str">
        <f t="shared" si="16"/>
        <v/>
      </c>
      <c r="AK21" s="20" t="str">
        <f t="shared" si="17"/>
        <v/>
      </c>
      <c r="AL21" s="42" t="str">
        <f t="shared" si="36"/>
        <v/>
      </c>
      <c r="AM21" s="46" t="str">
        <f t="shared" si="1"/>
        <v/>
      </c>
      <c r="AN21" s="20" t="str">
        <f t="shared" si="2"/>
        <v/>
      </c>
      <c r="AO21" s="42" t="str">
        <f t="shared" si="37"/>
        <v/>
      </c>
      <c r="AP21" s="47" t="str">
        <f t="shared" si="3"/>
        <v/>
      </c>
      <c r="AQ21" s="20" t="str">
        <f t="shared" si="4"/>
        <v/>
      </c>
      <c r="AR21" s="48" t="str">
        <f t="shared" si="38"/>
        <v/>
      </c>
      <c r="AS21" s="44" t="str">
        <f t="shared" si="5"/>
        <v/>
      </c>
      <c r="AT21" s="58"/>
      <c r="AU21" s="49" t="str">
        <f t="shared" si="6"/>
        <v/>
      </c>
      <c r="AV21" s="49" t="str">
        <f t="shared" si="7"/>
        <v/>
      </c>
      <c r="AW21" s="49" t="str">
        <f t="shared" si="39"/>
        <v/>
      </c>
      <c r="AX21" s="68" t="str" cm="1">
        <f t="array" ref="AX21">IF($AA21="","",IF((IFERROR(_xlfn.IFS($AS21="Devis 1",(IFERROR(VALUE(TRIM(SUBSTITUTE(AJ21,CHAR(160),""))),0)),$AS21="Devis 2",(IFERROR(VALUE(TRIM(SUBSTITUTE(AM21,CHAR(160),""))),0)),$AS21="Devis 3",(IFERROR(VALUE(TRIM(SUBSTITUTE(AP21,CHAR(160),""))),0))),0))*(IFERROR(VALUE(TRIM(SUBSTITUTE($AA21,CHAR(160),""))),0))=0,"",(IFERROR(_xlfn.IFS($AS21="Devis 1",(IFERROR(VALUE(TRIM(SUBSTITUTE(AJ21,CHAR(160),""))),0)),$AS21="Devis 2",(IFERROR(VALUE(TRIM(SUBSTITUTE(AM21,CHAR(160),""))),0)),$AS21="Devis 3",(IFERROR(VALUE(TRIM(SUBSTITUTE(AP21,CHAR(160),""))),0))),0))*(IFERROR(VALUE(TRIM(SUBSTITUTE($AA21,CHAR(160),""))),0))))</f>
        <v/>
      </c>
      <c r="AY21" s="68" t="str" cm="1">
        <f t="array" ref="AY21">IF($AA21="","",IF(IFERROR(_xlfn.IFS(TRIM(SUBSTITUTE($AS21,CHAR(160),""))="Devis 1",IFERROR(VALUE(TRIM(SUBSTITUTE(AK21,CHAR(160),""))),0),TRIM(SUBSTITUTE($AS21,CHAR(160),""))="Devis 2",IFERROR(VALUE(TRIM(SUBSTITUTE(AN21,CHAR(160),""))),0),TRIM(SUBSTITUTE($AS21,CHAR(160),""))="Devis 3",IFERROR(VALUE(TRIM(SUBSTITUTE(AQ21,CHAR(160),""))),0)),0)*IFERROR(VALUE(TRIM(SUBSTITUTE($AA21,CHAR(160),""))),0)=0,IF(AX21&lt;&gt;"",0,""),IFERROR(_xlfn.IFS(TRIM(SUBSTITUTE($AS21,CHAR(160),""))="Devis 1",IFERROR(VALUE(TRIM(SUBSTITUTE(AK21,CHAR(160),""))),0),TRIM(SUBSTITUTE($AS21,CHAR(160),""))="Devis 2",IFERROR(VALUE(TRIM(SUBSTITUTE(AN21,CHAR(160),""))),0),TRIM(SUBSTITUTE($AS21,CHAR(160),""))="Devis 3",IFERROR(VALUE(TRIM(SUBSTITUTE(AQ21,CHAR(160),""))),0)),0)*IFERROR(VALUE(TRIM(SUBSTITUTE($AA21,CHAR(160),""))),0)))</f>
        <v/>
      </c>
      <c r="AZ21" s="68" t="str" cm="1">
        <f t="array" ref="AZ21">IF($AA21="","",IF((IFERROR(_xlfn.IFS($AS21="Devis 1",(IFERROR(VALUE(TRIM(SUBSTITUTE(AL21,CHAR(160),""))),0)),$AS21="Devis 2",(IFERROR(VALUE(TRIM(SUBSTITUTE(AO21,CHAR(160),""))),0)),$AS21="Devis 3",(IFERROR(VALUE(TRIM(SUBSTITUTE(AR21,CHAR(160),""))),0))),0))*(IFERROR(VALUE(TRIM(SUBSTITUTE($AA21,CHAR(160),""))),0))=0,"",(IFERROR(_xlfn.IFS($AS21="Devis 1",(IFERROR(VALUE(TRIM(SUBSTITUTE(AL21,CHAR(160),""))),0)),$AS21="Devis 2",(IFERROR(VALUE(TRIM(SUBSTITUTE(AO21,CHAR(160),""))),0)),$AS21="Devis 3",(IFERROR(VALUE(TRIM(SUBSTITUTE(AR21,CHAR(160),""))),0))),0))*(IFERROR(VALUE(TRIM(SUBSTITUTE($AA21,CHAR(160),""))),0))))</f>
        <v/>
      </c>
      <c r="BA21" s="59"/>
      <c r="BB21" s="14" t="str" cm="1">
        <f t="array" ref="BB21">IF(OR(AZ21="",AW21="",AX21="",AU21="",AY21="",AV21=""),"",_xlfn.IFS((IFERROR(VALUE(TRIM(SUBSTITUTE(AZ21,CHAR(160),""))),0))&gt;(IFERROR(VALUE(TRIM(SUBSTITUTE(AW21,CHAR(160),""))),0)),"KO : Le montant retenu TTC est supérieur au montant raisonnable TTC. Merci de revoir la ligne de dépense ou plafonner son montant.",(IFERROR(VALUE(TRIM(SUBSTITUTE(AX21,CHAR(160),""))),0))&gt;(IFERROR(VALUE(TRIM(SUBSTITUTE(AU21,CHAR(160),""))),0)),"Attention : Le montant retenu HT est supérieur au montant HT raisonnable. Merci de revoir la ligne de dépense, plafonner son montant, ou justifier la reventillation HT / TVA.",(IFERROR(VALUE(TRIM(SUBSTITUTE(AY21,CHAR(160),""))),0))&gt;(IFERROR(VALUE(TRIM(SUBSTITUTE(AV21,CHAR(160),""))),0)),"Attention : Le montant TVA retenu est supérieur au montant TVA raisonnable. Merci de revoir la ligne de dépense, plafonner son montant, ou justifier la reventillation HT / TVA.",(IFERROR(VALUE(TRIM(SUBSTITUTE(AZ21,CHAR(160),""))),0))=0,"",(IFERROR(VALUE(TRIM(SUBSTITUTE(AW21,CHAR(160),""))),0))=(IFERROR(VALUE(TRIM(SUBSTITUTE(AZ21,CHAR(160),""))),0)),"OK",(IFERROR(VALUE(TRIM(SUBSTITUTE(AW21,CHAR(160),""))),0))&gt;(IFERROR(VALUE(TRIM(SUBSTITUTE(AZ21,CHAR(160),""))),0))," OK : Montant instruit inférieur au montant raisonnable.",TRUE,""))</f>
        <v/>
      </c>
      <c r="BC21" s="14" t="str" cm="1">
        <f t="array" ref="BC21">IF(
   OR(AZ21="",X21="",AX21="",V21="",AY21="",W21=""),
   "",
   _xlfn.IFS(
      (IFERROR(VALUE(TRIM(SUBSTITUTE(AZ21,CHAR(160),""))),0))=0,
         "Attention montant présenté entièrement écarté",
      (IFERROR(VALUE(TRIM(SUBSTITUTE(AZ21,CHAR(160),""))),0))&gt;
         (IFERROR(VALUE(TRIM(SUBSTITUTE(X21,CHAR(160),""))),0)),
         "KO : Le montant retenu TTC est supérieur au montant présenté TTC. Merci de revoir la ligne de dépense ou plafonner son montant.",
      (IFERROR(VALUE(TRIM(SUBSTITUTE(AX21,CHAR(160),""))),0))&gt;
         (IFERROR(VALUE(TRIM(SUBSTITUTE(V21,CHAR(160),""))),0)),
         "Attention : Le montant retenu HT est supérieur au montant HT présenté. Merci de revoir la ligne de dépense, plafonner son montant, ou justifier la reventilation HT / TVA.",
      (IFERROR(VALUE(TRIM(SUBSTITUTE(AY21,CHAR(160),""))),0))&gt;
         (IFERROR(VALUE(TRIM(SUBSTITUTE(W21,CHAR(160),""))),0)),
         "Attention : Le montant TVA retenu est supérieur au montant TVA présenté. Merci de revoir la ligne de dépense, plafonner son montant, ou justifier la reventilation HT / TVA.",
      (IFERROR(VALUE(TRIM(SUBSTITUTE(X21,CHAR(160),""))),0))=0,
         "",
      (IFERROR(VALUE(TRIM(SUBSTITUTE(AZ21,CHAR(160),""))),0))=
         (IFERROR(VALUE(TRIM(SUBSTITUTE(X21,CHAR(160),""))),0)),
         "OK",
      (IFERROR(VALUE(TRIM(SUBSTITUTE(AZ21,CHAR(160),""))),0))&lt;
         (IFERROR(VALUE(TRIM(SUBSTITUTE(X21,CHAR(160),""))),0)),
         "Attention : montant présenté partiellement écarté.",
      TRUE,
         ""
   )
)</f>
        <v/>
      </c>
      <c r="BD21" s="49" t="str">
        <f t="shared" si="8"/>
        <v/>
      </c>
      <c r="BE21" s="49" t="str">
        <f t="shared" si="9"/>
        <v/>
      </c>
      <c r="BF21" s="21" t="str">
        <f t="shared" si="10"/>
        <v/>
      </c>
    </row>
    <row r="22" spans="1:58" ht="15" customHeight="1">
      <c r="A22" s="338">
        <v>11</v>
      </c>
      <c r="B22" s="355"/>
      <c r="C22" s="6"/>
      <c r="D22" s="5"/>
      <c r="E22" s="5"/>
      <c r="F22" s="143"/>
      <c r="G22" s="24"/>
      <c r="H22" s="22"/>
      <c r="I22" s="23"/>
      <c r="J22" s="5"/>
      <c r="K22" s="11"/>
      <c r="L22" s="8"/>
      <c r="M22" s="7"/>
      <c r="N22" s="42" t="str">
        <f t="shared" si="22"/>
        <v/>
      </c>
      <c r="O22" s="9"/>
      <c r="P22" s="7"/>
      <c r="Q22" s="42" t="str">
        <f t="shared" si="23"/>
        <v/>
      </c>
      <c r="R22" s="10"/>
      <c r="S22" s="7"/>
      <c r="T22" s="43" t="str">
        <f t="shared" si="24"/>
        <v/>
      </c>
      <c r="U22" s="16"/>
      <c r="V22" s="69" t="str" cm="1">
        <f t="array" ref="V22">IF((_xlfn.IFS(TRIM(SUBSTITUTE(U22,CHAR(160),""))="Devis 1",IFERROR(VALUE(TRIM(SUBSTITUTE(L22,CHAR(160),""))),0),TRIM(SUBSTITUTE(U22,CHAR(160),""))="Devis 2",IFERROR(VALUE(TRIM(SUBSTITUTE(O22,CHAR(160),""))),0),TRIM(SUBSTITUTE(U22,CHAR(160),""))="Devis 3",IFERROR(VALUE(TRIM(SUBSTITUTE(R22,CHAR(160),""))),0),TRUE,0)*IFERROR(VALUE(TRIM(SUBSTITUTE(C22,CHAR(160),""))),0))=0,"",_xlfn.IFS(TRIM(SUBSTITUTE(U22,CHAR(160),""))="Devis 1",IFERROR(VALUE(TRIM(SUBSTITUTE(L22,CHAR(160),""))),0),TRIM(SUBSTITUTE(U22,CHAR(160),""))="Devis 2",IFERROR(VALUE(TRIM(SUBSTITUTE(O22,CHAR(160),""))),0),TRIM(SUBSTITUTE(U22,CHAR(160),""))="Devis 3",IFERROR(VALUE(TRIM(SUBSTITUTE(R22,CHAR(160),""))),0),TRUE,0)*IFERROR(VALUE(TRIM(SUBSTITUTE(C22,CHAR(160),""))),0))</f>
        <v/>
      </c>
      <c r="W22" s="67" t="str" cm="1">
        <f t="array" ref="W22">IF((_xlfn.IFS(TRIM(SUBSTITUTE(U22,CHAR(160),""))="Devis 1",IFERROR(VALUE(TRIM(SUBSTITUTE(M22,CHAR(160),""))),0),TRIM(SUBSTITUTE(U22,CHAR(160),""))="Devis 2",IFERROR(VALUE(TRIM(SUBSTITUTE(P22,CHAR(160),""))),0),TRIM(SUBSTITUTE(U22,CHAR(160),""))="Devis 3",IFERROR(VALUE(TRIM(SUBSTITUTE(S22,CHAR(160),""))),0),TRUE,0)*IFERROR(VALUE(TRIM(SUBSTITUTE(C22,CHAR(160),""))),0))=0,IF(V22&lt;&gt;"",0,""),_xlfn.IFS(TRIM(SUBSTITUTE(U22,CHAR(160),""))="Devis 1",IFERROR(VALUE(TRIM(SUBSTITUTE(M22,CHAR(160),""))),0),TRIM(SUBSTITUTE(U22,CHAR(160),""))="Devis 2",IFERROR(VALUE(TRIM(SUBSTITUTE(P22,CHAR(160),""))),0),TRIM(SUBSTITUTE(U22,CHAR(160),""))="Devis 3",IFERROR(VALUE(TRIM(SUBSTITUTE(S22,CHAR(160),""))),0),TRUE,0)*IFERROR(VALUE(TRIM(SUBSTITUTE(C22,CHAR(160),""))),0))</f>
        <v/>
      </c>
      <c r="X22" s="70" t="str">
        <f t="shared" si="25"/>
        <v/>
      </c>
      <c r="Y22" s="609"/>
      <c r="Z22" s="18" t="str">
        <f t="shared" si="26"/>
        <v/>
      </c>
      <c r="AA22" s="15" t="str">
        <f t="shared" si="27"/>
        <v/>
      </c>
      <c r="AB22" s="15" t="str">
        <f t="shared" si="28"/>
        <v/>
      </c>
      <c r="AC22" s="15" t="str">
        <f t="shared" si="29"/>
        <v/>
      </c>
      <c r="AD22" s="15" t="str">
        <f t="shared" si="30"/>
        <v/>
      </c>
      <c r="AE22" s="15" t="str">
        <f t="shared" si="31"/>
        <v/>
      </c>
      <c r="AF22" s="15" t="str">
        <f t="shared" si="32"/>
        <v/>
      </c>
      <c r="AG22" s="614" t="str">
        <f t="shared" si="33"/>
        <v/>
      </c>
      <c r="AH22" s="618" t="str">
        <f t="shared" si="34"/>
        <v/>
      </c>
      <c r="AI22" s="616" t="str">
        <f t="shared" si="35"/>
        <v/>
      </c>
      <c r="AJ22" s="611" t="str">
        <f t="shared" si="16"/>
        <v/>
      </c>
      <c r="AK22" s="20" t="str">
        <f t="shared" si="17"/>
        <v/>
      </c>
      <c r="AL22" s="42" t="str">
        <f t="shared" si="36"/>
        <v/>
      </c>
      <c r="AM22" s="46" t="str">
        <f t="shared" si="1"/>
        <v/>
      </c>
      <c r="AN22" s="20" t="str">
        <f t="shared" si="2"/>
        <v/>
      </c>
      <c r="AO22" s="42" t="str">
        <f t="shared" si="37"/>
        <v/>
      </c>
      <c r="AP22" s="47" t="str">
        <f t="shared" si="3"/>
        <v/>
      </c>
      <c r="AQ22" s="20" t="str">
        <f t="shared" si="4"/>
        <v/>
      </c>
      <c r="AR22" s="48" t="str">
        <f t="shared" si="38"/>
        <v/>
      </c>
      <c r="AS22" s="44" t="str">
        <f t="shared" si="5"/>
        <v/>
      </c>
      <c r="AT22" s="58"/>
      <c r="AU22" s="49" t="str">
        <f t="shared" si="6"/>
        <v/>
      </c>
      <c r="AV22" s="49" t="str">
        <f t="shared" si="7"/>
        <v/>
      </c>
      <c r="AW22" s="49" t="str">
        <f t="shared" si="39"/>
        <v/>
      </c>
      <c r="AX22" s="68" t="str" cm="1">
        <f t="array" ref="AX22">IF($AA22="","",IF((IFERROR(_xlfn.IFS($AS22="Devis 1",(IFERROR(VALUE(TRIM(SUBSTITUTE(AJ22,CHAR(160),""))),0)),$AS22="Devis 2",(IFERROR(VALUE(TRIM(SUBSTITUTE(AM22,CHAR(160),""))),0)),$AS22="Devis 3",(IFERROR(VALUE(TRIM(SUBSTITUTE(AP22,CHAR(160),""))),0))),0))*(IFERROR(VALUE(TRIM(SUBSTITUTE($AA22,CHAR(160),""))),0))=0,"",(IFERROR(_xlfn.IFS($AS22="Devis 1",(IFERROR(VALUE(TRIM(SUBSTITUTE(AJ22,CHAR(160),""))),0)),$AS22="Devis 2",(IFERROR(VALUE(TRIM(SUBSTITUTE(AM22,CHAR(160),""))),0)),$AS22="Devis 3",(IFERROR(VALUE(TRIM(SUBSTITUTE(AP22,CHAR(160),""))),0))),0))*(IFERROR(VALUE(TRIM(SUBSTITUTE($AA22,CHAR(160),""))),0))))</f>
        <v/>
      </c>
      <c r="AY22" s="68" t="str" cm="1">
        <f t="array" ref="AY22">IF($AA22="","",IF(IFERROR(_xlfn.IFS(TRIM(SUBSTITUTE($AS22,CHAR(160),""))="Devis 1",IFERROR(VALUE(TRIM(SUBSTITUTE(AK22,CHAR(160),""))),0),TRIM(SUBSTITUTE($AS22,CHAR(160),""))="Devis 2",IFERROR(VALUE(TRIM(SUBSTITUTE(AN22,CHAR(160),""))),0),TRIM(SUBSTITUTE($AS22,CHAR(160),""))="Devis 3",IFERROR(VALUE(TRIM(SUBSTITUTE(AQ22,CHAR(160),""))),0)),0)*IFERROR(VALUE(TRIM(SUBSTITUTE($AA22,CHAR(160),""))),0)=0,IF(AX22&lt;&gt;"",0,""),IFERROR(_xlfn.IFS(TRIM(SUBSTITUTE($AS22,CHAR(160),""))="Devis 1",IFERROR(VALUE(TRIM(SUBSTITUTE(AK22,CHAR(160),""))),0),TRIM(SUBSTITUTE($AS22,CHAR(160),""))="Devis 2",IFERROR(VALUE(TRIM(SUBSTITUTE(AN22,CHAR(160),""))),0),TRIM(SUBSTITUTE($AS22,CHAR(160),""))="Devis 3",IFERROR(VALUE(TRIM(SUBSTITUTE(AQ22,CHAR(160),""))),0)),0)*IFERROR(VALUE(TRIM(SUBSTITUTE($AA22,CHAR(160),""))),0)))</f>
        <v/>
      </c>
      <c r="AZ22" s="68" t="str" cm="1">
        <f t="array" ref="AZ22">IF($AA22="","",IF((IFERROR(_xlfn.IFS($AS22="Devis 1",(IFERROR(VALUE(TRIM(SUBSTITUTE(AL22,CHAR(160),""))),0)),$AS22="Devis 2",(IFERROR(VALUE(TRIM(SUBSTITUTE(AO22,CHAR(160),""))),0)),$AS22="Devis 3",(IFERROR(VALUE(TRIM(SUBSTITUTE(AR22,CHAR(160),""))),0))),0))*(IFERROR(VALUE(TRIM(SUBSTITUTE($AA22,CHAR(160),""))),0))=0,"",(IFERROR(_xlfn.IFS($AS22="Devis 1",(IFERROR(VALUE(TRIM(SUBSTITUTE(AL22,CHAR(160),""))),0)),$AS22="Devis 2",(IFERROR(VALUE(TRIM(SUBSTITUTE(AO22,CHAR(160),""))),0)),$AS22="Devis 3",(IFERROR(VALUE(TRIM(SUBSTITUTE(AR22,CHAR(160),""))),0))),0))*(IFERROR(VALUE(TRIM(SUBSTITUTE($AA22,CHAR(160),""))),0))))</f>
        <v/>
      </c>
      <c r="BA22" s="59"/>
      <c r="BB22" s="14" t="str" cm="1">
        <f t="array" ref="BB22">IF(OR(AZ22="",AW22="",AX22="",AU22="",AY22="",AV22=""),"",_xlfn.IFS((IFERROR(VALUE(TRIM(SUBSTITUTE(AZ22,CHAR(160),""))),0))&gt;(IFERROR(VALUE(TRIM(SUBSTITUTE(AW22,CHAR(160),""))),0)),"KO : Le montant retenu TTC est supérieur au montant raisonnable TTC. Merci de revoir la ligne de dépense ou plafonner son montant.",(IFERROR(VALUE(TRIM(SUBSTITUTE(AX22,CHAR(160),""))),0))&gt;(IFERROR(VALUE(TRIM(SUBSTITUTE(AU22,CHAR(160),""))),0)),"Attention : Le montant retenu HT est supérieur au montant HT raisonnable. Merci de revoir la ligne de dépense, plafonner son montant, ou justifier la reventillation HT / TVA.",(IFERROR(VALUE(TRIM(SUBSTITUTE(AY22,CHAR(160),""))),0))&gt;(IFERROR(VALUE(TRIM(SUBSTITUTE(AV22,CHAR(160),""))),0)),"Attention : Le montant TVA retenu est supérieur au montant TVA raisonnable. Merci de revoir la ligne de dépense, plafonner son montant, ou justifier la reventillation HT / TVA.",(IFERROR(VALUE(TRIM(SUBSTITUTE(AZ22,CHAR(160),""))),0))=0,"",(IFERROR(VALUE(TRIM(SUBSTITUTE(AW22,CHAR(160),""))),0))=(IFERROR(VALUE(TRIM(SUBSTITUTE(AZ22,CHAR(160),""))),0)),"OK",(IFERROR(VALUE(TRIM(SUBSTITUTE(AW22,CHAR(160),""))),0))&gt;(IFERROR(VALUE(TRIM(SUBSTITUTE(AZ22,CHAR(160),""))),0))," OK : Montant instruit inférieur au montant raisonnable.",TRUE,""))</f>
        <v/>
      </c>
      <c r="BC22" s="14" t="str" cm="1">
        <f t="array" ref="BC22">IF(
   OR(AZ22="",X22="",AX22="",V22="",AY22="",W22=""),
   "",
   _xlfn.IFS(
      (IFERROR(VALUE(TRIM(SUBSTITUTE(AZ22,CHAR(160),""))),0))=0,
         "Attention montant présenté entièrement écarté",
      (IFERROR(VALUE(TRIM(SUBSTITUTE(AZ22,CHAR(160),""))),0))&gt;
         (IFERROR(VALUE(TRIM(SUBSTITUTE(X22,CHAR(160),""))),0)),
         "KO : Le montant retenu TTC est supérieur au montant présenté TTC. Merci de revoir la ligne de dépense ou plafonner son montant.",
      (IFERROR(VALUE(TRIM(SUBSTITUTE(AX22,CHAR(160),""))),0))&gt;
         (IFERROR(VALUE(TRIM(SUBSTITUTE(V22,CHAR(160),""))),0)),
         "Attention : Le montant retenu HT est supérieur au montant HT présenté. Merci de revoir la ligne de dépense, plafonner son montant, ou justifier la reventilation HT / TVA.",
      (IFERROR(VALUE(TRIM(SUBSTITUTE(AY22,CHAR(160),""))),0))&gt;
         (IFERROR(VALUE(TRIM(SUBSTITUTE(W22,CHAR(160),""))),0)),
         "Attention : Le montant TVA retenu est supérieur au montant TVA présenté. Merci de revoir la ligne de dépense, plafonner son montant, ou justifier la reventilation HT / TVA.",
      (IFERROR(VALUE(TRIM(SUBSTITUTE(X22,CHAR(160),""))),0))=0,
         "",
      (IFERROR(VALUE(TRIM(SUBSTITUTE(AZ22,CHAR(160),""))),0))=
         (IFERROR(VALUE(TRIM(SUBSTITUTE(X22,CHAR(160),""))),0)),
         "OK",
      (IFERROR(VALUE(TRIM(SUBSTITUTE(AZ22,CHAR(160),""))),0))&lt;
         (IFERROR(VALUE(TRIM(SUBSTITUTE(X22,CHAR(160),""))),0)),
         "Attention : montant présenté partiellement écarté.",
      TRUE,
         ""
   )
)</f>
        <v/>
      </c>
      <c r="BD22" s="49" t="str">
        <f t="shared" si="8"/>
        <v/>
      </c>
      <c r="BE22" s="49" t="str">
        <f t="shared" si="9"/>
        <v/>
      </c>
      <c r="BF22" s="21" t="str">
        <f t="shared" si="10"/>
        <v/>
      </c>
    </row>
    <row r="23" spans="1:58" ht="15" customHeight="1">
      <c r="A23" s="338">
        <v>12</v>
      </c>
      <c r="B23" s="355"/>
      <c r="C23" s="6"/>
      <c r="D23" s="5"/>
      <c r="E23" s="5"/>
      <c r="F23" s="143"/>
      <c r="G23" s="24"/>
      <c r="H23" s="22"/>
      <c r="I23" s="23"/>
      <c r="J23" s="5"/>
      <c r="K23" s="11"/>
      <c r="L23" s="8"/>
      <c r="M23" s="7"/>
      <c r="N23" s="42" t="str">
        <f t="shared" si="22"/>
        <v/>
      </c>
      <c r="O23" s="9"/>
      <c r="P23" s="7"/>
      <c r="Q23" s="42" t="str">
        <f t="shared" si="23"/>
        <v/>
      </c>
      <c r="R23" s="10"/>
      <c r="S23" s="7"/>
      <c r="T23" s="43" t="str">
        <f t="shared" si="24"/>
        <v/>
      </c>
      <c r="U23" s="16"/>
      <c r="V23" s="69" t="str" cm="1">
        <f t="array" ref="V23">IF((_xlfn.IFS(TRIM(SUBSTITUTE(U23,CHAR(160),""))="Devis 1",IFERROR(VALUE(TRIM(SUBSTITUTE(L23,CHAR(160),""))),0),TRIM(SUBSTITUTE(U23,CHAR(160),""))="Devis 2",IFERROR(VALUE(TRIM(SUBSTITUTE(O23,CHAR(160),""))),0),TRIM(SUBSTITUTE(U23,CHAR(160),""))="Devis 3",IFERROR(VALUE(TRIM(SUBSTITUTE(R23,CHAR(160),""))),0),TRUE,0)*IFERROR(VALUE(TRIM(SUBSTITUTE(C23,CHAR(160),""))),0))=0,"",_xlfn.IFS(TRIM(SUBSTITUTE(U23,CHAR(160),""))="Devis 1",IFERROR(VALUE(TRIM(SUBSTITUTE(L23,CHAR(160),""))),0),TRIM(SUBSTITUTE(U23,CHAR(160),""))="Devis 2",IFERROR(VALUE(TRIM(SUBSTITUTE(O23,CHAR(160),""))),0),TRIM(SUBSTITUTE(U23,CHAR(160),""))="Devis 3",IFERROR(VALUE(TRIM(SUBSTITUTE(R23,CHAR(160),""))),0),TRUE,0)*IFERROR(VALUE(TRIM(SUBSTITUTE(C23,CHAR(160),""))),0))</f>
        <v/>
      </c>
      <c r="W23" s="67" t="str" cm="1">
        <f t="array" ref="W23">IF((_xlfn.IFS(TRIM(SUBSTITUTE(U23,CHAR(160),""))="Devis 1",IFERROR(VALUE(TRIM(SUBSTITUTE(M23,CHAR(160),""))),0),TRIM(SUBSTITUTE(U23,CHAR(160),""))="Devis 2",IFERROR(VALUE(TRIM(SUBSTITUTE(P23,CHAR(160),""))),0),TRIM(SUBSTITUTE(U23,CHAR(160),""))="Devis 3",IFERROR(VALUE(TRIM(SUBSTITUTE(S23,CHAR(160),""))),0),TRUE,0)*IFERROR(VALUE(TRIM(SUBSTITUTE(C23,CHAR(160),""))),0))=0,IF(V23&lt;&gt;"",0,""),_xlfn.IFS(TRIM(SUBSTITUTE(U23,CHAR(160),""))="Devis 1",IFERROR(VALUE(TRIM(SUBSTITUTE(M23,CHAR(160),""))),0),TRIM(SUBSTITUTE(U23,CHAR(160),""))="Devis 2",IFERROR(VALUE(TRIM(SUBSTITUTE(P23,CHAR(160),""))),0),TRIM(SUBSTITUTE(U23,CHAR(160),""))="Devis 3",IFERROR(VALUE(TRIM(SUBSTITUTE(S23,CHAR(160),""))),0),TRUE,0)*IFERROR(VALUE(TRIM(SUBSTITUTE(C23,CHAR(160),""))),0))</f>
        <v/>
      </c>
      <c r="X23" s="70" t="str">
        <f t="shared" si="25"/>
        <v/>
      </c>
      <c r="Y23" s="609"/>
      <c r="Z23" s="18" t="str">
        <f t="shared" si="26"/>
        <v/>
      </c>
      <c r="AA23" s="15" t="str">
        <f t="shared" si="27"/>
        <v/>
      </c>
      <c r="AB23" s="15" t="str">
        <f t="shared" si="28"/>
        <v/>
      </c>
      <c r="AC23" s="15" t="str">
        <f t="shared" si="29"/>
        <v/>
      </c>
      <c r="AD23" s="15" t="str">
        <f t="shared" si="30"/>
        <v/>
      </c>
      <c r="AE23" s="15" t="str">
        <f t="shared" si="31"/>
        <v/>
      </c>
      <c r="AF23" s="15" t="str">
        <f t="shared" si="32"/>
        <v/>
      </c>
      <c r="AG23" s="614" t="str">
        <f t="shared" si="33"/>
        <v/>
      </c>
      <c r="AH23" s="618" t="str">
        <f t="shared" si="34"/>
        <v/>
      </c>
      <c r="AI23" s="616" t="str">
        <f t="shared" si="35"/>
        <v/>
      </c>
      <c r="AJ23" s="611" t="str">
        <f t="shared" si="16"/>
        <v/>
      </c>
      <c r="AK23" s="20" t="str">
        <f t="shared" si="17"/>
        <v/>
      </c>
      <c r="AL23" s="42" t="str">
        <f t="shared" si="36"/>
        <v/>
      </c>
      <c r="AM23" s="46" t="str">
        <f t="shared" si="1"/>
        <v/>
      </c>
      <c r="AN23" s="20" t="str">
        <f t="shared" si="2"/>
        <v/>
      </c>
      <c r="AO23" s="42" t="str">
        <f t="shared" si="37"/>
        <v/>
      </c>
      <c r="AP23" s="47" t="str">
        <f t="shared" si="3"/>
        <v/>
      </c>
      <c r="AQ23" s="20" t="str">
        <f t="shared" si="4"/>
        <v/>
      </c>
      <c r="AR23" s="48" t="str">
        <f t="shared" si="38"/>
        <v/>
      </c>
      <c r="AS23" s="44" t="str">
        <f t="shared" si="5"/>
        <v/>
      </c>
      <c r="AT23" s="58"/>
      <c r="AU23" s="49" t="str">
        <f t="shared" si="6"/>
        <v/>
      </c>
      <c r="AV23" s="49" t="str">
        <f t="shared" si="7"/>
        <v/>
      </c>
      <c r="AW23" s="49" t="str">
        <f t="shared" si="39"/>
        <v/>
      </c>
      <c r="AX23" s="68" t="str" cm="1">
        <f t="array" ref="AX23">IF($AA23="","",IF((IFERROR(_xlfn.IFS($AS23="Devis 1",(IFERROR(VALUE(TRIM(SUBSTITUTE(AJ23,CHAR(160),""))),0)),$AS23="Devis 2",(IFERROR(VALUE(TRIM(SUBSTITUTE(AM23,CHAR(160),""))),0)),$AS23="Devis 3",(IFERROR(VALUE(TRIM(SUBSTITUTE(AP23,CHAR(160),""))),0))),0))*(IFERROR(VALUE(TRIM(SUBSTITUTE($AA23,CHAR(160),""))),0))=0,"",(IFERROR(_xlfn.IFS($AS23="Devis 1",(IFERROR(VALUE(TRIM(SUBSTITUTE(AJ23,CHAR(160),""))),0)),$AS23="Devis 2",(IFERROR(VALUE(TRIM(SUBSTITUTE(AM23,CHAR(160),""))),0)),$AS23="Devis 3",(IFERROR(VALUE(TRIM(SUBSTITUTE(AP23,CHAR(160),""))),0))),0))*(IFERROR(VALUE(TRIM(SUBSTITUTE($AA23,CHAR(160),""))),0))))</f>
        <v/>
      </c>
      <c r="AY23" s="68" t="str" cm="1">
        <f t="array" ref="AY23">IF($AA23="","",IF(IFERROR(_xlfn.IFS(TRIM(SUBSTITUTE($AS23,CHAR(160),""))="Devis 1",IFERROR(VALUE(TRIM(SUBSTITUTE(AK23,CHAR(160),""))),0),TRIM(SUBSTITUTE($AS23,CHAR(160),""))="Devis 2",IFERROR(VALUE(TRIM(SUBSTITUTE(AN23,CHAR(160),""))),0),TRIM(SUBSTITUTE($AS23,CHAR(160),""))="Devis 3",IFERROR(VALUE(TRIM(SUBSTITUTE(AQ23,CHAR(160),""))),0)),0)*IFERROR(VALUE(TRIM(SUBSTITUTE($AA23,CHAR(160),""))),0)=0,IF(AX23&lt;&gt;"",0,""),IFERROR(_xlfn.IFS(TRIM(SUBSTITUTE($AS23,CHAR(160),""))="Devis 1",IFERROR(VALUE(TRIM(SUBSTITUTE(AK23,CHAR(160),""))),0),TRIM(SUBSTITUTE($AS23,CHAR(160),""))="Devis 2",IFERROR(VALUE(TRIM(SUBSTITUTE(AN23,CHAR(160),""))),0),TRIM(SUBSTITUTE($AS23,CHAR(160),""))="Devis 3",IFERROR(VALUE(TRIM(SUBSTITUTE(AQ23,CHAR(160),""))),0)),0)*IFERROR(VALUE(TRIM(SUBSTITUTE($AA23,CHAR(160),""))),0)))</f>
        <v/>
      </c>
      <c r="AZ23" s="68" t="str" cm="1">
        <f t="array" ref="AZ23">IF($AA23="","",IF((IFERROR(_xlfn.IFS($AS23="Devis 1",(IFERROR(VALUE(TRIM(SUBSTITUTE(AL23,CHAR(160),""))),0)),$AS23="Devis 2",(IFERROR(VALUE(TRIM(SUBSTITUTE(AO23,CHAR(160),""))),0)),$AS23="Devis 3",(IFERROR(VALUE(TRIM(SUBSTITUTE(AR23,CHAR(160),""))),0))),0))*(IFERROR(VALUE(TRIM(SUBSTITUTE($AA23,CHAR(160),""))),0))=0,"",(IFERROR(_xlfn.IFS($AS23="Devis 1",(IFERROR(VALUE(TRIM(SUBSTITUTE(AL23,CHAR(160),""))),0)),$AS23="Devis 2",(IFERROR(VALUE(TRIM(SUBSTITUTE(AO23,CHAR(160),""))),0)),$AS23="Devis 3",(IFERROR(VALUE(TRIM(SUBSTITUTE(AR23,CHAR(160),""))),0))),0))*(IFERROR(VALUE(TRIM(SUBSTITUTE($AA23,CHAR(160),""))),0))))</f>
        <v/>
      </c>
      <c r="BA23" s="59"/>
      <c r="BB23" s="14" t="str" cm="1">
        <f t="array" ref="BB23">IF(OR(AZ23="",AW23="",AX23="",AU23="",AY23="",AV23=""),"",_xlfn.IFS((IFERROR(VALUE(TRIM(SUBSTITUTE(AZ23,CHAR(160),""))),0))&gt;(IFERROR(VALUE(TRIM(SUBSTITUTE(AW23,CHAR(160),""))),0)),"KO : Le montant retenu TTC est supérieur au montant raisonnable TTC. Merci de revoir la ligne de dépense ou plafonner son montant.",(IFERROR(VALUE(TRIM(SUBSTITUTE(AX23,CHAR(160),""))),0))&gt;(IFERROR(VALUE(TRIM(SUBSTITUTE(AU23,CHAR(160),""))),0)),"Attention : Le montant retenu HT est supérieur au montant HT raisonnable. Merci de revoir la ligne de dépense, plafonner son montant, ou justifier la reventillation HT / TVA.",(IFERROR(VALUE(TRIM(SUBSTITUTE(AY23,CHAR(160),""))),0))&gt;(IFERROR(VALUE(TRIM(SUBSTITUTE(AV23,CHAR(160),""))),0)),"Attention : Le montant TVA retenu est supérieur au montant TVA raisonnable. Merci de revoir la ligne de dépense, plafonner son montant, ou justifier la reventillation HT / TVA.",(IFERROR(VALUE(TRIM(SUBSTITUTE(AZ23,CHAR(160),""))),0))=0,"",(IFERROR(VALUE(TRIM(SUBSTITUTE(AW23,CHAR(160),""))),0))=(IFERROR(VALUE(TRIM(SUBSTITUTE(AZ23,CHAR(160),""))),0)),"OK",(IFERROR(VALUE(TRIM(SUBSTITUTE(AW23,CHAR(160),""))),0))&gt;(IFERROR(VALUE(TRIM(SUBSTITUTE(AZ23,CHAR(160),""))),0))," OK : Montant instruit inférieur au montant raisonnable.",TRUE,""))</f>
        <v/>
      </c>
      <c r="BC23" s="14" t="str" cm="1">
        <f t="array" ref="BC23">IF(
   OR(AZ23="",X23="",AX23="",V23="",AY23="",W23=""),
   "",
   _xlfn.IFS(
      (IFERROR(VALUE(TRIM(SUBSTITUTE(AZ23,CHAR(160),""))),0))=0,
         "Attention montant présenté entièrement écarté",
      (IFERROR(VALUE(TRIM(SUBSTITUTE(AZ23,CHAR(160),""))),0))&gt;
         (IFERROR(VALUE(TRIM(SUBSTITUTE(X23,CHAR(160),""))),0)),
         "KO : Le montant retenu TTC est supérieur au montant présenté TTC. Merci de revoir la ligne de dépense ou plafonner son montant.",
      (IFERROR(VALUE(TRIM(SUBSTITUTE(AX23,CHAR(160),""))),0))&gt;
         (IFERROR(VALUE(TRIM(SUBSTITUTE(V23,CHAR(160),""))),0)),
         "Attention : Le montant retenu HT est supérieur au montant HT présenté. Merci de revoir la ligne de dépense, plafonner son montant, ou justifier la reventilation HT / TVA.",
      (IFERROR(VALUE(TRIM(SUBSTITUTE(AY23,CHAR(160),""))),0))&gt;
         (IFERROR(VALUE(TRIM(SUBSTITUTE(W23,CHAR(160),""))),0)),
         "Attention : Le montant TVA retenu est supérieur au montant TVA présenté. Merci de revoir la ligne de dépense, plafonner son montant, ou justifier la reventilation HT / TVA.",
      (IFERROR(VALUE(TRIM(SUBSTITUTE(X23,CHAR(160),""))),0))=0,
         "",
      (IFERROR(VALUE(TRIM(SUBSTITUTE(AZ23,CHAR(160),""))),0))=
         (IFERROR(VALUE(TRIM(SUBSTITUTE(X23,CHAR(160),""))),0)),
         "OK",
      (IFERROR(VALUE(TRIM(SUBSTITUTE(AZ23,CHAR(160),""))),0))&lt;
         (IFERROR(VALUE(TRIM(SUBSTITUTE(X23,CHAR(160),""))),0)),
         "Attention : montant présenté partiellement écarté.",
      TRUE,
         ""
   )
)</f>
        <v/>
      </c>
      <c r="BD23" s="49" t="str">
        <f t="shared" si="8"/>
        <v/>
      </c>
      <c r="BE23" s="49" t="str">
        <f t="shared" si="9"/>
        <v/>
      </c>
      <c r="BF23" s="21" t="str">
        <f t="shared" si="10"/>
        <v/>
      </c>
    </row>
    <row r="24" spans="1:58" ht="15" customHeight="1">
      <c r="A24" s="338">
        <v>13</v>
      </c>
      <c r="B24" s="355"/>
      <c r="C24" s="6"/>
      <c r="D24" s="5"/>
      <c r="E24" s="5"/>
      <c r="F24" s="143"/>
      <c r="G24" s="24"/>
      <c r="H24" s="22"/>
      <c r="I24" s="23"/>
      <c r="J24" s="5"/>
      <c r="K24" s="11"/>
      <c r="L24" s="8"/>
      <c r="M24" s="7"/>
      <c r="N24" s="42" t="str">
        <f t="shared" si="22"/>
        <v/>
      </c>
      <c r="O24" s="9"/>
      <c r="P24" s="7"/>
      <c r="Q24" s="42" t="str">
        <f t="shared" si="23"/>
        <v/>
      </c>
      <c r="R24" s="10"/>
      <c r="S24" s="7"/>
      <c r="T24" s="43" t="str">
        <f t="shared" si="24"/>
        <v/>
      </c>
      <c r="U24" s="16"/>
      <c r="V24" s="69" t="str" cm="1">
        <f t="array" ref="V24">IF((_xlfn.IFS(TRIM(SUBSTITUTE(U24,CHAR(160),""))="Devis 1",IFERROR(VALUE(TRIM(SUBSTITUTE(L24,CHAR(160),""))),0),TRIM(SUBSTITUTE(U24,CHAR(160),""))="Devis 2",IFERROR(VALUE(TRIM(SUBSTITUTE(O24,CHAR(160),""))),0),TRIM(SUBSTITUTE(U24,CHAR(160),""))="Devis 3",IFERROR(VALUE(TRIM(SUBSTITUTE(R24,CHAR(160),""))),0),TRUE,0)*IFERROR(VALUE(TRIM(SUBSTITUTE(C24,CHAR(160),""))),0))=0,"",_xlfn.IFS(TRIM(SUBSTITUTE(U24,CHAR(160),""))="Devis 1",IFERROR(VALUE(TRIM(SUBSTITUTE(L24,CHAR(160),""))),0),TRIM(SUBSTITUTE(U24,CHAR(160),""))="Devis 2",IFERROR(VALUE(TRIM(SUBSTITUTE(O24,CHAR(160),""))),0),TRIM(SUBSTITUTE(U24,CHAR(160),""))="Devis 3",IFERROR(VALUE(TRIM(SUBSTITUTE(R24,CHAR(160),""))),0),TRUE,0)*IFERROR(VALUE(TRIM(SUBSTITUTE(C24,CHAR(160),""))),0))</f>
        <v/>
      </c>
      <c r="W24" s="67" t="str" cm="1">
        <f t="array" ref="W24">IF((_xlfn.IFS(TRIM(SUBSTITUTE(U24,CHAR(160),""))="Devis 1",IFERROR(VALUE(TRIM(SUBSTITUTE(M24,CHAR(160),""))),0),TRIM(SUBSTITUTE(U24,CHAR(160),""))="Devis 2",IFERROR(VALUE(TRIM(SUBSTITUTE(P24,CHAR(160),""))),0),TRIM(SUBSTITUTE(U24,CHAR(160),""))="Devis 3",IFERROR(VALUE(TRIM(SUBSTITUTE(S24,CHAR(160),""))),0),TRUE,0)*IFERROR(VALUE(TRIM(SUBSTITUTE(C24,CHAR(160),""))),0))=0,IF(V24&lt;&gt;"",0,""),_xlfn.IFS(TRIM(SUBSTITUTE(U24,CHAR(160),""))="Devis 1",IFERROR(VALUE(TRIM(SUBSTITUTE(M24,CHAR(160),""))),0),TRIM(SUBSTITUTE(U24,CHAR(160),""))="Devis 2",IFERROR(VALUE(TRIM(SUBSTITUTE(P24,CHAR(160),""))),0),TRIM(SUBSTITUTE(U24,CHAR(160),""))="Devis 3",IFERROR(VALUE(TRIM(SUBSTITUTE(S24,CHAR(160),""))),0),TRUE,0)*IFERROR(VALUE(TRIM(SUBSTITUTE(C24,CHAR(160),""))),0))</f>
        <v/>
      </c>
      <c r="X24" s="70" t="str">
        <f t="shared" si="25"/>
        <v/>
      </c>
      <c r="Y24" s="609"/>
      <c r="Z24" s="18" t="str">
        <f t="shared" si="26"/>
        <v/>
      </c>
      <c r="AA24" s="15" t="str">
        <f t="shared" si="27"/>
        <v/>
      </c>
      <c r="AB24" s="15" t="str">
        <f t="shared" si="28"/>
        <v/>
      </c>
      <c r="AC24" s="15" t="str">
        <f t="shared" si="29"/>
        <v/>
      </c>
      <c r="AD24" s="15" t="str">
        <f t="shared" si="30"/>
        <v/>
      </c>
      <c r="AE24" s="15" t="str">
        <f t="shared" si="31"/>
        <v/>
      </c>
      <c r="AF24" s="15" t="str">
        <f t="shared" si="32"/>
        <v/>
      </c>
      <c r="AG24" s="614" t="str">
        <f t="shared" si="33"/>
        <v/>
      </c>
      <c r="AH24" s="618" t="str">
        <f t="shared" si="34"/>
        <v/>
      </c>
      <c r="AI24" s="616" t="str">
        <f t="shared" si="35"/>
        <v/>
      </c>
      <c r="AJ24" s="611" t="str">
        <f t="shared" si="16"/>
        <v/>
      </c>
      <c r="AK24" s="20" t="str">
        <f t="shared" si="17"/>
        <v/>
      </c>
      <c r="AL24" s="42" t="str">
        <f t="shared" si="36"/>
        <v/>
      </c>
      <c r="AM24" s="46" t="str">
        <f t="shared" si="1"/>
        <v/>
      </c>
      <c r="AN24" s="20" t="str">
        <f t="shared" si="2"/>
        <v/>
      </c>
      <c r="AO24" s="42" t="str">
        <f t="shared" si="37"/>
        <v/>
      </c>
      <c r="AP24" s="47" t="str">
        <f t="shared" si="3"/>
        <v/>
      </c>
      <c r="AQ24" s="20" t="str">
        <f t="shared" si="4"/>
        <v/>
      </c>
      <c r="AR24" s="48" t="str">
        <f t="shared" si="38"/>
        <v/>
      </c>
      <c r="AS24" s="44" t="str">
        <f t="shared" si="5"/>
        <v/>
      </c>
      <c r="AT24" s="58"/>
      <c r="AU24" s="49" t="str">
        <f t="shared" si="6"/>
        <v/>
      </c>
      <c r="AV24" s="49" t="str">
        <f t="shared" si="7"/>
        <v/>
      </c>
      <c r="AW24" s="49" t="str">
        <f t="shared" si="39"/>
        <v/>
      </c>
      <c r="AX24" s="68" t="str" cm="1">
        <f t="array" ref="AX24">IF($AA24="","",IF((IFERROR(_xlfn.IFS($AS24="Devis 1",(IFERROR(VALUE(TRIM(SUBSTITUTE(AJ24,CHAR(160),""))),0)),$AS24="Devis 2",(IFERROR(VALUE(TRIM(SUBSTITUTE(AM24,CHAR(160),""))),0)),$AS24="Devis 3",(IFERROR(VALUE(TRIM(SUBSTITUTE(AP24,CHAR(160),""))),0))),0))*(IFERROR(VALUE(TRIM(SUBSTITUTE($AA24,CHAR(160),""))),0))=0,"",(IFERROR(_xlfn.IFS($AS24="Devis 1",(IFERROR(VALUE(TRIM(SUBSTITUTE(AJ24,CHAR(160),""))),0)),$AS24="Devis 2",(IFERROR(VALUE(TRIM(SUBSTITUTE(AM24,CHAR(160),""))),0)),$AS24="Devis 3",(IFERROR(VALUE(TRIM(SUBSTITUTE(AP24,CHAR(160),""))),0))),0))*(IFERROR(VALUE(TRIM(SUBSTITUTE($AA24,CHAR(160),""))),0))))</f>
        <v/>
      </c>
      <c r="AY24" s="68" t="str" cm="1">
        <f t="array" ref="AY24">IF($AA24="","",IF(IFERROR(_xlfn.IFS(TRIM(SUBSTITUTE($AS24,CHAR(160),""))="Devis 1",IFERROR(VALUE(TRIM(SUBSTITUTE(AK24,CHAR(160),""))),0),TRIM(SUBSTITUTE($AS24,CHAR(160),""))="Devis 2",IFERROR(VALUE(TRIM(SUBSTITUTE(AN24,CHAR(160),""))),0),TRIM(SUBSTITUTE($AS24,CHAR(160),""))="Devis 3",IFERROR(VALUE(TRIM(SUBSTITUTE(AQ24,CHAR(160),""))),0)),0)*IFERROR(VALUE(TRIM(SUBSTITUTE($AA24,CHAR(160),""))),0)=0,IF(AX24&lt;&gt;"",0,""),IFERROR(_xlfn.IFS(TRIM(SUBSTITUTE($AS24,CHAR(160),""))="Devis 1",IFERROR(VALUE(TRIM(SUBSTITUTE(AK24,CHAR(160),""))),0),TRIM(SUBSTITUTE($AS24,CHAR(160),""))="Devis 2",IFERROR(VALUE(TRIM(SUBSTITUTE(AN24,CHAR(160),""))),0),TRIM(SUBSTITUTE($AS24,CHAR(160),""))="Devis 3",IFERROR(VALUE(TRIM(SUBSTITUTE(AQ24,CHAR(160),""))),0)),0)*IFERROR(VALUE(TRIM(SUBSTITUTE($AA24,CHAR(160),""))),0)))</f>
        <v/>
      </c>
      <c r="AZ24" s="68" t="str" cm="1">
        <f t="array" ref="AZ24">IF($AA24="","",IF((IFERROR(_xlfn.IFS($AS24="Devis 1",(IFERROR(VALUE(TRIM(SUBSTITUTE(AL24,CHAR(160),""))),0)),$AS24="Devis 2",(IFERROR(VALUE(TRIM(SUBSTITUTE(AO24,CHAR(160),""))),0)),$AS24="Devis 3",(IFERROR(VALUE(TRIM(SUBSTITUTE(AR24,CHAR(160),""))),0))),0))*(IFERROR(VALUE(TRIM(SUBSTITUTE($AA24,CHAR(160),""))),0))=0,"",(IFERROR(_xlfn.IFS($AS24="Devis 1",(IFERROR(VALUE(TRIM(SUBSTITUTE(AL24,CHAR(160),""))),0)),$AS24="Devis 2",(IFERROR(VALUE(TRIM(SUBSTITUTE(AO24,CHAR(160),""))),0)),$AS24="Devis 3",(IFERROR(VALUE(TRIM(SUBSTITUTE(AR24,CHAR(160),""))),0))),0))*(IFERROR(VALUE(TRIM(SUBSTITUTE($AA24,CHAR(160),""))),0))))</f>
        <v/>
      </c>
      <c r="BA24" s="59"/>
      <c r="BB24" s="14" t="str" cm="1">
        <f t="array" ref="BB24">IF(OR(AZ24="",AW24="",AX24="",AU24="",AY24="",AV24=""),"",_xlfn.IFS((IFERROR(VALUE(TRIM(SUBSTITUTE(AZ24,CHAR(160),""))),0))&gt;(IFERROR(VALUE(TRIM(SUBSTITUTE(AW24,CHAR(160),""))),0)),"KO : Le montant retenu TTC est supérieur au montant raisonnable TTC. Merci de revoir la ligne de dépense ou plafonner son montant.",(IFERROR(VALUE(TRIM(SUBSTITUTE(AX24,CHAR(160),""))),0))&gt;(IFERROR(VALUE(TRIM(SUBSTITUTE(AU24,CHAR(160),""))),0)),"Attention : Le montant retenu HT est supérieur au montant HT raisonnable. Merci de revoir la ligne de dépense, plafonner son montant, ou justifier la reventillation HT / TVA.",(IFERROR(VALUE(TRIM(SUBSTITUTE(AY24,CHAR(160),""))),0))&gt;(IFERROR(VALUE(TRIM(SUBSTITUTE(AV24,CHAR(160),""))),0)),"Attention : Le montant TVA retenu est supérieur au montant TVA raisonnable. Merci de revoir la ligne de dépense, plafonner son montant, ou justifier la reventillation HT / TVA.",(IFERROR(VALUE(TRIM(SUBSTITUTE(AZ24,CHAR(160),""))),0))=0,"",(IFERROR(VALUE(TRIM(SUBSTITUTE(AW24,CHAR(160),""))),0))=(IFERROR(VALUE(TRIM(SUBSTITUTE(AZ24,CHAR(160),""))),0)),"OK",(IFERROR(VALUE(TRIM(SUBSTITUTE(AW24,CHAR(160),""))),0))&gt;(IFERROR(VALUE(TRIM(SUBSTITUTE(AZ24,CHAR(160),""))),0))," OK : Montant instruit inférieur au montant raisonnable.",TRUE,""))</f>
        <v/>
      </c>
      <c r="BC24" s="14" t="str" cm="1">
        <f t="array" ref="BC24">IF(
   OR(AZ24="",X24="",AX24="",V24="",AY24="",W24=""),
   "",
   _xlfn.IFS(
      (IFERROR(VALUE(TRIM(SUBSTITUTE(AZ24,CHAR(160),""))),0))=0,
         "Attention montant présenté entièrement écarté",
      (IFERROR(VALUE(TRIM(SUBSTITUTE(AZ24,CHAR(160),""))),0))&gt;
         (IFERROR(VALUE(TRIM(SUBSTITUTE(X24,CHAR(160),""))),0)),
         "KO : Le montant retenu TTC est supérieur au montant présenté TTC. Merci de revoir la ligne de dépense ou plafonner son montant.",
      (IFERROR(VALUE(TRIM(SUBSTITUTE(AX24,CHAR(160),""))),0))&gt;
         (IFERROR(VALUE(TRIM(SUBSTITUTE(V24,CHAR(160),""))),0)),
         "Attention : Le montant retenu HT est supérieur au montant HT présenté. Merci de revoir la ligne de dépense, plafonner son montant, ou justifier la reventilation HT / TVA.",
      (IFERROR(VALUE(TRIM(SUBSTITUTE(AY24,CHAR(160),""))),0))&gt;
         (IFERROR(VALUE(TRIM(SUBSTITUTE(W24,CHAR(160),""))),0)),
         "Attention : Le montant TVA retenu est supérieur au montant TVA présenté. Merci de revoir la ligne de dépense, plafonner son montant, ou justifier la reventilation HT / TVA.",
      (IFERROR(VALUE(TRIM(SUBSTITUTE(X24,CHAR(160),""))),0))=0,
         "",
      (IFERROR(VALUE(TRIM(SUBSTITUTE(AZ24,CHAR(160),""))),0))=
         (IFERROR(VALUE(TRIM(SUBSTITUTE(X24,CHAR(160),""))),0)),
         "OK",
      (IFERROR(VALUE(TRIM(SUBSTITUTE(AZ24,CHAR(160),""))),0))&lt;
         (IFERROR(VALUE(TRIM(SUBSTITUTE(X24,CHAR(160),""))),0)),
         "Attention : montant présenté partiellement écarté.",
      TRUE,
         ""
   )
)</f>
        <v/>
      </c>
      <c r="BD24" s="49" t="str">
        <f t="shared" si="8"/>
        <v/>
      </c>
      <c r="BE24" s="49" t="str">
        <f t="shared" si="9"/>
        <v/>
      </c>
      <c r="BF24" s="21" t="str">
        <f t="shared" si="10"/>
        <v/>
      </c>
    </row>
    <row r="25" spans="1:58" ht="15" customHeight="1">
      <c r="A25" s="338">
        <v>14</v>
      </c>
      <c r="B25" s="355"/>
      <c r="C25" s="6"/>
      <c r="D25" s="5"/>
      <c r="E25" s="5"/>
      <c r="F25" s="143"/>
      <c r="G25" s="24"/>
      <c r="H25" s="22"/>
      <c r="I25" s="23"/>
      <c r="J25" s="5"/>
      <c r="K25" s="11"/>
      <c r="L25" s="8"/>
      <c r="M25" s="7"/>
      <c r="N25" s="42" t="str">
        <f t="shared" si="22"/>
        <v/>
      </c>
      <c r="O25" s="9"/>
      <c r="P25" s="7"/>
      <c r="Q25" s="42" t="str">
        <f t="shared" si="23"/>
        <v/>
      </c>
      <c r="R25" s="10"/>
      <c r="S25" s="7"/>
      <c r="T25" s="43" t="str">
        <f t="shared" si="24"/>
        <v/>
      </c>
      <c r="U25" s="16"/>
      <c r="V25" s="69" t="str" cm="1">
        <f t="array" ref="V25">IF((_xlfn.IFS(TRIM(SUBSTITUTE(U25,CHAR(160),""))="Devis 1",IFERROR(VALUE(TRIM(SUBSTITUTE(L25,CHAR(160),""))),0),TRIM(SUBSTITUTE(U25,CHAR(160),""))="Devis 2",IFERROR(VALUE(TRIM(SUBSTITUTE(O25,CHAR(160),""))),0),TRIM(SUBSTITUTE(U25,CHAR(160),""))="Devis 3",IFERROR(VALUE(TRIM(SUBSTITUTE(R25,CHAR(160),""))),0),TRUE,0)*IFERROR(VALUE(TRIM(SUBSTITUTE(C25,CHAR(160),""))),0))=0,"",_xlfn.IFS(TRIM(SUBSTITUTE(U25,CHAR(160),""))="Devis 1",IFERROR(VALUE(TRIM(SUBSTITUTE(L25,CHAR(160),""))),0),TRIM(SUBSTITUTE(U25,CHAR(160),""))="Devis 2",IFERROR(VALUE(TRIM(SUBSTITUTE(O25,CHAR(160),""))),0),TRIM(SUBSTITUTE(U25,CHAR(160),""))="Devis 3",IFERROR(VALUE(TRIM(SUBSTITUTE(R25,CHAR(160),""))),0),TRUE,0)*IFERROR(VALUE(TRIM(SUBSTITUTE(C25,CHAR(160),""))),0))</f>
        <v/>
      </c>
      <c r="W25" s="67" t="str" cm="1">
        <f t="array" ref="W25">IF((_xlfn.IFS(TRIM(SUBSTITUTE(U25,CHAR(160),""))="Devis 1",IFERROR(VALUE(TRIM(SUBSTITUTE(M25,CHAR(160),""))),0),TRIM(SUBSTITUTE(U25,CHAR(160),""))="Devis 2",IFERROR(VALUE(TRIM(SUBSTITUTE(P25,CHAR(160),""))),0),TRIM(SUBSTITUTE(U25,CHAR(160),""))="Devis 3",IFERROR(VALUE(TRIM(SUBSTITUTE(S25,CHAR(160),""))),0),TRUE,0)*IFERROR(VALUE(TRIM(SUBSTITUTE(C25,CHAR(160),""))),0))=0,IF(V25&lt;&gt;"",0,""),_xlfn.IFS(TRIM(SUBSTITUTE(U25,CHAR(160),""))="Devis 1",IFERROR(VALUE(TRIM(SUBSTITUTE(M25,CHAR(160),""))),0),TRIM(SUBSTITUTE(U25,CHAR(160),""))="Devis 2",IFERROR(VALUE(TRIM(SUBSTITUTE(P25,CHAR(160),""))),0),TRIM(SUBSTITUTE(U25,CHAR(160),""))="Devis 3",IFERROR(VALUE(TRIM(SUBSTITUTE(S25,CHAR(160),""))),0),TRUE,0)*IFERROR(VALUE(TRIM(SUBSTITUTE(C25,CHAR(160),""))),0))</f>
        <v/>
      </c>
      <c r="X25" s="70" t="str">
        <f t="shared" si="25"/>
        <v/>
      </c>
      <c r="Y25" s="609"/>
      <c r="Z25" s="18" t="str">
        <f t="shared" si="26"/>
        <v/>
      </c>
      <c r="AA25" s="15" t="str">
        <f t="shared" si="27"/>
        <v/>
      </c>
      <c r="AB25" s="15" t="str">
        <f t="shared" si="28"/>
        <v/>
      </c>
      <c r="AC25" s="15" t="str">
        <f t="shared" si="29"/>
        <v/>
      </c>
      <c r="AD25" s="15" t="str">
        <f t="shared" si="30"/>
        <v/>
      </c>
      <c r="AE25" s="15" t="str">
        <f t="shared" si="31"/>
        <v/>
      </c>
      <c r="AF25" s="15" t="str">
        <f t="shared" si="32"/>
        <v/>
      </c>
      <c r="AG25" s="614" t="str">
        <f t="shared" si="33"/>
        <v/>
      </c>
      <c r="AH25" s="618" t="str">
        <f t="shared" si="34"/>
        <v/>
      </c>
      <c r="AI25" s="616" t="str">
        <f t="shared" si="35"/>
        <v/>
      </c>
      <c r="AJ25" s="611" t="str">
        <f t="shared" si="16"/>
        <v/>
      </c>
      <c r="AK25" s="20" t="str">
        <f t="shared" si="17"/>
        <v/>
      </c>
      <c r="AL25" s="42" t="str">
        <f t="shared" si="36"/>
        <v/>
      </c>
      <c r="AM25" s="46" t="str">
        <f t="shared" si="1"/>
        <v/>
      </c>
      <c r="AN25" s="20" t="str">
        <f t="shared" si="2"/>
        <v/>
      </c>
      <c r="AO25" s="42" t="str">
        <f t="shared" si="37"/>
        <v/>
      </c>
      <c r="AP25" s="47" t="str">
        <f t="shared" si="3"/>
        <v/>
      </c>
      <c r="AQ25" s="20" t="str">
        <f t="shared" si="4"/>
        <v/>
      </c>
      <c r="AR25" s="48" t="str">
        <f t="shared" si="38"/>
        <v/>
      </c>
      <c r="AS25" s="44" t="str">
        <f t="shared" si="5"/>
        <v/>
      </c>
      <c r="AT25" s="58"/>
      <c r="AU25" s="49" t="str">
        <f t="shared" si="6"/>
        <v/>
      </c>
      <c r="AV25" s="49" t="str">
        <f t="shared" si="7"/>
        <v/>
      </c>
      <c r="AW25" s="49" t="str">
        <f t="shared" si="39"/>
        <v/>
      </c>
      <c r="AX25" s="68" t="str" cm="1">
        <f t="array" ref="AX25">IF($AA25="","",IF((IFERROR(_xlfn.IFS($AS25="Devis 1",(IFERROR(VALUE(TRIM(SUBSTITUTE(AJ25,CHAR(160),""))),0)),$AS25="Devis 2",(IFERROR(VALUE(TRIM(SUBSTITUTE(AM25,CHAR(160),""))),0)),$AS25="Devis 3",(IFERROR(VALUE(TRIM(SUBSTITUTE(AP25,CHAR(160),""))),0))),0))*(IFERROR(VALUE(TRIM(SUBSTITUTE($AA25,CHAR(160),""))),0))=0,"",(IFERROR(_xlfn.IFS($AS25="Devis 1",(IFERROR(VALUE(TRIM(SUBSTITUTE(AJ25,CHAR(160),""))),0)),$AS25="Devis 2",(IFERROR(VALUE(TRIM(SUBSTITUTE(AM25,CHAR(160),""))),0)),$AS25="Devis 3",(IFERROR(VALUE(TRIM(SUBSTITUTE(AP25,CHAR(160),""))),0))),0))*(IFERROR(VALUE(TRIM(SUBSTITUTE($AA25,CHAR(160),""))),0))))</f>
        <v/>
      </c>
      <c r="AY25" s="68" t="str" cm="1">
        <f t="array" ref="AY25">IF($AA25="","",IF(IFERROR(_xlfn.IFS(TRIM(SUBSTITUTE($AS25,CHAR(160),""))="Devis 1",IFERROR(VALUE(TRIM(SUBSTITUTE(AK25,CHAR(160),""))),0),TRIM(SUBSTITUTE($AS25,CHAR(160),""))="Devis 2",IFERROR(VALUE(TRIM(SUBSTITUTE(AN25,CHAR(160),""))),0),TRIM(SUBSTITUTE($AS25,CHAR(160),""))="Devis 3",IFERROR(VALUE(TRIM(SUBSTITUTE(AQ25,CHAR(160),""))),0)),0)*IFERROR(VALUE(TRIM(SUBSTITUTE($AA25,CHAR(160),""))),0)=0,IF(AX25&lt;&gt;"",0,""),IFERROR(_xlfn.IFS(TRIM(SUBSTITUTE($AS25,CHAR(160),""))="Devis 1",IFERROR(VALUE(TRIM(SUBSTITUTE(AK25,CHAR(160),""))),0),TRIM(SUBSTITUTE($AS25,CHAR(160),""))="Devis 2",IFERROR(VALUE(TRIM(SUBSTITUTE(AN25,CHAR(160),""))),0),TRIM(SUBSTITUTE($AS25,CHAR(160),""))="Devis 3",IFERROR(VALUE(TRIM(SUBSTITUTE(AQ25,CHAR(160),""))),0)),0)*IFERROR(VALUE(TRIM(SUBSTITUTE($AA25,CHAR(160),""))),0)))</f>
        <v/>
      </c>
      <c r="AZ25" s="68" t="str" cm="1">
        <f t="array" ref="AZ25">IF($AA25="","",IF((IFERROR(_xlfn.IFS($AS25="Devis 1",(IFERROR(VALUE(TRIM(SUBSTITUTE(AL25,CHAR(160),""))),0)),$AS25="Devis 2",(IFERROR(VALUE(TRIM(SUBSTITUTE(AO25,CHAR(160),""))),0)),$AS25="Devis 3",(IFERROR(VALUE(TRIM(SUBSTITUTE(AR25,CHAR(160),""))),0))),0))*(IFERROR(VALUE(TRIM(SUBSTITUTE($AA25,CHAR(160),""))),0))=0,"",(IFERROR(_xlfn.IFS($AS25="Devis 1",(IFERROR(VALUE(TRIM(SUBSTITUTE(AL25,CHAR(160),""))),0)),$AS25="Devis 2",(IFERROR(VALUE(TRIM(SUBSTITUTE(AO25,CHAR(160),""))),0)),$AS25="Devis 3",(IFERROR(VALUE(TRIM(SUBSTITUTE(AR25,CHAR(160),""))),0))),0))*(IFERROR(VALUE(TRIM(SUBSTITUTE($AA25,CHAR(160),""))),0))))</f>
        <v/>
      </c>
      <c r="BA25" s="59"/>
      <c r="BB25" s="14" t="str" cm="1">
        <f t="array" ref="BB25">IF(OR(AZ25="",AW25="",AX25="",AU25="",AY25="",AV25=""),"",_xlfn.IFS((IFERROR(VALUE(TRIM(SUBSTITUTE(AZ25,CHAR(160),""))),0))&gt;(IFERROR(VALUE(TRIM(SUBSTITUTE(AW25,CHAR(160),""))),0)),"KO : Le montant retenu TTC est supérieur au montant raisonnable TTC. Merci de revoir la ligne de dépense ou plafonner son montant.",(IFERROR(VALUE(TRIM(SUBSTITUTE(AX25,CHAR(160),""))),0))&gt;(IFERROR(VALUE(TRIM(SUBSTITUTE(AU25,CHAR(160),""))),0)),"Attention : Le montant retenu HT est supérieur au montant HT raisonnable. Merci de revoir la ligne de dépense, plafonner son montant, ou justifier la reventillation HT / TVA.",(IFERROR(VALUE(TRIM(SUBSTITUTE(AY25,CHAR(160),""))),0))&gt;(IFERROR(VALUE(TRIM(SUBSTITUTE(AV25,CHAR(160),""))),0)),"Attention : Le montant TVA retenu est supérieur au montant TVA raisonnable. Merci de revoir la ligne de dépense, plafonner son montant, ou justifier la reventillation HT / TVA.",(IFERROR(VALUE(TRIM(SUBSTITUTE(AZ25,CHAR(160),""))),0))=0,"",(IFERROR(VALUE(TRIM(SUBSTITUTE(AW25,CHAR(160),""))),0))=(IFERROR(VALUE(TRIM(SUBSTITUTE(AZ25,CHAR(160),""))),0)),"OK",(IFERROR(VALUE(TRIM(SUBSTITUTE(AW25,CHAR(160),""))),0))&gt;(IFERROR(VALUE(TRIM(SUBSTITUTE(AZ25,CHAR(160),""))),0))," OK : Montant instruit inférieur au montant raisonnable.",TRUE,""))</f>
        <v/>
      </c>
      <c r="BC25" s="14" t="str" cm="1">
        <f t="array" ref="BC25">IF(
   OR(AZ25="",X25="",AX25="",V25="",AY25="",W25=""),
   "",
   _xlfn.IFS(
      (IFERROR(VALUE(TRIM(SUBSTITUTE(AZ25,CHAR(160),""))),0))=0,
         "Attention montant présenté entièrement écarté",
      (IFERROR(VALUE(TRIM(SUBSTITUTE(AZ25,CHAR(160),""))),0))&gt;
         (IFERROR(VALUE(TRIM(SUBSTITUTE(X25,CHAR(160),""))),0)),
         "KO : Le montant retenu TTC est supérieur au montant présenté TTC. Merci de revoir la ligne de dépense ou plafonner son montant.",
      (IFERROR(VALUE(TRIM(SUBSTITUTE(AX25,CHAR(160),""))),0))&gt;
         (IFERROR(VALUE(TRIM(SUBSTITUTE(V25,CHAR(160),""))),0)),
         "Attention : Le montant retenu HT est supérieur au montant HT présenté. Merci de revoir la ligne de dépense, plafonner son montant, ou justifier la reventilation HT / TVA.",
      (IFERROR(VALUE(TRIM(SUBSTITUTE(AY25,CHAR(160),""))),0))&gt;
         (IFERROR(VALUE(TRIM(SUBSTITUTE(W25,CHAR(160),""))),0)),
         "Attention : Le montant TVA retenu est supérieur au montant TVA présenté. Merci de revoir la ligne de dépense, plafonner son montant, ou justifier la reventilation HT / TVA.",
      (IFERROR(VALUE(TRIM(SUBSTITUTE(X25,CHAR(160),""))),0))=0,
         "",
      (IFERROR(VALUE(TRIM(SUBSTITUTE(AZ25,CHAR(160),""))),0))=
         (IFERROR(VALUE(TRIM(SUBSTITUTE(X25,CHAR(160),""))),0)),
         "OK",
      (IFERROR(VALUE(TRIM(SUBSTITUTE(AZ25,CHAR(160),""))),0))&lt;
         (IFERROR(VALUE(TRIM(SUBSTITUTE(X25,CHAR(160),""))),0)),
         "Attention : montant présenté partiellement écarté.",
      TRUE,
         ""
   )
)</f>
        <v/>
      </c>
      <c r="BD25" s="49" t="str">
        <f t="shared" si="8"/>
        <v/>
      </c>
      <c r="BE25" s="49" t="str">
        <f t="shared" si="9"/>
        <v/>
      </c>
      <c r="BF25" s="21" t="str">
        <f t="shared" si="10"/>
        <v/>
      </c>
    </row>
    <row r="26" spans="1:58" ht="15" customHeight="1">
      <c r="A26" s="338">
        <v>15</v>
      </c>
      <c r="B26" s="355"/>
      <c r="C26" s="6"/>
      <c r="D26" s="5"/>
      <c r="E26" s="5"/>
      <c r="F26" s="143"/>
      <c r="G26" s="24"/>
      <c r="H26" s="22"/>
      <c r="I26" s="23"/>
      <c r="J26" s="5"/>
      <c r="K26" s="11"/>
      <c r="L26" s="8"/>
      <c r="M26" s="7"/>
      <c r="N26" s="42" t="str">
        <f t="shared" si="22"/>
        <v/>
      </c>
      <c r="O26" s="9"/>
      <c r="P26" s="7"/>
      <c r="Q26" s="42" t="str">
        <f t="shared" si="23"/>
        <v/>
      </c>
      <c r="R26" s="10"/>
      <c r="S26" s="7"/>
      <c r="T26" s="43" t="str">
        <f t="shared" si="24"/>
        <v/>
      </c>
      <c r="U26" s="16"/>
      <c r="V26" s="69" t="str" cm="1">
        <f t="array" ref="V26">IF((_xlfn.IFS(TRIM(SUBSTITUTE(U26,CHAR(160),""))="Devis 1",IFERROR(VALUE(TRIM(SUBSTITUTE(L26,CHAR(160),""))),0),TRIM(SUBSTITUTE(U26,CHAR(160),""))="Devis 2",IFERROR(VALUE(TRIM(SUBSTITUTE(O26,CHAR(160),""))),0),TRIM(SUBSTITUTE(U26,CHAR(160),""))="Devis 3",IFERROR(VALUE(TRIM(SUBSTITUTE(R26,CHAR(160),""))),0),TRUE,0)*IFERROR(VALUE(TRIM(SUBSTITUTE(C26,CHAR(160),""))),0))=0,"",_xlfn.IFS(TRIM(SUBSTITUTE(U26,CHAR(160),""))="Devis 1",IFERROR(VALUE(TRIM(SUBSTITUTE(L26,CHAR(160),""))),0),TRIM(SUBSTITUTE(U26,CHAR(160),""))="Devis 2",IFERROR(VALUE(TRIM(SUBSTITUTE(O26,CHAR(160),""))),0),TRIM(SUBSTITUTE(U26,CHAR(160),""))="Devis 3",IFERROR(VALUE(TRIM(SUBSTITUTE(R26,CHAR(160),""))),0),TRUE,0)*IFERROR(VALUE(TRIM(SUBSTITUTE(C26,CHAR(160),""))),0))</f>
        <v/>
      </c>
      <c r="W26" s="67" t="str" cm="1">
        <f t="array" ref="W26">IF((_xlfn.IFS(TRIM(SUBSTITUTE(U26,CHAR(160),""))="Devis 1",IFERROR(VALUE(TRIM(SUBSTITUTE(M26,CHAR(160),""))),0),TRIM(SUBSTITUTE(U26,CHAR(160),""))="Devis 2",IFERROR(VALUE(TRIM(SUBSTITUTE(P26,CHAR(160),""))),0),TRIM(SUBSTITUTE(U26,CHAR(160),""))="Devis 3",IFERROR(VALUE(TRIM(SUBSTITUTE(S26,CHAR(160),""))),0),TRUE,0)*IFERROR(VALUE(TRIM(SUBSTITUTE(C26,CHAR(160),""))),0))=0,IF(V26&lt;&gt;"",0,""),_xlfn.IFS(TRIM(SUBSTITUTE(U26,CHAR(160),""))="Devis 1",IFERROR(VALUE(TRIM(SUBSTITUTE(M26,CHAR(160),""))),0),TRIM(SUBSTITUTE(U26,CHAR(160),""))="Devis 2",IFERROR(VALUE(TRIM(SUBSTITUTE(P26,CHAR(160),""))),0),TRIM(SUBSTITUTE(U26,CHAR(160),""))="Devis 3",IFERROR(VALUE(TRIM(SUBSTITUTE(S26,CHAR(160),""))),0),TRUE,0)*IFERROR(VALUE(TRIM(SUBSTITUTE(C26,CHAR(160),""))),0))</f>
        <v/>
      </c>
      <c r="X26" s="70" t="str">
        <f t="shared" si="25"/>
        <v/>
      </c>
      <c r="Y26" s="609"/>
      <c r="Z26" s="18" t="str">
        <f t="shared" si="26"/>
        <v/>
      </c>
      <c r="AA26" s="15" t="str">
        <f t="shared" si="27"/>
        <v/>
      </c>
      <c r="AB26" s="15" t="str">
        <f t="shared" si="28"/>
        <v/>
      </c>
      <c r="AC26" s="15" t="str">
        <f t="shared" si="29"/>
        <v/>
      </c>
      <c r="AD26" s="15" t="str">
        <f t="shared" si="30"/>
        <v/>
      </c>
      <c r="AE26" s="15" t="str">
        <f t="shared" si="31"/>
        <v/>
      </c>
      <c r="AF26" s="15" t="str">
        <f t="shared" si="32"/>
        <v/>
      </c>
      <c r="AG26" s="614" t="str">
        <f t="shared" si="33"/>
        <v/>
      </c>
      <c r="AH26" s="618" t="str">
        <f t="shared" si="34"/>
        <v/>
      </c>
      <c r="AI26" s="616" t="str">
        <f t="shared" si="35"/>
        <v/>
      </c>
      <c r="AJ26" s="611" t="str">
        <f t="shared" si="16"/>
        <v/>
      </c>
      <c r="AK26" s="20" t="str">
        <f t="shared" si="17"/>
        <v/>
      </c>
      <c r="AL26" s="42" t="str">
        <f t="shared" si="36"/>
        <v/>
      </c>
      <c r="AM26" s="46" t="str">
        <f t="shared" si="1"/>
        <v/>
      </c>
      <c r="AN26" s="20" t="str">
        <f t="shared" si="2"/>
        <v/>
      </c>
      <c r="AO26" s="42" t="str">
        <f t="shared" si="37"/>
        <v/>
      </c>
      <c r="AP26" s="47" t="str">
        <f t="shared" si="3"/>
        <v/>
      </c>
      <c r="AQ26" s="20" t="str">
        <f t="shared" si="4"/>
        <v/>
      </c>
      <c r="AR26" s="48" t="str">
        <f t="shared" si="38"/>
        <v/>
      </c>
      <c r="AS26" s="44" t="str">
        <f t="shared" si="5"/>
        <v/>
      </c>
      <c r="AT26" s="58"/>
      <c r="AU26" s="49" t="str">
        <f t="shared" si="6"/>
        <v/>
      </c>
      <c r="AV26" s="49" t="str">
        <f t="shared" si="7"/>
        <v/>
      </c>
      <c r="AW26" s="49" t="str">
        <f t="shared" si="39"/>
        <v/>
      </c>
      <c r="AX26" s="68" t="str" cm="1">
        <f t="array" ref="AX26">IF($AA26="","",IF((IFERROR(_xlfn.IFS($AS26="Devis 1",(IFERROR(VALUE(TRIM(SUBSTITUTE(AJ26,CHAR(160),""))),0)),$AS26="Devis 2",(IFERROR(VALUE(TRIM(SUBSTITUTE(AM26,CHAR(160),""))),0)),$AS26="Devis 3",(IFERROR(VALUE(TRIM(SUBSTITUTE(AP26,CHAR(160),""))),0))),0))*(IFERROR(VALUE(TRIM(SUBSTITUTE($AA26,CHAR(160),""))),0))=0,"",(IFERROR(_xlfn.IFS($AS26="Devis 1",(IFERROR(VALUE(TRIM(SUBSTITUTE(AJ26,CHAR(160),""))),0)),$AS26="Devis 2",(IFERROR(VALUE(TRIM(SUBSTITUTE(AM26,CHAR(160),""))),0)),$AS26="Devis 3",(IFERROR(VALUE(TRIM(SUBSTITUTE(AP26,CHAR(160),""))),0))),0))*(IFERROR(VALUE(TRIM(SUBSTITUTE($AA26,CHAR(160),""))),0))))</f>
        <v/>
      </c>
      <c r="AY26" s="68" t="str" cm="1">
        <f t="array" ref="AY26">IF($AA26="","",IF(IFERROR(_xlfn.IFS(TRIM(SUBSTITUTE($AS26,CHAR(160),""))="Devis 1",IFERROR(VALUE(TRIM(SUBSTITUTE(AK26,CHAR(160),""))),0),TRIM(SUBSTITUTE($AS26,CHAR(160),""))="Devis 2",IFERROR(VALUE(TRIM(SUBSTITUTE(AN26,CHAR(160),""))),0),TRIM(SUBSTITUTE($AS26,CHAR(160),""))="Devis 3",IFERROR(VALUE(TRIM(SUBSTITUTE(AQ26,CHAR(160),""))),0)),0)*IFERROR(VALUE(TRIM(SUBSTITUTE($AA26,CHAR(160),""))),0)=0,IF(AX26&lt;&gt;"",0,""),IFERROR(_xlfn.IFS(TRIM(SUBSTITUTE($AS26,CHAR(160),""))="Devis 1",IFERROR(VALUE(TRIM(SUBSTITUTE(AK26,CHAR(160),""))),0),TRIM(SUBSTITUTE($AS26,CHAR(160),""))="Devis 2",IFERROR(VALUE(TRIM(SUBSTITUTE(AN26,CHAR(160),""))),0),TRIM(SUBSTITUTE($AS26,CHAR(160),""))="Devis 3",IFERROR(VALUE(TRIM(SUBSTITUTE(AQ26,CHAR(160),""))),0)),0)*IFERROR(VALUE(TRIM(SUBSTITUTE($AA26,CHAR(160),""))),0)))</f>
        <v/>
      </c>
      <c r="AZ26" s="68" t="str" cm="1">
        <f t="array" ref="AZ26">IF($AA26="","",IF((IFERROR(_xlfn.IFS($AS26="Devis 1",(IFERROR(VALUE(TRIM(SUBSTITUTE(AL26,CHAR(160),""))),0)),$AS26="Devis 2",(IFERROR(VALUE(TRIM(SUBSTITUTE(AO26,CHAR(160),""))),0)),$AS26="Devis 3",(IFERROR(VALUE(TRIM(SUBSTITUTE(AR26,CHAR(160),""))),0))),0))*(IFERROR(VALUE(TRIM(SUBSTITUTE($AA26,CHAR(160),""))),0))=0,"",(IFERROR(_xlfn.IFS($AS26="Devis 1",(IFERROR(VALUE(TRIM(SUBSTITUTE(AL26,CHAR(160),""))),0)),$AS26="Devis 2",(IFERROR(VALUE(TRIM(SUBSTITUTE(AO26,CHAR(160),""))),0)),$AS26="Devis 3",(IFERROR(VALUE(TRIM(SUBSTITUTE(AR26,CHAR(160),""))),0))),0))*(IFERROR(VALUE(TRIM(SUBSTITUTE($AA26,CHAR(160),""))),0))))</f>
        <v/>
      </c>
      <c r="BA26" s="59"/>
      <c r="BB26" s="14" t="str" cm="1">
        <f t="array" ref="BB26">IF(OR(AZ26="",AW26="",AX26="",AU26="",AY26="",AV26=""),"",_xlfn.IFS((IFERROR(VALUE(TRIM(SUBSTITUTE(AZ26,CHAR(160),""))),0))&gt;(IFERROR(VALUE(TRIM(SUBSTITUTE(AW26,CHAR(160),""))),0)),"KO : Le montant retenu TTC est supérieur au montant raisonnable TTC. Merci de revoir la ligne de dépense ou plafonner son montant.",(IFERROR(VALUE(TRIM(SUBSTITUTE(AX26,CHAR(160),""))),0))&gt;(IFERROR(VALUE(TRIM(SUBSTITUTE(AU26,CHAR(160),""))),0)),"Attention : Le montant retenu HT est supérieur au montant HT raisonnable. Merci de revoir la ligne de dépense, plafonner son montant, ou justifier la reventillation HT / TVA.",(IFERROR(VALUE(TRIM(SUBSTITUTE(AY26,CHAR(160),""))),0))&gt;(IFERROR(VALUE(TRIM(SUBSTITUTE(AV26,CHAR(160),""))),0)),"Attention : Le montant TVA retenu est supérieur au montant TVA raisonnable. Merci de revoir la ligne de dépense, plafonner son montant, ou justifier la reventillation HT / TVA.",(IFERROR(VALUE(TRIM(SUBSTITUTE(AZ26,CHAR(160),""))),0))=0,"",(IFERROR(VALUE(TRIM(SUBSTITUTE(AW26,CHAR(160),""))),0))=(IFERROR(VALUE(TRIM(SUBSTITUTE(AZ26,CHAR(160),""))),0)),"OK",(IFERROR(VALUE(TRIM(SUBSTITUTE(AW26,CHAR(160),""))),0))&gt;(IFERROR(VALUE(TRIM(SUBSTITUTE(AZ26,CHAR(160),""))),0))," OK : Montant instruit inférieur au montant raisonnable.",TRUE,""))</f>
        <v/>
      </c>
      <c r="BC26" s="14" t="str" cm="1">
        <f t="array" ref="BC26">IF(
   OR(AZ26="",X26="",AX26="",V26="",AY26="",W26=""),
   "",
   _xlfn.IFS(
      (IFERROR(VALUE(TRIM(SUBSTITUTE(AZ26,CHAR(160),""))),0))=0,
         "Attention montant présenté entièrement écarté",
      (IFERROR(VALUE(TRIM(SUBSTITUTE(AZ26,CHAR(160),""))),0))&gt;
         (IFERROR(VALUE(TRIM(SUBSTITUTE(X26,CHAR(160),""))),0)),
         "KO : Le montant retenu TTC est supérieur au montant présenté TTC. Merci de revoir la ligne de dépense ou plafonner son montant.",
      (IFERROR(VALUE(TRIM(SUBSTITUTE(AX26,CHAR(160),""))),0))&gt;
         (IFERROR(VALUE(TRIM(SUBSTITUTE(V26,CHAR(160),""))),0)),
         "Attention : Le montant retenu HT est supérieur au montant HT présenté. Merci de revoir la ligne de dépense, plafonner son montant, ou justifier la reventilation HT / TVA.",
      (IFERROR(VALUE(TRIM(SUBSTITUTE(AY26,CHAR(160),""))),0))&gt;
         (IFERROR(VALUE(TRIM(SUBSTITUTE(W26,CHAR(160),""))),0)),
         "Attention : Le montant TVA retenu est supérieur au montant TVA présenté. Merci de revoir la ligne de dépense, plafonner son montant, ou justifier la reventilation HT / TVA.",
      (IFERROR(VALUE(TRIM(SUBSTITUTE(X26,CHAR(160),""))),0))=0,
         "",
      (IFERROR(VALUE(TRIM(SUBSTITUTE(AZ26,CHAR(160),""))),0))=
         (IFERROR(VALUE(TRIM(SUBSTITUTE(X26,CHAR(160),""))),0)),
         "OK",
      (IFERROR(VALUE(TRIM(SUBSTITUTE(AZ26,CHAR(160),""))),0))&lt;
         (IFERROR(VALUE(TRIM(SUBSTITUTE(X26,CHAR(160),""))),0)),
         "Attention : montant présenté partiellement écarté.",
      TRUE,
         ""
   )
)</f>
        <v/>
      </c>
      <c r="BD26" s="49" t="str">
        <f t="shared" si="8"/>
        <v/>
      </c>
      <c r="BE26" s="49" t="str">
        <f t="shared" si="9"/>
        <v/>
      </c>
      <c r="BF26" s="21" t="str">
        <f t="shared" si="10"/>
        <v/>
      </c>
    </row>
    <row r="27" spans="1:58" ht="15" customHeight="1">
      <c r="A27" s="338">
        <v>16</v>
      </c>
      <c r="B27" s="355"/>
      <c r="C27" s="6"/>
      <c r="D27" s="5"/>
      <c r="E27" s="5"/>
      <c r="F27" s="143"/>
      <c r="G27" s="24"/>
      <c r="H27" s="22"/>
      <c r="I27" s="23"/>
      <c r="J27" s="5"/>
      <c r="K27" s="11"/>
      <c r="L27" s="8"/>
      <c r="M27" s="7"/>
      <c r="N27" s="42" t="str">
        <f t="shared" si="22"/>
        <v/>
      </c>
      <c r="O27" s="9"/>
      <c r="P27" s="7"/>
      <c r="Q27" s="42" t="str">
        <f t="shared" si="23"/>
        <v/>
      </c>
      <c r="R27" s="10"/>
      <c r="S27" s="7"/>
      <c r="T27" s="43" t="str">
        <f t="shared" si="24"/>
        <v/>
      </c>
      <c r="U27" s="16"/>
      <c r="V27" s="69" t="str" cm="1">
        <f t="array" ref="V27">IF((_xlfn.IFS(TRIM(SUBSTITUTE(U27,CHAR(160),""))="Devis 1",IFERROR(VALUE(TRIM(SUBSTITUTE(L27,CHAR(160),""))),0),TRIM(SUBSTITUTE(U27,CHAR(160),""))="Devis 2",IFERROR(VALUE(TRIM(SUBSTITUTE(O27,CHAR(160),""))),0),TRIM(SUBSTITUTE(U27,CHAR(160),""))="Devis 3",IFERROR(VALUE(TRIM(SUBSTITUTE(R27,CHAR(160),""))),0),TRUE,0)*IFERROR(VALUE(TRIM(SUBSTITUTE(C27,CHAR(160),""))),0))=0,"",_xlfn.IFS(TRIM(SUBSTITUTE(U27,CHAR(160),""))="Devis 1",IFERROR(VALUE(TRIM(SUBSTITUTE(L27,CHAR(160),""))),0),TRIM(SUBSTITUTE(U27,CHAR(160),""))="Devis 2",IFERROR(VALUE(TRIM(SUBSTITUTE(O27,CHAR(160),""))),0),TRIM(SUBSTITUTE(U27,CHAR(160),""))="Devis 3",IFERROR(VALUE(TRIM(SUBSTITUTE(R27,CHAR(160),""))),0),TRUE,0)*IFERROR(VALUE(TRIM(SUBSTITUTE(C27,CHAR(160),""))),0))</f>
        <v/>
      </c>
      <c r="W27" s="67" t="str" cm="1">
        <f t="array" ref="W27">IF((_xlfn.IFS(TRIM(SUBSTITUTE(U27,CHAR(160),""))="Devis 1",IFERROR(VALUE(TRIM(SUBSTITUTE(M27,CHAR(160),""))),0),TRIM(SUBSTITUTE(U27,CHAR(160),""))="Devis 2",IFERROR(VALUE(TRIM(SUBSTITUTE(P27,CHAR(160),""))),0),TRIM(SUBSTITUTE(U27,CHAR(160),""))="Devis 3",IFERROR(VALUE(TRIM(SUBSTITUTE(S27,CHAR(160),""))),0),TRUE,0)*IFERROR(VALUE(TRIM(SUBSTITUTE(C27,CHAR(160),""))),0))=0,IF(V27&lt;&gt;"",0,""),_xlfn.IFS(TRIM(SUBSTITUTE(U27,CHAR(160),""))="Devis 1",IFERROR(VALUE(TRIM(SUBSTITUTE(M27,CHAR(160),""))),0),TRIM(SUBSTITUTE(U27,CHAR(160),""))="Devis 2",IFERROR(VALUE(TRIM(SUBSTITUTE(P27,CHAR(160),""))),0),TRIM(SUBSTITUTE(U27,CHAR(160),""))="Devis 3",IFERROR(VALUE(TRIM(SUBSTITUTE(S27,CHAR(160),""))),0),TRUE,0)*IFERROR(VALUE(TRIM(SUBSTITUTE(C27,CHAR(160),""))),0))</f>
        <v/>
      </c>
      <c r="X27" s="70" t="str">
        <f t="shared" si="25"/>
        <v/>
      </c>
      <c r="Y27" s="609"/>
      <c r="Z27" s="18" t="str">
        <f t="shared" si="26"/>
        <v/>
      </c>
      <c r="AA27" s="15" t="str">
        <f t="shared" si="27"/>
        <v/>
      </c>
      <c r="AB27" s="15" t="str">
        <f t="shared" si="28"/>
        <v/>
      </c>
      <c r="AC27" s="15" t="str">
        <f t="shared" si="29"/>
        <v/>
      </c>
      <c r="AD27" s="15" t="str">
        <f t="shared" si="30"/>
        <v/>
      </c>
      <c r="AE27" s="15" t="str">
        <f t="shared" si="31"/>
        <v/>
      </c>
      <c r="AF27" s="15" t="str">
        <f t="shared" si="32"/>
        <v/>
      </c>
      <c r="AG27" s="614" t="str">
        <f t="shared" si="33"/>
        <v/>
      </c>
      <c r="AH27" s="618" t="str">
        <f t="shared" si="34"/>
        <v/>
      </c>
      <c r="AI27" s="616" t="str">
        <f t="shared" si="35"/>
        <v/>
      </c>
      <c r="AJ27" s="611" t="str">
        <f t="shared" si="16"/>
        <v/>
      </c>
      <c r="AK27" s="20" t="str">
        <f t="shared" si="17"/>
        <v/>
      </c>
      <c r="AL27" s="42" t="str">
        <f t="shared" si="36"/>
        <v/>
      </c>
      <c r="AM27" s="46" t="str">
        <f t="shared" si="1"/>
        <v/>
      </c>
      <c r="AN27" s="20" t="str">
        <f t="shared" si="2"/>
        <v/>
      </c>
      <c r="AO27" s="42" t="str">
        <f t="shared" si="37"/>
        <v/>
      </c>
      <c r="AP27" s="47" t="str">
        <f t="shared" si="3"/>
        <v/>
      </c>
      <c r="AQ27" s="20" t="str">
        <f t="shared" si="4"/>
        <v/>
      </c>
      <c r="AR27" s="48" t="str">
        <f t="shared" si="38"/>
        <v/>
      </c>
      <c r="AS27" s="44" t="str">
        <f t="shared" si="5"/>
        <v/>
      </c>
      <c r="AT27" s="58"/>
      <c r="AU27" s="49" t="str">
        <f t="shared" si="6"/>
        <v/>
      </c>
      <c r="AV27" s="49" t="str">
        <f t="shared" si="7"/>
        <v/>
      </c>
      <c r="AW27" s="49" t="str">
        <f t="shared" si="39"/>
        <v/>
      </c>
      <c r="AX27" s="68" t="str" cm="1">
        <f t="array" ref="AX27">IF($AA27="","",IF((IFERROR(_xlfn.IFS($AS27="Devis 1",(IFERROR(VALUE(TRIM(SUBSTITUTE(AJ27,CHAR(160),""))),0)),$AS27="Devis 2",(IFERROR(VALUE(TRIM(SUBSTITUTE(AM27,CHAR(160),""))),0)),$AS27="Devis 3",(IFERROR(VALUE(TRIM(SUBSTITUTE(AP27,CHAR(160),""))),0))),0))*(IFERROR(VALUE(TRIM(SUBSTITUTE($AA27,CHAR(160),""))),0))=0,"",(IFERROR(_xlfn.IFS($AS27="Devis 1",(IFERROR(VALUE(TRIM(SUBSTITUTE(AJ27,CHAR(160),""))),0)),$AS27="Devis 2",(IFERROR(VALUE(TRIM(SUBSTITUTE(AM27,CHAR(160),""))),0)),$AS27="Devis 3",(IFERROR(VALUE(TRIM(SUBSTITUTE(AP27,CHAR(160),""))),0))),0))*(IFERROR(VALUE(TRIM(SUBSTITUTE($AA27,CHAR(160),""))),0))))</f>
        <v/>
      </c>
      <c r="AY27" s="68" t="str" cm="1">
        <f t="array" ref="AY27">IF($AA27="","",IF(IFERROR(_xlfn.IFS(TRIM(SUBSTITUTE($AS27,CHAR(160),""))="Devis 1",IFERROR(VALUE(TRIM(SUBSTITUTE(AK27,CHAR(160),""))),0),TRIM(SUBSTITUTE($AS27,CHAR(160),""))="Devis 2",IFERROR(VALUE(TRIM(SUBSTITUTE(AN27,CHAR(160),""))),0),TRIM(SUBSTITUTE($AS27,CHAR(160),""))="Devis 3",IFERROR(VALUE(TRIM(SUBSTITUTE(AQ27,CHAR(160),""))),0)),0)*IFERROR(VALUE(TRIM(SUBSTITUTE($AA27,CHAR(160),""))),0)=0,IF(AX27&lt;&gt;"",0,""),IFERROR(_xlfn.IFS(TRIM(SUBSTITUTE($AS27,CHAR(160),""))="Devis 1",IFERROR(VALUE(TRIM(SUBSTITUTE(AK27,CHAR(160),""))),0),TRIM(SUBSTITUTE($AS27,CHAR(160),""))="Devis 2",IFERROR(VALUE(TRIM(SUBSTITUTE(AN27,CHAR(160),""))),0),TRIM(SUBSTITUTE($AS27,CHAR(160),""))="Devis 3",IFERROR(VALUE(TRIM(SUBSTITUTE(AQ27,CHAR(160),""))),0)),0)*IFERROR(VALUE(TRIM(SUBSTITUTE($AA27,CHAR(160),""))),0)))</f>
        <v/>
      </c>
      <c r="AZ27" s="68" t="str" cm="1">
        <f t="array" ref="AZ27">IF($AA27="","",IF((IFERROR(_xlfn.IFS($AS27="Devis 1",(IFERROR(VALUE(TRIM(SUBSTITUTE(AL27,CHAR(160),""))),0)),$AS27="Devis 2",(IFERROR(VALUE(TRIM(SUBSTITUTE(AO27,CHAR(160),""))),0)),$AS27="Devis 3",(IFERROR(VALUE(TRIM(SUBSTITUTE(AR27,CHAR(160),""))),0))),0))*(IFERROR(VALUE(TRIM(SUBSTITUTE($AA27,CHAR(160),""))),0))=0,"",(IFERROR(_xlfn.IFS($AS27="Devis 1",(IFERROR(VALUE(TRIM(SUBSTITUTE(AL27,CHAR(160),""))),0)),$AS27="Devis 2",(IFERROR(VALUE(TRIM(SUBSTITUTE(AO27,CHAR(160),""))),0)),$AS27="Devis 3",(IFERROR(VALUE(TRIM(SUBSTITUTE(AR27,CHAR(160),""))),0))),0))*(IFERROR(VALUE(TRIM(SUBSTITUTE($AA27,CHAR(160),""))),0))))</f>
        <v/>
      </c>
      <c r="BA27" s="59"/>
      <c r="BB27" s="14" t="str" cm="1">
        <f t="array" ref="BB27">IF(OR(AZ27="",AW27="",AX27="",AU27="",AY27="",AV27=""),"",_xlfn.IFS((IFERROR(VALUE(TRIM(SUBSTITUTE(AZ27,CHAR(160),""))),0))&gt;(IFERROR(VALUE(TRIM(SUBSTITUTE(AW27,CHAR(160),""))),0)),"KO : Le montant retenu TTC est supérieur au montant raisonnable TTC. Merci de revoir la ligne de dépense ou plafonner son montant.",(IFERROR(VALUE(TRIM(SUBSTITUTE(AX27,CHAR(160),""))),0))&gt;(IFERROR(VALUE(TRIM(SUBSTITUTE(AU27,CHAR(160),""))),0)),"Attention : Le montant retenu HT est supérieur au montant HT raisonnable. Merci de revoir la ligne de dépense, plafonner son montant, ou justifier la reventillation HT / TVA.",(IFERROR(VALUE(TRIM(SUBSTITUTE(AY27,CHAR(160),""))),0))&gt;(IFERROR(VALUE(TRIM(SUBSTITUTE(AV27,CHAR(160),""))),0)),"Attention : Le montant TVA retenu est supérieur au montant TVA raisonnable. Merci de revoir la ligne de dépense, plafonner son montant, ou justifier la reventillation HT / TVA.",(IFERROR(VALUE(TRIM(SUBSTITUTE(AZ27,CHAR(160),""))),0))=0,"",(IFERROR(VALUE(TRIM(SUBSTITUTE(AW27,CHAR(160),""))),0))=(IFERROR(VALUE(TRIM(SUBSTITUTE(AZ27,CHAR(160),""))),0)),"OK",(IFERROR(VALUE(TRIM(SUBSTITUTE(AW27,CHAR(160),""))),0))&gt;(IFERROR(VALUE(TRIM(SUBSTITUTE(AZ27,CHAR(160),""))),0))," OK : Montant instruit inférieur au montant raisonnable.",TRUE,""))</f>
        <v/>
      </c>
      <c r="BC27" s="14" t="str" cm="1">
        <f t="array" ref="BC27">IF(
   OR(AZ27="",X27="",AX27="",V27="",AY27="",W27=""),
   "",
   _xlfn.IFS(
      (IFERROR(VALUE(TRIM(SUBSTITUTE(AZ27,CHAR(160),""))),0))=0,
         "Attention montant présenté entièrement écarté",
      (IFERROR(VALUE(TRIM(SUBSTITUTE(AZ27,CHAR(160),""))),0))&gt;
         (IFERROR(VALUE(TRIM(SUBSTITUTE(X27,CHAR(160),""))),0)),
         "KO : Le montant retenu TTC est supérieur au montant présenté TTC. Merci de revoir la ligne de dépense ou plafonner son montant.",
      (IFERROR(VALUE(TRIM(SUBSTITUTE(AX27,CHAR(160),""))),0))&gt;
         (IFERROR(VALUE(TRIM(SUBSTITUTE(V27,CHAR(160),""))),0)),
         "Attention : Le montant retenu HT est supérieur au montant HT présenté. Merci de revoir la ligne de dépense, plafonner son montant, ou justifier la reventilation HT / TVA.",
      (IFERROR(VALUE(TRIM(SUBSTITUTE(AY27,CHAR(160),""))),0))&gt;
         (IFERROR(VALUE(TRIM(SUBSTITUTE(W27,CHAR(160),""))),0)),
         "Attention : Le montant TVA retenu est supérieur au montant TVA présenté. Merci de revoir la ligne de dépense, plafonner son montant, ou justifier la reventilation HT / TVA.",
      (IFERROR(VALUE(TRIM(SUBSTITUTE(X27,CHAR(160),""))),0))=0,
         "",
      (IFERROR(VALUE(TRIM(SUBSTITUTE(AZ27,CHAR(160),""))),0))=
         (IFERROR(VALUE(TRIM(SUBSTITUTE(X27,CHAR(160),""))),0)),
         "OK",
      (IFERROR(VALUE(TRIM(SUBSTITUTE(AZ27,CHAR(160),""))),0))&lt;
         (IFERROR(VALUE(TRIM(SUBSTITUTE(X27,CHAR(160),""))),0)),
         "Attention : montant présenté partiellement écarté.",
      TRUE,
         ""
   )
)</f>
        <v/>
      </c>
      <c r="BD27" s="49" t="str">
        <f t="shared" si="8"/>
        <v/>
      </c>
      <c r="BE27" s="49" t="str">
        <f t="shared" si="9"/>
        <v/>
      </c>
      <c r="BF27" s="21" t="str">
        <f t="shared" si="10"/>
        <v/>
      </c>
    </row>
    <row r="28" spans="1:58" ht="15" customHeight="1">
      <c r="A28" s="338">
        <v>17</v>
      </c>
      <c r="B28" s="355"/>
      <c r="C28" s="6"/>
      <c r="D28" s="5"/>
      <c r="E28" s="5"/>
      <c r="F28" s="143"/>
      <c r="G28" s="24"/>
      <c r="H28" s="22"/>
      <c r="I28" s="23"/>
      <c r="J28" s="5"/>
      <c r="K28" s="11"/>
      <c r="L28" s="8"/>
      <c r="M28" s="7"/>
      <c r="N28" s="42" t="str">
        <f t="shared" si="22"/>
        <v/>
      </c>
      <c r="O28" s="9"/>
      <c r="P28" s="7"/>
      <c r="Q28" s="42" t="str">
        <f t="shared" si="23"/>
        <v/>
      </c>
      <c r="R28" s="10"/>
      <c r="S28" s="7"/>
      <c r="T28" s="43" t="str">
        <f t="shared" si="24"/>
        <v/>
      </c>
      <c r="U28" s="16"/>
      <c r="V28" s="69" t="str" cm="1">
        <f t="array" ref="V28">IF((_xlfn.IFS(TRIM(SUBSTITUTE(U28,CHAR(160),""))="Devis 1",IFERROR(VALUE(TRIM(SUBSTITUTE(L28,CHAR(160),""))),0),TRIM(SUBSTITUTE(U28,CHAR(160),""))="Devis 2",IFERROR(VALUE(TRIM(SUBSTITUTE(O28,CHAR(160),""))),0),TRIM(SUBSTITUTE(U28,CHAR(160),""))="Devis 3",IFERROR(VALUE(TRIM(SUBSTITUTE(R28,CHAR(160),""))),0),TRUE,0)*IFERROR(VALUE(TRIM(SUBSTITUTE(C28,CHAR(160),""))),0))=0,"",_xlfn.IFS(TRIM(SUBSTITUTE(U28,CHAR(160),""))="Devis 1",IFERROR(VALUE(TRIM(SUBSTITUTE(L28,CHAR(160),""))),0),TRIM(SUBSTITUTE(U28,CHAR(160),""))="Devis 2",IFERROR(VALUE(TRIM(SUBSTITUTE(O28,CHAR(160),""))),0),TRIM(SUBSTITUTE(U28,CHAR(160),""))="Devis 3",IFERROR(VALUE(TRIM(SUBSTITUTE(R28,CHAR(160),""))),0),TRUE,0)*IFERROR(VALUE(TRIM(SUBSTITUTE(C28,CHAR(160),""))),0))</f>
        <v/>
      </c>
      <c r="W28" s="67" t="str" cm="1">
        <f t="array" ref="W28">IF((_xlfn.IFS(TRIM(SUBSTITUTE(U28,CHAR(160),""))="Devis 1",IFERROR(VALUE(TRIM(SUBSTITUTE(M28,CHAR(160),""))),0),TRIM(SUBSTITUTE(U28,CHAR(160),""))="Devis 2",IFERROR(VALUE(TRIM(SUBSTITUTE(P28,CHAR(160),""))),0),TRIM(SUBSTITUTE(U28,CHAR(160),""))="Devis 3",IFERROR(VALUE(TRIM(SUBSTITUTE(S28,CHAR(160),""))),0),TRUE,0)*IFERROR(VALUE(TRIM(SUBSTITUTE(C28,CHAR(160),""))),0))=0,IF(V28&lt;&gt;"",0,""),_xlfn.IFS(TRIM(SUBSTITUTE(U28,CHAR(160),""))="Devis 1",IFERROR(VALUE(TRIM(SUBSTITUTE(M28,CHAR(160),""))),0),TRIM(SUBSTITUTE(U28,CHAR(160),""))="Devis 2",IFERROR(VALUE(TRIM(SUBSTITUTE(P28,CHAR(160),""))),0),TRIM(SUBSTITUTE(U28,CHAR(160),""))="Devis 3",IFERROR(VALUE(TRIM(SUBSTITUTE(S28,CHAR(160),""))),0),TRUE,0)*IFERROR(VALUE(TRIM(SUBSTITUTE(C28,CHAR(160),""))),0))</f>
        <v/>
      </c>
      <c r="X28" s="70" t="str">
        <f t="shared" si="25"/>
        <v/>
      </c>
      <c r="Y28" s="609"/>
      <c r="Z28" s="18" t="str">
        <f t="shared" si="26"/>
        <v/>
      </c>
      <c r="AA28" s="15" t="str">
        <f t="shared" si="27"/>
        <v/>
      </c>
      <c r="AB28" s="15" t="str">
        <f t="shared" si="28"/>
        <v/>
      </c>
      <c r="AC28" s="15" t="str">
        <f t="shared" si="29"/>
        <v/>
      </c>
      <c r="AD28" s="15" t="str">
        <f t="shared" si="30"/>
        <v/>
      </c>
      <c r="AE28" s="15" t="str">
        <f t="shared" si="31"/>
        <v/>
      </c>
      <c r="AF28" s="15" t="str">
        <f t="shared" si="32"/>
        <v/>
      </c>
      <c r="AG28" s="614" t="str">
        <f t="shared" si="33"/>
        <v/>
      </c>
      <c r="AH28" s="618" t="str">
        <f t="shared" si="34"/>
        <v/>
      </c>
      <c r="AI28" s="616" t="str">
        <f t="shared" si="35"/>
        <v/>
      </c>
      <c r="AJ28" s="611" t="str">
        <f t="shared" si="16"/>
        <v/>
      </c>
      <c r="AK28" s="20" t="str">
        <f t="shared" si="17"/>
        <v/>
      </c>
      <c r="AL28" s="42" t="str">
        <f t="shared" si="36"/>
        <v/>
      </c>
      <c r="AM28" s="46" t="str">
        <f t="shared" si="1"/>
        <v/>
      </c>
      <c r="AN28" s="20" t="str">
        <f t="shared" si="2"/>
        <v/>
      </c>
      <c r="AO28" s="42" t="str">
        <f t="shared" si="37"/>
        <v/>
      </c>
      <c r="AP28" s="47" t="str">
        <f t="shared" si="3"/>
        <v/>
      </c>
      <c r="AQ28" s="20" t="str">
        <f t="shared" si="4"/>
        <v/>
      </c>
      <c r="AR28" s="48" t="str">
        <f t="shared" si="38"/>
        <v/>
      </c>
      <c r="AS28" s="44" t="str">
        <f t="shared" si="5"/>
        <v/>
      </c>
      <c r="AT28" s="58"/>
      <c r="AU28" s="49" t="str">
        <f t="shared" si="6"/>
        <v/>
      </c>
      <c r="AV28" s="49" t="str">
        <f t="shared" si="7"/>
        <v/>
      </c>
      <c r="AW28" s="49" t="str">
        <f t="shared" si="39"/>
        <v/>
      </c>
      <c r="AX28" s="68" t="str" cm="1">
        <f t="array" ref="AX28">IF($AA28="","",IF((IFERROR(_xlfn.IFS($AS28="Devis 1",(IFERROR(VALUE(TRIM(SUBSTITUTE(AJ28,CHAR(160),""))),0)),$AS28="Devis 2",(IFERROR(VALUE(TRIM(SUBSTITUTE(AM28,CHAR(160),""))),0)),$AS28="Devis 3",(IFERROR(VALUE(TRIM(SUBSTITUTE(AP28,CHAR(160),""))),0))),0))*(IFERROR(VALUE(TRIM(SUBSTITUTE($AA28,CHAR(160),""))),0))=0,"",(IFERROR(_xlfn.IFS($AS28="Devis 1",(IFERROR(VALUE(TRIM(SUBSTITUTE(AJ28,CHAR(160),""))),0)),$AS28="Devis 2",(IFERROR(VALUE(TRIM(SUBSTITUTE(AM28,CHAR(160),""))),0)),$AS28="Devis 3",(IFERROR(VALUE(TRIM(SUBSTITUTE(AP28,CHAR(160),""))),0))),0))*(IFERROR(VALUE(TRIM(SUBSTITUTE($AA28,CHAR(160),""))),0))))</f>
        <v/>
      </c>
      <c r="AY28" s="68" t="str" cm="1">
        <f t="array" ref="AY28">IF($AA28="","",IF(IFERROR(_xlfn.IFS(TRIM(SUBSTITUTE($AS28,CHAR(160),""))="Devis 1",IFERROR(VALUE(TRIM(SUBSTITUTE(AK28,CHAR(160),""))),0),TRIM(SUBSTITUTE($AS28,CHAR(160),""))="Devis 2",IFERROR(VALUE(TRIM(SUBSTITUTE(AN28,CHAR(160),""))),0),TRIM(SUBSTITUTE($AS28,CHAR(160),""))="Devis 3",IFERROR(VALUE(TRIM(SUBSTITUTE(AQ28,CHAR(160),""))),0)),0)*IFERROR(VALUE(TRIM(SUBSTITUTE($AA28,CHAR(160),""))),0)=0,IF(AX28&lt;&gt;"",0,""),IFERROR(_xlfn.IFS(TRIM(SUBSTITUTE($AS28,CHAR(160),""))="Devis 1",IFERROR(VALUE(TRIM(SUBSTITUTE(AK28,CHAR(160),""))),0),TRIM(SUBSTITUTE($AS28,CHAR(160),""))="Devis 2",IFERROR(VALUE(TRIM(SUBSTITUTE(AN28,CHAR(160),""))),0),TRIM(SUBSTITUTE($AS28,CHAR(160),""))="Devis 3",IFERROR(VALUE(TRIM(SUBSTITUTE(AQ28,CHAR(160),""))),0)),0)*IFERROR(VALUE(TRIM(SUBSTITUTE($AA28,CHAR(160),""))),0)))</f>
        <v/>
      </c>
      <c r="AZ28" s="68" t="str" cm="1">
        <f t="array" ref="AZ28">IF($AA28="","",IF((IFERROR(_xlfn.IFS($AS28="Devis 1",(IFERROR(VALUE(TRIM(SUBSTITUTE(AL28,CHAR(160),""))),0)),$AS28="Devis 2",(IFERROR(VALUE(TRIM(SUBSTITUTE(AO28,CHAR(160),""))),0)),$AS28="Devis 3",(IFERROR(VALUE(TRIM(SUBSTITUTE(AR28,CHAR(160),""))),0))),0))*(IFERROR(VALUE(TRIM(SUBSTITUTE($AA28,CHAR(160),""))),0))=0,"",(IFERROR(_xlfn.IFS($AS28="Devis 1",(IFERROR(VALUE(TRIM(SUBSTITUTE(AL28,CHAR(160),""))),0)),$AS28="Devis 2",(IFERROR(VALUE(TRIM(SUBSTITUTE(AO28,CHAR(160),""))),0)),$AS28="Devis 3",(IFERROR(VALUE(TRIM(SUBSTITUTE(AR28,CHAR(160),""))),0))),0))*(IFERROR(VALUE(TRIM(SUBSTITUTE($AA28,CHAR(160),""))),0))))</f>
        <v/>
      </c>
      <c r="BA28" s="59"/>
      <c r="BB28" s="14" t="str" cm="1">
        <f t="array" ref="BB28">IF(OR(AZ28="",AW28="",AX28="",AU28="",AY28="",AV28=""),"",_xlfn.IFS((IFERROR(VALUE(TRIM(SUBSTITUTE(AZ28,CHAR(160),""))),0))&gt;(IFERROR(VALUE(TRIM(SUBSTITUTE(AW28,CHAR(160),""))),0)),"KO : Le montant retenu TTC est supérieur au montant raisonnable TTC. Merci de revoir la ligne de dépense ou plafonner son montant.",(IFERROR(VALUE(TRIM(SUBSTITUTE(AX28,CHAR(160),""))),0))&gt;(IFERROR(VALUE(TRIM(SUBSTITUTE(AU28,CHAR(160),""))),0)),"Attention : Le montant retenu HT est supérieur au montant HT raisonnable. Merci de revoir la ligne de dépense, plafonner son montant, ou justifier la reventillation HT / TVA.",(IFERROR(VALUE(TRIM(SUBSTITUTE(AY28,CHAR(160),""))),0))&gt;(IFERROR(VALUE(TRIM(SUBSTITUTE(AV28,CHAR(160),""))),0)),"Attention : Le montant TVA retenu est supérieur au montant TVA raisonnable. Merci de revoir la ligne de dépense, plafonner son montant, ou justifier la reventillation HT / TVA.",(IFERROR(VALUE(TRIM(SUBSTITUTE(AZ28,CHAR(160),""))),0))=0,"",(IFERROR(VALUE(TRIM(SUBSTITUTE(AW28,CHAR(160),""))),0))=(IFERROR(VALUE(TRIM(SUBSTITUTE(AZ28,CHAR(160),""))),0)),"OK",(IFERROR(VALUE(TRIM(SUBSTITUTE(AW28,CHAR(160),""))),0))&gt;(IFERROR(VALUE(TRIM(SUBSTITUTE(AZ28,CHAR(160),""))),0))," OK : Montant instruit inférieur au montant raisonnable.",TRUE,""))</f>
        <v/>
      </c>
      <c r="BC28" s="14" t="str" cm="1">
        <f t="array" ref="BC28">IF(
   OR(AZ28="",X28="",AX28="",V28="",AY28="",W28=""),
   "",
   _xlfn.IFS(
      (IFERROR(VALUE(TRIM(SUBSTITUTE(AZ28,CHAR(160),""))),0))=0,
         "Attention montant présenté entièrement écarté",
      (IFERROR(VALUE(TRIM(SUBSTITUTE(AZ28,CHAR(160),""))),0))&gt;
         (IFERROR(VALUE(TRIM(SUBSTITUTE(X28,CHAR(160),""))),0)),
         "KO : Le montant retenu TTC est supérieur au montant présenté TTC. Merci de revoir la ligne de dépense ou plafonner son montant.",
      (IFERROR(VALUE(TRIM(SUBSTITUTE(AX28,CHAR(160),""))),0))&gt;
         (IFERROR(VALUE(TRIM(SUBSTITUTE(V28,CHAR(160),""))),0)),
         "Attention : Le montant retenu HT est supérieur au montant HT présenté. Merci de revoir la ligne de dépense, plafonner son montant, ou justifier la reventilation HT / TVA.",
      (IFERROR(VALUE(TRIM(SUBSTITUTE(AY28,CHAR(160),""))),0))&gt;
         (IFERROR(VALUE(TRIM(SUBSTITUTE(W28,CHAR(160),""))),0)),
         "Attention : Le montant TVA retenu est supérieur au montant TVA présenté. Merci de revoir la ligne de dépense, plafonner son montant, ou justifier la reventilation HT / TVA.",
      (IFERROR(VALUE(TRIM(SUBSTITUTE(X28,CHAR(160),""))),0))=0,
         "",
      (IFERROR(VALUE(TRIM(SUBSTITUTE(AZ28,CHAR(160),""))),0))=
         (IFERROR(VALUE(TRIM(SUBSTITUTE(X28,CHAR(160),""))),0)),
         "OK",
      (IFERROR(VALUE(TRIM(SUBSTITUTE(AZ28,CHAR(160),""))),0))&lt;
         (IFERROR(VALUE(TRIM(SUBSTITUTE(X28,CHAR(160),""))),0)),
         "Attention : montant présenté partiellement écarté.",
      TRUE,
         ""
   )
)</f>
        <v/>
      </c>
      <c r="BD28" s="49" t="str">
        <f t="shared" si="8"/>
        <v/>
      </c>
      <c r="BE28" s="49" t="str">
        <f t="shared" si="9"/>
        <v/>
      </c>
      <c r="BF28" s="21" t="str">
        <f t="shared" si="10"/>
        <v/>
      </c>
    </row>
    <row r="29" spans="1:58" ht="15" customHeight="1">
      <c r="A29" s="338">
        <v>18</v>
      </c>
      <c r="B29" s="355"/>
      <c r="C29" s="6"/>
      <c r="D29" s="5"/>
      <c r="E29" s="5"/>
      <c r="F29" s="143"/>
      <c r="G29" s="24"/>
      <c r="H29" s="22"/>
      <c r="I29" s="23"/>
      <c r="J29" s="5"/>
      <c r="K29" s="11"/>
      <c r="L29" s="8"/>
      <c r="M29" s="7"/>
      <c r="N29" s="42" t="str">
        <f t="shared" si="22"/>
        <v/>
      </c>
      <c r="O29" s="9"/>
      <c r="P29" s="7"/>
      <c r="Q29" s="42" t="str">
        <f t="shared" si="23"/>
        <v/>
      </c>
      <c r="R29" s="10"/>
      <c r="S29" s="7"/>
      <c r="T29" s="43" t="str">
        <f t="shared" si="24"/>
        <v/>
      </c>
      <c r="U29" s="16"/>
      <c r="V29" s="69" t="str" cm="1">
        <f t="array" ref="V29">IF((_xlfn.IFS(TRIM(SUBSTITUTE(U29,CHAR(160),""))="Devis 1",IFERROR(VALUE(TRIM(SUBSTITUTE(L29,CHAR(160),""))),0),TRIM(SUBSTITUTE(U29,CHAR(160),""))="Devis 2",IFERROR(VALUE(TRIM(SUBSTITUTE(O29,CHAR(160),""))),0),TRIM(SUBSTITUTE(U29,CHAR(160),""))="Devis 3",IFERROR(VALUE(TRIM(SUBSTITUTE(R29,CHAR(160),""))),0),TRUE,0)*IFERROR(VALUE(TRIM(SUBSTITUTE(C29,CHAR(160),""))),0))=0,"",_xlfn.IFS(TRIM(SUBSTITUTE(U29,CHAR(160),""))="Devis 1",IFERROR(VALUE(TRIM(SUBSTITUTE(L29,CHAR(160),""))),0),TRIM(SUBSTITUTE(U29,CHAR(160),""))="Devis 2",IFERROR(VALUE(TRIM(SUBSTITUTE(O29,CHAR(160),""))),0),TRIM(SUBSTITUTE(U29,CHAR(160),""))="Devis 3",IFERROR(VALUE(TRIM(SUBSTITUTE(R29,CHAR(160),""))),0),TRUE,0)*IFERROR(VALUE(TRIM(SUBSTITUTE(C29,CHAR(160),""))),0))</f>
        <v/>
      </c>
      <c r="W29" s="67" t="str" cm="1">
        <f t="array" ref="W29">IF((_xlfn.IFS(TRIM(SUBSTITUTE(U29,CHAR(160),""))="Devis 1",IFERROR(VALUE(TRIM(SUBSTITUTE(M29,CHAR(160),""))),0),TRIM(SUBSTITUTE(U29,CHAR(160),""))="Devis 2",IFERROR(VALUE(TRIM(SUBSTITUTE(P29,CHAR(160),""))),0),TRIM(SUBSTITUTE(U29,CHAR(160),""))="Devis 3",IFERROR(VALUE(TRIM(SUBSTITUTE(S29,CHAR(160),""))),0),TRUE,0)*IFERROR(VALUE(TRIM(SUBSTITUTE(C29,CHAR(160),""))),0))=0,IF(V29&lt;&gt;"",0,""),_xlfn.IFS(TRIM(SUBSTITUTE(U29,CHAR(160),""))="Devis 1",IFERROR(VALUE(TRIM(SUBSTITUTE(M29,CHAR(160),""))),0),TRIM(SUBSTITUTE(U29,CHAR(160),""))="Devis 2",IFERROR(VALUE(TRIM(SUBSTITUTE(P29,CHAR(160),""))),0),TRIM(SUBSTITUTE(U29,CHAR(160),""))="Devis 3",IFERROR(VALUE(TRIM(SUBSTITUTE(S29,CHAR(160),""))),0),TRUE,0)*IFERROR(VALUE(TRIM(SUBSTITUTE(C29,CHAR(160),""))),0))</f>
        <v/>
      </c>
      <c r="X29" s="70" t="str">
        <f t="shared" si="25"/>
        <v/>
      </c>
      <c r="Y29" s="609"/>
      <c r="Z29" s="18" t="str">
        <f t="shared" si="26"/>
        <v/>
      </c>
      <c r="AA29" s="15" t="str">
        <f t="shared" si="27"/>
        <v/>
      </c>
      <c r="AB29" s="15" t="str">
        <f t="shared" si="28"/>
        <v/>
      </c>
      <c r="AC29" s="15" t="str">
        <f t="shared" si="29"/>
        <v/>
      </c>
      <c r="AD29" s="15" t="str">
        <f t="shared" si="30"/>
        <v/>
      </c>
      <c r="AE29" s="15" t="str">
        <f t="shared" si="31"/>
        <v/>
      </c>
      <c r="AF29" s="15" t="str">
        <f t="shared" si="32"/>
        <v/>
      </c>
      <c r="AG29" s="614" t="str">
        <f t="shared" si="33"/>
        <v/>
      </c>
      <c r="AH29" s="618" t="str">
        <f t="shared" si="34"/>
        <v/>
      </c>
      <c r="AI29" s="616" t="str">
        <f t="shared" si="35"/>
        <v/>
      </c>
      <c r="AJ29" s="611" t="str">
        <f t="shared" si="16"/>
        <v/>
      </c>
      <c r="AK29" s="20" t="str">
        <f t="shared" si="17"/>
        <v/>
      </c>
      <c r="AL29" s="42" t="str">
        <f t="shared" si="36"/>
        <v/>
      </c>
      <c r="AM29" s="46" t="str">
        <f t="shared" si="1"/>
        <v/>
      </c>
      <c r="AN29" s="20" t="str">
        <f t="shared" si="2"/>
        <v/>
      </c>
      <c r="AO29" s="42" t="str">
        <f t="shared" si="37"/>
        <v/>
      </c>
      <c r="AP29" s="47" t="str">
        <f t="shared" si="3"/>
        <v/>
      </c>
      <c r="AQ29" s="20" t="str">
        <f t="shared" si="4"/>
        <v/>
      </c>
      <c r="AR29" s="48" t="str">
        <f t="shared" si="38"/>
        <v/>
      </c>
      <c r="AS29" s="44" t="str">
        <f t="shared" si="5"/>
        <v/>
      </c>
      <c r="AT29" s="58"/>
      <c r="AU29" s="49" t="str">
        <f t="shared" si="6"/>
        <v/>
      </c>
      <c r="AV29" s="49" t="str">
        <f t="shared" si="7"/>
        <v/>
      </c>
      <c r="AW29" s="49" t="str">
        <f t="shared" si="39"/>
        <v/>
      </c>
      <c r="AX29" s="68" t="str" cm="1">
        <f t="array" ref="AX29">IF($AA29="","",IF((IFERROR(_xlfn.IFS($AS29="Devis 1",(IFERROR(VALUE(TRIM(SUBSTITUTE(AJ29,CHAR(160),""))),0)),$AS29="Devis 2",(IFERROR(VALUE(TRIM(SUBSTITUTE(AM29,CHAR(160),""))),0)),$AS29="Devis 3",(IFERROR(VALUE(TRIM(SUBSTITUTE(AP29,CHAR(160),""))),0))),0))*(IFERROR(VALUE(TRIM(SUBSTITUTE($AA29,CHAR(160),""))),0))=0,"",(IFERROR(_xlfn.IFS($AS29="Devis 1",(IFERROR(VALUE(TRIM(SUBSTITUTE(AJ29,CHAR(160),""))),0)),$AS29="Devis 2",(IFERROR(VALUE(TRIM(SUBSTITUTE(AM29,CHAR(160),""))),0)),$AS29="Devis 3",(IFERROR(VALUE(TRIM(SUBSTITUTE(AP29,CHAR(160),""))),0))),0))*(IFERROR(VALUE(TRIM(SUBSTITUTE($AA29,CHAR(160),""))),0))))</f>
        <v/>
      </c>
      <c r="AY29" s="68" t="str" cm="1">
        <f t="array" ref="AY29">IF($AA29="","",IF(IFERROR(_xlfn.IFS(TRIM(SUBSTITUTE($AS29,CHAR(160),""))="Devis 1",IFERROR(VALUE(TRIM(SUBSTITUTE(AK29,CHAR(160),""))),0),TRIM(SUBSTITUTE($AS29,CHAR(160),""))="Devis 2",IFERROR(VALUE(TRIM(SUBSTITUTE(AN29,CHAR(160),""))),0),TRIM(SUBSTITUTE($AS29,CHAR(160),""))="Devis 3",IFERROR(VALUE(TRIM(SUBSTITUTE(AQ29,CHAR(160),""))),0)),0)*IFERROR(VALUE(TRIM(SUBSTITUTE($AA29,CHAR(160),""))),0)=0,IF(AX29&lt;&gt;"",0,""),IFERROR(_xlfn.IFS(TRIM(SUBSTITUTE($AS29,CHAR(160),""))="Devis 1",IFERROR(VALUE(TRIM(SUBSTITUTE(AK29,CHAR(160),""))),0),TRIM(SUBSTITUTE($AS29,CHAR(160),""))="Devis 2",IFERROR(VALUE(TRIM(SUBSTITUTE(AN29,CHAR(160),""))),0),TRIM(SUBSTITUTE($AS29,CHAR(160),""))="Devis 3",IFERROR(VALUE(TRIM(SUBSTITUTE(AQ29,CHAR(160),""))),0)),0)*IFERROR(VALUE(TRIM(SUBSTITUTE($AA29,CHAR(160),""))),0)))</f>
        <v/>
      </c>
      <c r="AZ29" s="68" t="str" cm="1">
        <f t="array" ref="AZ29">IF($AA29="","",IF((IFERROR(_xlfn.IFS($AS29="Devis 1",(IFERROR(VALUE(TRIM(SUBSTITUTE(AL29,CHAR(160),""))),0)),$AS29="Devis 2",(IFERROR(VALUE(TRIM(SUBSTITUTE(AO29,CHAR(160),""))),0)),$AS29="Devis 3",(IFERROR(VALUE(TRIM(SUBSTITUTE(AR29,CHAR(160),""))),0))),0))*(IFERROR(VALUE(TRIM(SUBSTITUTE($AA29,CHAR(160),""))),0))=0,"",(IFERROR(_xlfn.IFS($AS29="Devis 1",(IFERROR(VALUE(TRIM(SUBSTITUTE(AL29,CHAR(160),""))),0)),$AS29="Devis 2",(IFERROR(VALUE(TRIM(SUBSTITUTE(AO29,CHAR(160),""))),0)),$AS29="Devis 3",(IFERROR(VALUE(TRIM(SUBSTITUTE(AR29,CHAR(160),""))),0))),0))*(IFERROR(VALUE(TRIM(SUBSTITUTE($AA29,CHAR(160),""))),0))))</f>
        <v/>
      </c>
      <c r="BA29" s="59"/>
      <c r="BB29" s="14" t="str" cm="1">
        <f t="array" ref="BB29">IF(OR(AZ29="",AW29="",AX29="",AU29="",AY29="",AV29=""),"",_xlfn.IFS((IFERROR(VALUE(TRIM(SUBSTITUTE(AZ29,CHAR(160),""))),0))&gt;(IFERROR(VALUE(TRIM(SUBSTITUTE(AW29,CHAR(160),""))),0)),"KO : Le montant retenu TTC est supérieur au montant raisonnable TTC. Merci de revoir la ligne de dépense ou plafonner son montant.",(IFERROR(VALUE(TRIM(SUBSTITUTE(AX29,CHAR(160),""))),0))&gt;(IFERROR(VALUE(TRIM(SUBSTITUTE(AU29,CHAR(160),""))),0)),"Attention : Le montant retenu HT est supérieur au montant HT raisonnable. Merci de revoir la ligne de dépense, plafonner son montant, ou justifier la reventillation HT / TVA.",(IFERROR(VALUE(TRIM(SUBSTITUTE(AY29,CHAR(160),""))),0))&gt;(IFERROR(VALUE(TRIM(SUBSTITUTE(AV29,CHAR(160),""))),0)),"Attention : Le montant TVA retenu est supérieur au montant TVA raisonnable. Merci de revoir la ligne de dépense, plafonner son montant, ou justifier la reventillation HT / TVA.",(IFERROR(VALUE(TRIM(SUBSTITUTE(AZ29,CHAR(160),""))),0))=0,"",(IFERROR(VALUE(TRIM(SUBSTITUTE(AW29,CHAR(160),""))),0))=(IFERROR(VALUE(TRIM(SUBSTITUTE(AZ29,CHAR(160),""))),0)),"OK",(IFERROR(VALUE(TRIM(SUBSTITUTE(AW29,CHAR(160),""))),0))&gt;(IFERROR(VALUE(TRIM(SUBSTITUTE(AZ29,CHAR(160),""))),0))," OK : Montant instruit inférieur au montant raisonnable.",TRUE,""))</f>
        <v/>
      </c>
      <c r="BC29" s="14" t="str" cm="1">
        <f t="array" ref="BC29">IF(
   OR(AZ29="",X29="",AX29="",V29="",AY29="",W29=""),
   "",
   _xlfn.IFS(
      (IFERROR(VALUE(TRIM(SUBSTITUTE(AZ29,CHAR(160),""))),0))=0,
         "Attention montant présenté entièrement écarté",
      (IFERROR(VALUE(TRIM(SUBSTITUTE(AZ29,CHAR(160),""))),0))&gt;
         (IFERROR(VALUE(TRIM(SUBSTITUTE(X29,CHAR(160),""))),0)),
         "KO : Le montant retenu TTC est supérieur au montant présenté TTC. Merci de revoir la ligne de dépense ou plafonner son montant.",
      (IFERROR(VALUE(TRIM(SUBSTITUTE(AX29,CHAR(160),""))),0))&gt;
         (IFERROR(VALUE(TRIM(SUBSTITUTE(V29,CHAR(160),""))),0)),
         "Attention : Le montant retenu HT est supérieur au montant HT présenté. Merci de revoir la ligne de dépense, plafonner son montant, ou justifier la reventilation HT / TVA.",
      (IFERROR(VALUE(TRIM(SUBSTITUTE(AY29,CHAR(160),""))),0))&gt;
         (IFERROR(VALUE(TRIM(SUBSTITUTE(W29,CHAR(160),""))),0)),
         "Attention : Le montant TVA retenu est supérieur au montant TVA présenté. Merci de revoir la ligne de dépense, plafonner son montant, ou justifier la reventilation HT / TVA.",
      (IFERROR(VALUE(TRIM(SUBSTITUTE(X29,CHAR(160),""))),0))=0,
         "",
      (IFERROR(VALUE(TRIM(SUBSTITUTE(AZ29,CHAR(160),""))),0))=
         (IFERROR(VALUE(TRIM(SUBSTITUTE(X29,CHAR(160),""))),0)),
         "OK",
      (IFERROR(VALUE(TRIM(SUBSTITUTE(AZ29,CHAR(160),""))),0))&lt;
         (IFERROR(VALUE(TRIM(SUBSTITUTE(X29,CHAR(160),""))),0)),
         "Attention : montant présenté partiellement écarté.",
      TRUE,
         ""
   )
)</f>
        <v/>
      </c>
      <c r="BD29" s="49" t="str">
        <f t="shared" si="8"/>
        <v/>
      </c>
      <c r="BE29" s="49" t="str">
        <f t="shared" si="9"/>
        <v/>
      </c>
      <c r="BF29" s="21" t="str">
        <f t="shared" si="10"/>
        <v/>
      </c>
    </row>
    <row r="30" spans="1:58" ht="15" customHeight="1">
      <c r="A30" s="338">
        <v>19</v>
      </c>
      <c r="B30" s="355"/>
      <c r="C30" s="6"/>
      <c r="D30" s="5"/>
      <c r="E30" s="5"/>
      <c r="F30" s="143"/>
      <c r="G30" s="24"/>
      <c r="H30" s="22"/>
      <c r="I30" s="23"/>
      <c r="J30" s="5"/>
      <c r="K30" s="11"/>
      <c r="L30" s="8"/>
      <c r="M30" s="7"/>
      <c r="N30" s="42" t="str">
        <f t="shared" si="22"/>
        <v/>
      </c>
      <c r="O30" s="9"/>
      <c r="P30" s="7"/>
      <c r="Q30" s="42" t="str">
        <f t="shared" si="23"/>
        <v/>
      </c>
      <c r="R30" s="10"/>
      <c r="S30" s="7"/>
      <c r="T30" s="43" t="str">
        <f t="shared" si="24"/>
        <v/>
      </c>
      <c r="U30" s="16"/>
      <c r="V30" s="69" t="str" cm="1">
        <f t="array" ref="V30">IF((_xlfn.IFS(TRIM(SUBSTITUTE(U30,CHAR(160),""))="Devis 1",IFERROR(VALUE(TRIM(SUBSTITUTE(L30,CHAR(160),""))),0),TRIM(SUBSTITUTE(U30,CHAR(160),""))="Devis 2",IFERROR(VALUE(TRIM(SUBSTITUTE(O30,CHAR(160),""))),0),TRIM(SUBSTITUTE(U30,CHAR(160),""))="Devis 3",IFERROR(VALUE(TRIM(SUBSTITUTE(R30,CHAR(160),""))),0),TRUE,0)*IFERROR(VALUE(TRIM(SUBSTITUTE(C30,CHAR(160),""))),0))=0,"",_xlfn.IFS(TRIM(SUBSTITUTE(U30,CHAR(160),""))="Devis 1",IFERROR(VALUE(TRIM(SUBSTITUTE(L30,CHAR(160),""))),0),TRIM(SUBSTITUTE(U30,CHAR(160),""))="Devis 2",IFERROR(VALUE(TRIM(SUBSTITUTE(O30,CHAR(160),""))),0),TRIM(SUBSTITUTE(U30,CHAR(160),""))="Devis 3",IFERROR(VALUE(TRIM(SUBSTITUTE(R30,CHAR(160),""))),0),TRUE,0)*IFERROR(VALUE(TRIM(SUBSTITUTE(C30,CHAR(160),""))),0))</f>
        <v/>
      </c>
      <c r="W30" s="67" t="str" cm="1">
        <f t="array" ref="W30">IF((_xlfn.IFS(TRIM(SUBSTITUTE(U30,CHAR(160),""))="Devis 1",IFERROR(VALUE(TRIM(SUBSTITUTE(M30,CHAR(160),""))),0),TRIM(SUBSTITUTE(U30,CHAR(160),""))="Devis 2",IFERROR(VALUE(TRIM(SUBSTITUTE(P30,CHAR(160),""))),0),TRIM(SUBSTITUTE(U30,CHAR(160),""))="Devis 3",IFERROR(VALUE(TRIM(SUBSTITUTE(S30,CHAR(160),""))),0),TRUE,0)*IFERROR(VALUE(TRIM(SUBSTITUTE(C30,CHAR(160),""))),0))=0,IF(V30&lt;&gt;"",0,""),_xlfn.IFS(TRIM(SUBSTITUTE(U30,CHAR(160),""))="Devis 1",IFERROR(VALUE(TRIM(SUBSTITUTE(M30,CHAR(160),""))),0),TRIM(SUBSTITUTE(U30,CHAR(160),""))="Devis 2",IFERROR(VALUE(TRIM(SUBSTITUTE(P30,CHAR(160),""))),0),TRIM(SUBSTITUTE(U30,CHAR(160),""))="Devis 3",IFERROR(VALUE(TRIM(SUBSTITUTE(S30,CHAR(160),""))),0),TRUE,0)*IFERROR(VALUE(TRIM(SUBSTITUTE(C30,CHAR(160),""))),0))</f>
        <v/>
      </c>
      <c r="X30" s="70" t="str">
        <f t="shared" si="25"/>
        <v/>
      </c>
      <c r="Y30" s="609"/>
      <c r="Z30" s="18" t="str">
        <f t="shared" si="26"/>
        <v/>
      </c>
      <c r="AA30" s="15" t="str">
        <f t="shared" si="27"/>
        <v/>
      </c>
      <c r="AB30" s="15" t="str">
        <f t="shared" si="28"/>
        <v/>
      </c>
      <c r="AC30" s="15" t="str">
        <f t="shared" si="29"/>
        <v/>
      </c>
      <c r="AD30" s="15" t="str">
        <f t="shared" si="30"/>
        <v/>
      </c>
      <c r="AE30" s="15" t="str">
        <f t="shared" si="31"/>
        <v/>
      </c>
      <c r="AF30" s="15" t="str">
        <f t="shared" si="32"/>
        <v/>
      </c>
      <c r="AG30" s="614" t="str">
        <f t="shared" si="33"/>
        <v/>
      </c>
      <c r="AH30" s="618" t="str">
        <f t="shared" si="34"/>
        <v/>
      </c>
      <c r="AI30" s="616" t="str">
        <f t="shared" si="35"/>
        <v/>
      </c>
      <c r="AJ30" s="611" t="str">
        <f t="shared" si="16"/>
        <v/>
      </c>
      <c r="AK30" s="20" t="str">
        <f t="shared" si="17"/>
        <v/>
      </c>
      <c r="AL30" s="42" t="str">
        <f t="shared" si="36"/>
        <v/>
      </c>
      <c r="AM30" s="46" t="str">
        <f t="shared" si="1"/>
        <v/>
      </c>
      <c r="AN30" s="20" t="str">
        <f t="shared" si="2"/>
        <v/>
      </c>
      <c r="AO30" s="42" t="str">
        <f t="shared" si="37"/>
        <v/>
      </c>
      <c r="AP30" s="47" t="str">
        <f t="shared" si="3"/>
        <v/>
      </c>
      <c r="AQ30" s="20" t="str">
        <f t="shared" si="4"/>
        <v/>
      </c>
      <c r="AR30" s="48" t="str">
        <f t="shared" si="38"/>
        <v/>
      </c>
      <c r="AS30" s="44" t="str">
        <f t="shared" si="5"/>
        <v/>
      </c>
      <c r="AT30" s="58"/>
      <c r="AU30" s="49" t="str">
        <f t="shared" si="6"/>
        <v/>
      </c>
      <c r="AV30" s="49" t="str">
        <f t="shared" si="7"/>
        <v/>
      </c>
      <c r="AW30" s="49" t="str">
        <f t="shared" si="39"/>
        <v/>
      </c>
      <c r="AX30" s="68" t="str" cm="1">
        <f t="array" ref="AX30">IF($AA30="","",IF((IFERROR(_xlfn.IFS($AS30="Devis 1",(IFERROR(VALUE(TRIM(SUBSTITUTE(AJ30,CHAR(160),""))),0)),$AS30="Devis 2",(IFERROR(VALUE(TRIM(SUBSTITUTE(AM30,CHAR(160),""))),0)),$AS30="Devis 3",(IFERROR(VALUE(TRIM(SUBSTITUTE(AP30,CHAR(160),""))),0))),0))*(IFERROR(VALUE(TRIM(SUBSTITUTE($AA30,CHAR(160),""))),0))=0,"",(IFERROR(_xlfn.IFS($AS30="Devis 1",(IFERROR(VALUE(TRIM(SUBSTITUTE(AJ30,CHAR(160),""))),0)),$AS30="Devis 2",(IFERROR(VALUE(TRIM(SUBSTITUTE(AM30,CHAR(160),""))),0)),$AS30="Devis 3",(IFERROR(VALUE(TRIM(SUBSTITUTE(AP30,CHAR(160),""))),0))),0))*(IFERROR(VALUE(TRIM(SUBSTITUTE($AA30,CHAR(160),""))),0))))</f>
        <v/>
      </c>
      <c r="AY30" s="68" t="str" cm="1">
        <f t="array" ref="AY30">IF($AA30="","",IF(IFERROR(_xlfn.IFS(TRIM(SUBSTITUTE($AS30,CHAR(160),""))="Devis 1",IFERROR(VALUE(TRIM(SUBSTITUTE(AK30,CHAR(160),""))),0),TRIM(SUBSTITUTE($AS30,CHAR(160),""))="Devis 2",IFERROR(VALUE(TRIM(SUBSTITUTE(AN30,CHAR(160),""))),0),TRIM(SUBSTITUTE($AS30,CHAR(160),""))="Devis 3",IFERROR(VALUE(TRIM(SUBSTITUTE(AQ30,CHAR(160),""))),0)),0)*IFERROR(VALUE(TRIM(SUBSTITUTE($AA30,CHAR(160),""))),0)=0,IF(AX30&lt;&gt;"",0,""),IFERROR(_xlfn.IFS(TRIM(SUBSTITUTE($AS30,CHAR(160),""))="Devis 1",IFERROR(VALUE(TRIM(SUBSTITUTE(AK30,CHAR(160),""))),0),TRIM(SUBSTITUTE($AS30,CHAR(160),""))="Devis 2",IFERROR(VALUE(TRIM(SUBSTITUTE(AN30,CHAR(160),""))),0),TRIM(SUBSTITUTE($AS30,CHAR(160),""))="Devis 3",IFERROR(VALUE(TRIM(SUBSTITUTE(AQ30,CHAR(160),""))),0)),0)*IFERROR(VALUE(TRIM(SUBSTITUTE($AA30,CHAR(160),""))),0)))</f>
        <v/>
      </c>
      <c r="AZ30" s="68" t="str" cm="1">
        <f t="array" ref="AZ30">IF($AA30="","",IF((IFERROR(_xlfn.IFS($AS30="Devis 1",(IFERROR(VALUE(TRIM(SUBSTITUTE(AL30,CHAR(160),""))),0)),$AS30="Devis 2",(IFERROR(VALUE(TRIM(SUBSTITUTE(AO30,CHAR(160),""))),0)),$AS30="Devis 3",(IFERROR(VALUE(TRIM(SUBSTITUTE(AR30,CHAR(160),""))),0))),0))*(IFERROR(VALUE(TRIM(SUBSTITUTE($AA30,CHAR(160),""))),0))=0,"",(IFERROR(_xlfn.IFS($AS30="Devis 1",(IFERROR(VALUE(TRIM(SUBSTITUTE(AL30,CHAR(160),""))),0)),$AS30="Devis 2",(IFERROR(VALUE(TRIM(SUBSTITUTE(AO30,CHAR(160),""))),0)),$AS30="Devis 3",(IFERROR(VALUE(TRIM(SUBSTITUTE(AR30,CHAR(160),""))),0))),0))*(IFERROR(VALUE(TRIM(SUBSTITUTE($AA30,CHAR(160),""))),0))))</f>
        <v/>
      </c>
      <c r="BA30" s="59"/>
      <c r="BB30" s="14" t="str" cm="1">
        <f t="array" ref="BB30">IF(OR(AZ30="",AW30="",AX30="",AU30="",AY30="",AV30=""),"",_xlfn.IFS((IFERROR(VALUE(TRIM(SUBSTITUTE(AZ30,CHAR(160),""))),0))&gt;(IFERROR(VALUE(TRIM(SUBSTITUTE(AW30,CHAR(160),""))),0)),"KO : Le montant retenu TTC est supérieur au montant raisonnable TTC. Merci de revoir la ligne de dépense ou plafonner son montant.",(IFERROR(VALUE(TRIM(SUBSTITUTE(AX30,CHAR(160),""))),0))&gt;(IFERROR(VALUE(TRIM(SUBSTITUTE(AU30,CHAR(160),""))),0)),"Attention : Le montant retenu HT est supérieur au montant HT raisonnable. Merci de revoir la ligne de dépense, plafonner son montant, ou justifier la reventillation HT / TVA.",(IFERROR(VALUE(TRIM(SUBSTITUTE(AY30,CHAR(160),""))),0))&gt;(IFERROR(VALUE(TRIM(SUBSTITUTE(AV30,CHAR(160),""))),0)),"Attention : Le montant TVA retenu est supérieur au montant TVA raisonnable. Merci de revoir la ligne de dépense, plafonner son montant, ou justifier la reventillation HT / TVA.",(IFERROR(VALUE(TRIM(SUBSTITUTE(AZ30,CHAR(160),""))),0))=0,"",(IFERROR(VALUE(TRIM(SUBSTITUTE(AW30,CHAR(160),""))),0))=(IFERROR(VALUE(TRIM(SUBSTITUTE(AZ30,CHAR(160),""))),0)),"OK",(IFERROR(VALUE(TRIM(SUBSTITUTE(AW30,CHAR(160),""))),0))&gt;(IFERROR(VALUE(TRIM(SUBSTITUTE(AZ30,CHAR(160),""))),0))," OK : Montant instruit inférieur au montant raisonnable.",TRUE,""))</f>
        <v/>
      </c>
      <c r="BC30" s="14" t="str" cm="1">
        <f t="array" ref="BC30">IF(
   OR(AZ30="",X30="",AX30="",V30="",AY30="",W30=""),
   "",
   _xlfn.IFS(
      (IFERROR(VALUE(TRIM(SUBSTITUTE(AZ30,CHAR(160),""))),0))=0,
         "Attention montant présenté entièrement écarté",
      (IFERROR(VALUE(TRIM(SUBSTITUTE(AZ30,CHAR(160),""))),0))&gt;
         (IFERROR(VALUE(TRIM(SUBSTITUTE(X30,CHAR(160),""))),0)),
         "KO : Le montant retenu TTC est supérieur au montant présenté TTC. Merci de revoir la ligne de dépense ou plafonner son montant.",
      (IFERROR(VALUE(TRIM(SUBSTITUTE(AX30,CHAR(160),""))),0))&gt;
         (IFERROR(VALUE(TRIM(SUBSTITUTE(V30,CHAR(160),""))),0)),
         "Attention : Le montant retenu HT est supérieur au montant HT présenté. Merci de revoir la ligne de dépense, plafonner son montant, ou justifier la reventilation HT / TVA.",
      (IFERROR(VALUE(TRIM(SUBSTITUTE(AY30,CHAR(160),""))),0))&gt;
         (IFERROR(VALUE(TRIM(SUBSTITUTE(W30,CHAR(160),""))),0)),
         "Attention : Le montant TVA retenu est supérieur au montant TVA présenté. Merci de revoir la ligne de dépense, plafonner son montant, ou justifier la reventilation HT / TVA.",
      (IFERROR(VALUE(TRIM(SUBSTITUTE(X30,CHAR(160),""))),0))=0,
         "",
      (IFERROR(VALUE(TRIM(SUBSTITUTE(AZ30,CHAR(160),""))),0))=
         (IFERROR(VALUE(TRIM(SUBSTITUTE(X30,CHAR(160),""))),0)),
         "OK",
      (IFERROR(VALUE(TRIM(SUBSTITUTE(AZ30,CHAR(160),""))),0))&lt;
         (IFERROR(VALUE(TRIM(SUBSTITUTE(X30,CHAR(160),""))),0)),
         "Attention : montant présenté partiellement écarté.",
      TRUE,
         ""
   )
)</f>
        <v/>
      </c>
      <c r="BD30" s="49" t="str">
        <f t="shared" si="8"/>
        <v/>
      </c>
      <c r="BE30" s="49" t="str">
        <f t="shared" si="9"/>
        <v/>
      </c>
      <c r="BF30" s="21" t="str">
        <f t="shared" si="10"/>
        <v/>
      </c>
    </row>
    <row r="31" spans="1:58" ht="15" customHeight="1">
      <c r="A31" s="338">
        <v>20</v>
      </c>
      <c r="B31" s="355"/>
      <c r="C31" s="6"/>
      <c r="D31" s="5"/>
      <c r="E31" s="5"/>
      <c r="F31" s="143"/>
      <c r="G31" s="24"/>
      <c r="H31" s="22"/>
      <c r="I31" s="23"/>
      <c r="J31" s="5"/>
      <c r="K31" s="11"/>
      <c r="L31" s="8"/>
      <c r="M31" s="7"/>
      <c r="N31" s="42" t="str">
        <f t="shared" si="22"/>
        <v/>
      </c>
      <c r="O31" s="9"/>
      <c r="P31" s="7"/>
      <c r="Q31" s="42" t="str">
        <f t="shared" si="23"/>
        <v/>
      </c>
      <c r="R31" s="10"/>
      <c r="S31" s="7"/>
      <c r="T31" s="43" t="str">
        <f t="shared" si="24"/>
        <v/>
      </c>
      <c r="U31" s="16"/>
      <c r="V31" s="69" t="str" cm="1">
        <f t="array" ref="V31">IF((_xlfn.IFS(TRIM(SUBSTITUTE(U31,CHAR(160),""))="Devis 1",IFERROR(VALUE(TRIM(SUBSTITUTE(L31,CHAR(160),""))),0),TRIM(SUBSTITUTE(U31,CHAR(160),""))="Devis 2",IFERROR(VALUE(TRIM(SUBSTITUTE(O31,CHAR(160),""))),0),TRIM(SUBSTITUTE(U31,CHAR(160),""))="Devis 3",IFERROR(VALUE(TRIM(SUBSTITUTE(R31,CHAR(160),""))),0),TRUE,0)*IFERROR(VALUE(TRIM(SUBSTITUTE(C31,CHAR(160),""))),0))=0,"",_xlfn.IFS(TRIM(SUBSTITUTE(U31,CHAR(160),""))="Devis 1",IFERROR(VALUE(TRIM(SUBSTITUTE(L31,CHAR(160),""))),0),TRIM(SUBSTITUTE(U31,CHAR(160),""))="Devis 2",IFERROR(VALUE(TRIM(SUBSTITUTE(O31,CHAR(160),""))),0),TRIM(SUBSTITUTE(U31,CHAR(160),""))="Devis 3",IFERROR(VALUE(TRIM(SUBSTITUTE(R31,CHAR(160),""))),0),TRUE,0)*IFERROR(VALUE(TRIM(SUBSTITUTE(C31,CHAR(160),""))),0))</f>
        <v/>
      </c>
      <c r="W31" s="67" t="str" cm="1">
        <f t="array" ref="W31">IF((_xlfn.IFS(TRIM(SUBSTITUTE(U31,CHAR(160),""))="Devis 1",IFERROR(VALUE(TRIM(SUBSTITUTE(M31,CHAR(160),""))),0),TRIM(SUBSTITUTE(U31,CHAR(160),""))="Devis 2",IFERROR(VALUE(TRIM(SUBSTITUTE(P31,CHAR(160),""))),0),TRIM(SUBSTITUTE(U31,CHAR(160),""))="Devis 3",IFERROR(VALUE(TRIM(SUBSTITUTE(S31,CHAR(160),""))),0),TRUE,0)*IFERROR(VALUE(TRIM(SUBSTITUTE(C31,CHAR(160),""))),0))=0,IF(V31&lt;&gt;"",0,""),_xlfn.IFS(TRIM(SUBSTITUTE(U31,CHAR(160),""))="Devis 1",IFERROR(VALUE(TRIM(SUBSTITUTE(M31,CHAR(160),""))),0),TRIM(SUBSTITUTE(U31,CHAR(160),""))="Devis 2",IFERROR(VALUE(TRIM(SUBSTITUTE(P31,CHAR(160),""))),0),TRIM(SUBSTITUTE(U31,CHAR(160),""))="Devis 3",IFERROR(VALUE(TRIM(SUBSTITUTE(S31,CHAR(160),""))),0),TRUE,0)*IFERROR(VALUE(TRIM(SUBSTITUTE(C31,CHAR(160),""))),0))</f>
        <v/>
      </c>
      <c r="X31" s="70" t="str">
        <f t="shared" si="25"/>
        <v/>
      </c>
      <c r="Y31" s="609"/>
      <c r="Z31" s="18" t="str">
        <f t="shared" si="26"/>
        <v/>
      </c>
      <c r="AA31" s="15" t="str">
        <f t="shared" si="27"/>
        <v/>
      </c>
      <c r="AB31" s="15" t="str">
        <f t="shared" si="28"/>
        <v/>
      </c>
      <c r="AC31" s="15" t="str">
        <f t="shared" si="29"/>
        <v/>
      </c>
      <c r="AD31" s="15" t="str">
        <f t="shared" si="30"/>
        <v/>
      </c>
      <c r="AE31" s="15" t="str">
        <f t="shared" si="31"/>
        <v/>
      </c>
      <c r="AF31" s="15" t="str">
        <f t="shared" si="32"/>
        <v/>
      </c>
      <c r="AG31" s="614" t="str">
        <f t="shared" si="33"/>
        <v/>
      </c>
      <c r="AH31" s="618" t="str">
        <f t="shared" si="34"/>
        <v/>
      </c>
      <c r="AI31" s="616" t="str">
        <f t="shared" si="35"/>
        <v/>
      </c>
      <c r="AJ31" s="611" t="str">
        <f t="shared" si="16"/>
        <v/>
      </c>
      <c r="AK31" s="20" t="str">
        <f t="shared" si="17"/>
        <v/>
      </c>
      <c r="AL31" s="42" t="str">
        <f t="shared" si="36"/>
        <v/>
      </c>
      <c r="AM31" s="46" t="str">
        <f t="shared" si="1"/>
        <v/>
      </c>
      <c r="AN31" s="20" t="str">
        <f t="shared" si="2"/>
        <v/>
      </c>
      <c r="AO31" s="42" t="str">
        <f t="shared" si="37"/>
        <v/>
      </c>
      <c r="AP31" s="47" t="str">
        <f t="shared" si="3"/>
        <v/>
      </c>
      <c r="AQ31" s="20" t="str">
        <f t="shared" si="4"/>
        <v/>
      </c>
      <c r="AR31" s="48" t="str">
        <f t="shared" si="38"/>
        <v/>
      </c>
      <c r="AS31" s="44" t="str">
        <f t="shared" si="5"/>
        <v/>
      </c>
      <c r="AT31" s="58"/>
      <c r="AU31" s="49" t="str">
        <f t="shared" si="6"/>
        <v/>
      </c>
      <c r="AV31" s="49" t="str">
        <f t="shared" si="7"/>
        <v/>
      </c>
      <c r="AW31" s="49" t="str">
        <f t="shared" si="39"/>
        <v/>
      </c>
      <c r="AX31" s="68" t="str" cm="1">
        <f t="array" ref="AX31">IF($AA31="","",IF((IFERROR(_xlfn.IFS($AS31="Devis 1",(IFERROR(VALUE(TRIM(SUBSTITUTE(AJ31,CHAR(160),""))),0)),$AS31="Devis 2",(IFERROR(VALUE(TRIM(SUBSTITUTE(AM31,CHAR(160),""))),0)),$AS31="Devis 3",(IFERROR(VALUE(TRIM(SUBSTITUTE(AP31,CHAR(160),""))),0))),0))*(IFERROR(VALUE(TRIM(SUBSTITUTE($AA31,CHAR(160),""))),0))=0,"",(IFERROR(_xlfn.IFS($AS31="Devis 1",(IFERROR(VALUE(TRIM(SUBSTITUTE(AJ31,CHAR(160),""))),0)),$AS31="Devis 2",(IFERROR(VALUE(TRIM(SUBSTITUTE(AM31,CHAR(160),""))),0)),$AS31="Devis 3",(IFERROR(VALUE(TRIM(SUBSTITUTE(AP31,CHAR(160),""))),0))),0))*(IFERROR(VALUE(TRIM(SUBSTITUTE($AA31,CHAR(160),""))),0))))</f>
        <v/>
      </c>
      <c r="AY31" s="68" t="str" cm="1">
        <f t="array" ref="AY31">IF($AA31="","",IF(IFERROR(_xlfn.IFS(TRIM(SUBSTITUTE($AS31,CHAR(160),""))="Devis 1",IFERROR(VALUE(TRIM(SUBSTITUTE(AK31,CHAR(160),""))),0),TRIM(SUBSTITUTE($AS31,CHAR(160),""))="Devis 2",IFERROR(VALUE(TRIM(SUBSTITUTE(AN31,CHAR(160),""))),0),TRIM(SUBSTITUTE($AS31,CHAR(160),""))="Devis 3",IFERROR(VALUE(TRIM(SUBSTITUTE(AQ31,CHAR(160),""))),0)),0)*IFERROR(VALUE(TRIM(SUBSTITUTE($AA31,CHAR(160),""))),0)=0,IF(AX31&lt;&gt;"",0,""),IFERROR(_xlfn.IFS(TRIM(SUBSTITUTE($AS31,CHAR(160),""))="Devis 1",IFERROR(VALUE(TRIM(SUBSTITUTE(AK31,CHAR(160),""))),0),TRIM(SUBSTITUTE($AS31,CHAR(160),""))="Devis 2",IFERROR(VALUE(TRIM(SUBSTITUTE(AN31,CHAR(160),""))),0),TRIM(SUBSTITUTE($AS31,CHAR(160),""))="Devis 3",IFERROR(VALUE(TRIM(SUBSTITUTE(AQ31,CHAR(160),""))),0)),0)*IFERROR(VALUE(TRIM(SUBSTITUTE($AA31,CHAR(160),""))),0)))</f>
        <v/>
      </c>
      <c r="AZ31" s="68" t="str" cm="1">
        <f t="array" ref="AZ31">IF($AA31="","",IF((IFERROR(_xlfn.IFS($AS31="Devis 1",(IFERROR(VALUE(TRIM(SUBSTITUTE(AL31,CHAR(160),""))),0)),$AS31="Devis 2",(IFERROR(VALUE(TRIM(SUBSTITUTE(AO31,CHAR(160),""))),0)),$AS31="Devis 3",(IFERROR(VALUE(TRIM(SUBSTITUTE(AR31,CHAR(160),""))),0))),0))*(IFERROR(VALUE(TRIM(SUBSTITUTE($AA31,CHAR(160),""))),0))=0,"",(IFERROR(_xlfn.IFS($AS31="Devis 1",(IFERROR(VALUE(TRIM(SUBSTITUTE(AL31,CHAR(160),""))),0)),$AS31="Devis 2",(IFERROR(VALUE(TRIM(SUBSTITUTE(AO31,CHAR(160),""))),0)),$AS31="Devis 3",(IFERROR(VALUE(TRIM(SUBSTITUTE(AR31,CHAR(160),""))),0))),0))*(IFERROR(VALUE(TRIM(SUBSTITUTE($AA31,CHAR(160),""))),0))))</f>
        <v/>
      </c>
      <c r="BA31" s="59"/>
      <c r="BB31" s="14" t="str" cm="1">
        <f t="array" ref="BB31">IF(OR(AZ31="",AW31="",AX31="",AU31="",AY31="",AV31=""),"",_xlfn.IFS((IFERROR(VALUE(TRIM(SUBSTITUTE(AZ31,CHAR(160),""))),0))&gt;(IFERROR(VALUE(TRIM(SUBSTITUTE(AW31,CHAR(160),""))),0)),"KO : Le montant retenu TTC est supérieur au montant raisonnable TTC. Merci de revoir la ligne de dépense ou plafonner son montant.",(IFERROR(VALUE(TRIM(SUBSTITUTE(AX31,CHAR(160),""))),0))&gt;(IFERROR(VALUE(TRIM(SUBSTITUTE(AU31,CHAR(160),""))),0)),"Attention : Le montant retenu HT est supérieur au montant HT raisonnable. Merci de revoir la ligne de dépense, plafonner son montant, ou justifier la reventillation HT / TVA.",(IFERROR(VALUE(TRIM(SUBSTITUTE(AY31,CHAR(160),""))),0))&gt;(IFERROR(VALUE(TRIM(SUBSTITUTE(AV31,CHAR(160),""))),0)),"Attention : Le montant TVA retenu est supérieur au montant TVA raisonnable. Merci de revoir la ligne de dépense, plafonner son montant, ou justifier la reventillation HT / TVA.",(IFERROR(VALUE(TRIM(SUBSTITUTE(AZ31,CHAR(160),""))),0))=0,"",(IFERROR(VALUE(TRIM(SUBSTITUTE(AW31,CHAR(160),""))),0))=(IFERROR(VALUE(TRIM(SUBSTITUTE(AZ31,CHAR(160),""))),0)),"OK",(IFERROR(VALUE(TRIM(SUBSTITUTE(AW31,CHAR(160),""))),0))&gt;(IFERROR(VALUE(TRIM(SUBSTITUTE(AZ31,CHAR(160),""))),0))," OK : Montant instruit inférieur au montant raisonnable.",TRUE,""))</f>
        <v/>
      </c>
      <c r="BC31" s="14" t="str" cm="1">
        <f t="array" ref="BC31">IF(
   OR(AZ31="",X31="",AX31="",V31="",AY31="",W31=""),
   "",
   _xlfn.IFS(
      (IFERROR(VALUE(TRIM(SUBSTITUTE(AZ31,CHAR(160),""))),0))=0,
         "Attention montant présenté entièrement écarté",
      (IFERROR(VALUE(TRIM(SUBSTITUTE(AZ31,CHAR(160),""))),0))&gt;
         (IFERROR(VALUE(TRIM(SUBSTITUTE(X31,CHAR(160),""))),0)),
         "KO : Le montant retenu TTC est supérieur au montant présenté TTC. Merci de revoir la ligne de dépense ou plafonner son montant.",
      (IFERROR(VALUE(TRIM(SUBSTITUTE(AX31,CHAR(160),""))),0))&gt;
         (IFERROR(VALUE(TRIM(SUBSTITUTE(V31,CHAR(160),""))),0)),
         "Attention : Le montant retenu HT est supérieur au montant HT présenté. Merci de revoir la ligne de dépense, plafonner son montant, ou justifier la reventilation HT / TVA.",
      (IFERROR(VALUE(TRIM(SUBSTITUTE(AY31,CHAR(160),""))),0))&gt;
         (IFERROR(VALUE(TRIM(SUBSTITUTE(W31,CHAR(160),""))),0)),
         "Attention : Le montant TVA retenu est supérieur au montant TVA présenté. Merci de revoir la ligne de dépense, plafonner son montant, ou justifier la reventilation HT / TVA.",
      (IFERROR(VALUE(TRIM(SUBSTITUTE(X31,CHAR(160),""))),0))=0,
         "",
      (IFERROR(VALUE(TRIM(SUBSTITUTE(AZ31,CHAR(160),""))),0))=
         (IFERROR(VALUE(TRIM(SUBSTITUTE(X31,CHAR(160),""))),0)),
         "OK",
      (IFERROR(VALUE(TRIM(SUBSTITUTE(AZ31,CHAR(160),""))),0))&lt;
         (IFERROR(VALUE(TRIM(SUBSTITUTE(X31,CHAR(160),""))),0)),
         "Attention : montant présenté partiellement écarté.",
      TRUE,
         ""
   )
)</f>
        <v/>
      </c>
      <c r="BD31" s="49" t="str">
        <f t="shared" si="8"/>
        <v/>
      </c>
      <c r="BE31" s="49" t="str">
        <f t="shared" si="9"/>
        <v/>
      </c>
      <c r="BF31" s="21" t="str">
        <f t="shared" si="10"/>
        <v/>
      </c>
    </row>
    <row r="32" spans="1:58" ht="15" customHeight="1">
      <c r="A32" s="338">
        <v>21</v>
      </c>
      <c r="B32" s="355"/>
      <c r="C32" s="6"/>
      <c r="D32" s="5"/>
      <c r="E32" s="5"/>
      <c r="F32" s="143"/>
      <c r="G32" s="24"/>
      <c r="H32" s="22"/>
      <c r="I32" s="23"/>
      <c r="J32" s="5"/>
      <c r="K32" s="11"/>
      <c r="L32" s="8"/>
      <c r="M32" s="7"/>
      <c r="N32" s="42" t="str">
        <f t="shared" si="22"/>
        <v/>
      </c>
      <c r="O32" s="9"/>
      <c r="P32" s="7"/>
      <c r="Q32" s="42" t="str">
        <f t="shared" si="23"/>
        <v/>
      </c>
      <c r="R32" s="10"/>
      <c r="S32" s="7"/>
      <c r="T32" s="43" t="str">
        <f t="shared" si="24"/>
        <v/>
      </c>
      <c r="U32" s="16"/>
      <c r="V32" s="69" t="str" cm="1">
        <f t="array" ref="V32">IF((_xlfn.IFS(TRIM(SUBSTITUTE(U32,CHAR(160),""))="Devis 1",IFERROR(VALUE(TRIM(SUBSTITUTE(L32,CHAR(160),""))),0),TRIM(SUBSTITUTE(U32,CHAR(160),""))="Devis 2",IFERROR(VALUE(TRIM(SUBSTITUTE(O32,CHAR(160),""))),0),TRIM(SUBSTITUTE(U32,CHAR(160),""))="Devis 3",IFERROR(VALUE(TRIM(SUBSTITUTE(R32,CHAR(160),""))),0),TRUE,0)*IFERROR(VALUE(TRIM(SUBSTITUTE(C32,CHAR(160),""))),0))=0,"",_xlfn.IFS(TRIM(SUBSTITUTE(U32,CHAR(160),""))="Devis 1",IFERROR(VALUE(TRIM(SUBSTITUTE(L32,CHAR(160),""))),0),TRIM(SUBSTITUTE(U32,CHAR(160),""))="Devis 2",IFERROR(VALUE(TRIM(SUBSTITUTE(O32,CHAR(160),""))),0),TRIM(SUBSTITUTE(U32,CHAR(160),""))="Devis 3",IFERROR(VALUE(TRIM(SUBSTITUTE(R32,CHAR(160),""))),0),TRUE,0)*IFERROR(VALUE(TRIM(SUBSTITUTE(C32,CHAR(160),""))),0))</f>
        <v/>
      </c>
      <c r="W32" s="67" t="str" cm="1">
        <f t="array" ref="W32">IF((_xlfn.IFS(TRIM(SUBSTITUTE(U32,CHAR(160),""))="Devis 1",IFERROR(VALUE(TRIM(SUBSTITUTE(M32,CHAR(160),""))),0),TRIM(SUBSTITUTE(U32,CHAR(160),""))="Devis 2",IFERROR(VALUE(TRIM(SUBSTITUTE(P32,CHAR(160),""))),0),TRIM(SUBSTITUTE(U32,CHAR(160),""))="Devis 3",IFERROR(VALUE(TRIM(SUBSTITUTE(S32,CHAR(160),""))),0),TRUE,0)*IFERROR(VALUE(TRIM(SUBSTITUTE(C32,CHAR(160),""))),0))=0,IF(V32&lt;&gt;"",0,""),_xlfn.IFS(TRIM(SUBSTITUTE(U32,CHAR(160),""))="Devis 1",IFERROR(VALUE(TRIM(SUBSTITUTE(M32,CHAR(160),""))),0),TRIM(SUBSTITUTE(U32,CHAR(160),""))="Devis 2",IFERROR(VALUE(TRIM(SUBSTITUTE(P32,CHAR(160),""))),0),TRIM(SUBSTITUTE(U32,CHAR(160),""))="Devis 3",IFERROR(VALUE(TRIM(SUBSTITUTE(S32,CHAR(160),""))),0),TRUE,0)*IFERROR(VALUE(TRIM(SUBSTITUTE(C32,CHAR(160),""))),0))</f>
        <v/>
      </c>
      <c r="X32" s="70" t="str">
        <f t="shared" si="25"/>
        <v/>
      </c>
      <c r="Y32" s="609"/>
      <c r="Z32" s="18" t="str">
        <f t="shared" si="26"/>
        <v/>
      </c>
      <c r="AA32" s="15" t="str">
        <f t="shared" si="27"/>
        <v/>
      </c>
      <c r="AB32" s="15" t="str">
        <f t="shared" si="28"/>
        <v/>
      </c>
      <c r="AC32" s="15" t="str">
        <f t="shared" si="29"/>
        <v/>
      </c>
      <c r="AD32" s="15" t="str">
        <f t="shared" si="30"/>
        <v/>
      </c>
      <c r="AE32" s="15" t="str">
        <f t="shared" si="31"/>
        <v/>
      </c>
      <c r="AF32" s="15" t="str">
        <f t="shared" si="32"/>
        <v/>
      </c>
      <c r="AG32" s="614" t="str">
        <f t="shared" si="33"/>
        <v/>
      </c>
      <c r="AH32" s="618" t="str">
        <f t="shared" si="34"/>
        <v/>
      </c>
      <c r="AI32" s="616" t="str">
        <f t="shared" si="35"/>
        <v/>
      </c>
      <c r="AJ32" s="611" t="str">
        <f t="shared" si="16"/>
        <v/>
      </c>
      <c r="AK32" s="20" t="str">
        <f t="shared" si="17"/>
        <v/>
      </c>
      <c r="AL32" s="42" t="str">
        <f t="shared" si="36"/>
        <v/>
      </c>
      <c r="AM32" s="46" t="str">
        <f t="shared" si="1"/>
        <v/>
      </c>
      <c r="AN32" s="20" t="str">
        <f t="shared" si="2"/>
        <v/>
      </c>
      <c r="AO32" s="42" t="str">
        <f t="shared" si="37"/>
        <v/>
      </c>
      <c r="AP32" s="47" t="str">
        <f t="shared" si="3"/>
        <v/>
      </c>
      <c r="AQ32" s="20" t="str">
        <f t="shared" si="4"/>
        <v/>
      </c>
      <c r="AR32" s="48" t="str">
        <f t="shared" si="38"/>
        <v/>
      </c>
      <c r="AS32" s="44" t="str">
        <f t="shared" si="5"/>
        <v/>
      </c>
      <c r="AT32" s="58"/>
      <c r="AU32" s="49" t="str">
        <f t="shared" si="6"/>
        <v/>
      </c>
      <c r="AV32" s="49" t="str">
        <f t="shared" si="7"/>
        <v/>
      </c>
      <c r="AW32" s="49" t="str">
        <f t="shared" si="39"/>
        <v/>
      </c>
      <c r="AX32" s="68" t="str" cm="1">
        <f t="array" ref="AX32">IF($AA32="","",IF((IFERROR(_xlfn.IFS($AS32="Devis 1",(IFERROR(VALUE(TRIM(SUBSTITUTE(AJ32,CHAR(160),""))),0)),$AS32="Devis 2",(IFERROR(VALUE(TRIM(SUBSTITUTE(AM32,CHAR(160),""))),0)),$AS32="Devis 3",(IFERROR(VALUE(TRIM(SUBSTITUTE(AP32,CHAR(160),""))),0))),0))*(IFERROR(VALUE(TRIM(SUBSTITUTE($AA32,CHAR(160),""))),0))=0,"",(IFERROR(_xlfn.IFS($AS32="Devis 1",(IFERROR(VALUE(TRIM(SUBSTITUTE(AJ32,CHAR(160),""))),0)),$AS32="Devis 2",(IFERROR(VALUE(TRIM(SUBSTITUTE(AM32,CHAR(160),""))),0)),$AS32="Devis 3",(IFERROR(VALUE(TRIM(SUBSTITUTE(AP32,CHAR(160),""))),0))),0))*(IFERROR(VALUE(TRIM(SUBSTITUTE($AA32,CHAR(160),""))),0))))</f>
        <v/>
      </c>
      <c r="AY32" s="68" t="str" cm="1">
        <f t="array" ref="AY32">IF($AA32="","",IF(IFERROR(_xlfn.IFS(TRIM(SUBSTITUTE($AS32,CHAR(160),""))="Devis 1",IFERROR(VALUE(TRIM(SUBSTITUTE(AK32,CHAR(160),""))),0),TRIM(SUBSTITUTE($AS32,CHAR(160),""))="Devis 2",IFERROR(VALUE(TRIM(SUBSTITUTE(AN32,CHAR(160),""))),0),TRIM(SUBSTITUTE($AS32,CHAR(160),""))="Devis 3",IFERROR(VALUE(TRIM(SUBSTITUTE(AQ32,CHAR(160),""))),0)),0)*IFERROR(VALUE(TRIM(SUBSTITUTE($AA32,CHAR(160),""))),0)=0,IF(AX32&lt;&gt;"",0,""),IFERROR(_xlfn.IFS(TRIM(SUBSTITUTE($AS32,CHAR(160),""))="Devis 1",IFERROR(VALUE(TRIM(SUBSTITUTE(AK32,CHAR(160),""))),0),TRIM(SUBSTITUTE($AS32,CHAR(160),""))="Devis 2",IFERROR(VALUE(TRIM(SUBSTITUTE(AN32,CHAR(160),""))),0),TRIM(SUBSTITUTE($AS32,CHAR(160),""))="Devis 3",IFERROR(VALUE(TRIM(SUBSTITUTE(AQ32,CHAR(160),""))),0)),0)*IFERROR(VALUE(TRIM(SUBSTITUTE($AA32,CHAR(160),""))),0)))</f>
        <v/>
      </c>
      <c r="AZ32" s="68" t="str" cm="1">
        <f t="array" ref="AZ32">IF($AA32="","",IF((IFERROR(_xlfn.IFS($AS32="Devis 1",(IFERROR(VALUE(TRIM(SUBSTITUTE(AL32,CHAR(160),""))),0)),$AS32="Devis 2",(IFERROR(VALUE(TRIM(SUBSTITUTE(AO32,CHAR(160),""))),0)),$AS32="Devis 3",(IFERROR(VALUE(TRIM(SUBSTITUTE(AR32,CHAR(160),""))),0))),0))*(IFERROR(VALUE(TRIM(SUBSTITUTE($AA32,CHAR(160),""))),0))=0,"",(IFERROR(_xlfn.IFS($AS32="Devis 1",(IFERROR(VALUE(TRIM(SUBSTITUTE(AL32,CHAR(160),""))),0)),$AS32="Devis 2",(IFERROR(VALUE(TRIM(SUBSTITUTE(AO32,CHAR(160),""))),0)),$AS32="Devis 3",(IFERROR(VALUE(TRIM(SUBSTITUTE(AR32,CHAR(160),""))),0))),0))*(IFERROR(VALUE(TRIM(SUBSTITUTE($AA32,CHAR(160),""))),0))))</f>
        <v/>
      </c>
      <c r="BA32" s="59"/>
      <c r="BB32" s="14" t="str" cm="1">
        <f t="array" ref="BB32">IF(OR(AZ32="",AW32="",AX32="",AU32="",AY32="",AV32=""),"",_xlfn.IFS((IFERROR(VALUE(TRIM(SUBSTITUTE(AZ32,CHAR(160),""))),0))&gt;(IFERROR(VALUE(TRIM(SUBSTITUTE(AW32,CHAR(160),""))),0)),"KO : Le montant retenu TTC est supérieur au montant raisonnable TTC. Merci de revoir la ligne de dépense ou plafonner son montant.",(IFERROR(VALUE(TRIM(SUBSTITUTE(AX32,CHAR(160),""))),0))&gt;(IFERROR(VALUE(TRIM(SUBSTITUTE(AU32,CHAR(160),""))),0)),"Attention : Le montant retenu HT est supérieur au montant HT raisonnable. Merci de revoir la ligne de dépense, plafonner son montant, ou justifier la reventillation HT / TVA.",(IFERROR(VALUE(TRIM(SUBSTITUTE(AY32,CHAR(160),""))),0))&gt;(IFERROR(VALUE(TRIM(SUBSTITUTE(AV32,CHAR(160),""))),0)),"Attention : Le montant TVA retenu est supérieur au montant TVA raisonnable. Merci de revoir la ligne de dépense, plafonner son montant, ou justifier la reventillation HT / TVA.",(IFERROR(VALUE(TRIM(SUBSTITUTE(AZ32,CHAR(160),""))),0))=0,"",(IFERROR(VALUE(TRIM(SUBSTITUTE(AW32,CHAR(160),""))),0))=(IFERROR(VALUE(TRIM(SUBSTITUTE(AZ32,CHAR(160),""))),0)),"OK",(IFERROR(VALUE(TRIM(SUBSTITUTE(AW32,CHAR(160),""))),0))&gt;(IFERROR(VALUE(TRIM(SUBSTITUTE(AZ32,CHAR(160),""))),0))," OK : Montant instruit inférieur au montant raisonnable.",TRUE,""))</f>
        <v/>
      </c>
      <c r="BC32" s="14" t="str" cm="1">
        <f t="array" ref="BC32">IF(
   OR(AZ32="",X32="",AX32="",V32="",AY32="",W32=""),
   "",
   _xlfn.IFS(
      (IFERROR(VALUE(TRIM(SUBSTITUTE(AZ32,CHAR(160),""))),0))=0,
         "Attention montant présenté entièrement écarté",
      (IFERROR(VALUE(TRIM(SUBSTITUTE(AZ32,CHAR(160),""))),0))&gt;
         (IFERROR(VALUE(TRIM(SUBSTITUTE(X32,CHAR(160),""))),0)),
         "KO : Le montant retenu TTC est supérieur au montant présenté TTC. Merci de revoir la ligne de dépense ou plafonner son montant.",
      (IFERROR(VALUE(TRIM(SUBSTITUTE(AX32,CHAR(160),""))),0))&gt;
         (IFERROR(VALUE(TRIM(SUBSTITUTE(V32,CHAR(160),""))),0)),
         "Attention : Le montant retenu HT est supérieur au montant HT présenté. Merci de revoir la ligne de dépense, plafonner son montant, ou justifier la reventilation HT / TVA.",
      (IFERROR(VALUE(TRIM(SUBSTITUTE(AY32,CHAR(160),""))),0))&gt;
         (IFERROR(VALUE(TRIM(SUBSTITUTE(W32,CHAR(160),""))),0)),
         "Attention : Le montant TVA retenu est supérieur au montant TVA présenté. Merci de revoir la ligne de dépense, plafonner son montant, ou justifier la reventilation HT / TVA.",
      (IFERROR(VALUE(TRIM(SUBSTITUTE(X32,CHAR(160),""))),0))=0,
         "",
      (IFERROR(VALUE(TRIM(SUBSTITUTE(AZ32,CHAR(160),""))),0))=
         (IFERROR(VALUE(TRIM(SUBSTITUTE(X32,CHAR(160),""))),0)),
         "OK",
      (IFERROR(VALUE(TRIM(SUBSTITUTE(AZ32,CHAR(160),""))),0))&lt;
         (IFERROR(VALUE(TRIM(SUBSTITUTE(X32,CHAR(160),""))),0)),
         "Attention : montant présenté partiellement écarté.",
      TRUE,
         ""
   )
)</f>
        <v/>
      </c>
      <c r="BD32" s="49" t="str">
        <f t="shared" si="8"/>
        <v/>
      </c>
      <c r="BE32" s="49" t="str">
        <f t="shared" si="9"/>
        <v/>
      </c>
      <c r="BF32" s="21" t="str">
        <f t="shared" si="10"/>
        <v/>
      </c>
    </row>
    <row r="33" spans="1:58" ht="15" customHeight="1">
      <c r="A33" s="338">
        <v>22</v>
      </c>
      <c r="B33" s="355"/>
      <c r="C33" s="6"/>
      <c r="D33" s="5"/>
      <c r="E33" s="5"/>
      <c r="F33" s="143"/>
      <c r="G33" s="24"/>
      <c r="H33" s="22"/>
      <c r="I33" s="23"/>
      <c r="J33" s="5"/>
      <c r="K33" s="11"/>
      <c r="L33" s="8"/>
      <c r="M33" s="7"/>
      <c r="N33" s="42" t="str">
        <f t="shared" si="22"/>
        <v/>
      </c>
      <c r="O33" s="9"/>
      <c r="P33" s="7"/>
      <c r="Q33" s="42" t="str">
        <f t="shared" si="23"/>
        <v/>
      </c>
      <c r="R33" s="10"/>
      <c r="S33" s="7"/>
      <c r="T33" s="43" t="str">
        <f t="shared" si="24"/>
        <v/>
      </c>
      <c r="U33" s="16"/>
      <c r="V33" s="69" t="str" cm="1">
        <f t="array" ref="V33">IF((_xlfn.IFS(TRIM(SUBSTITUTE(U33,CHAR(160),""))="Devis 1",IFERROR(VALUE(TRIM(SUBSTITUTE(L33,CHAR(160),""))),0),TRIM(SUBSTITUTE(U33,CHAR(160),""))="Devis 2",IFERROR(VALUE(TRIM(SUBSTITUTE(O33,CHAR(160),""))),0),TRIM(SUBSTITUTE(U33,CHAR(160),""))="Devis 3",IFERROR(VALUE(TRIM(SUBSTITUTE(R33,CHAR(160),""))),0),TRUE,0)*IFERROR(VALUE(TRIM(SUBSTITUTE(C33,CHAR(160),""))),0))=0,"",_xlfn.IFS(TRIM(SUBSTITUTE(U33,CHAR(160),""))="Devis 1",IFERROR(VALUE(TRIM(SUBSTITUTE(L33,CHAR(160),""))),0),TRIM(SUBSTITUTE(U33,CHAR(160),""))="Devis 2",IFERROR(VALUE(TRIM(SUBSTITUTE(O33,CHAR(160),""))),0),TRIM(SUBSTITUTE(U33,CHAR(160),""))="Devis 3",IFERROR(VALUE(TRIM(SUBSTITUTE(R33,CHAR(160),""))),0),TRUE,0)*IFERROR(VALUE(TRIM(SUBSTITUTE(C33,CHAR(160),""))),0))</f>
        <v/>
      </c>
      <c r="W33" s="67" t="str" cm="1">
        <f t="array" ref="W33">IF((_xlfn.IFS(TRIM(SUBSTITUTE(U33,CHAR(160),""))="Devis 1",IFERROR(VALUE(TRIM(SUBSTITUTE(M33,CHAR(160),""))),0),TRIM(SUBSTITUTE(U33,CHAR(160),""))="Devis 2",IFERROR(VALUE(TRIM(SUBSTITUTE(P33,CHAR(160),""))),0),TRIM(SUBSTITUTE(U33,CHAR(160),""))="Devis 3",IFERROR(VALUE(TRIM(SUBSTITUTE(S33,CHAR(160),""))),0),TRUE,0)*IFERROR(VALUE(TRIM(SUBSTITUTE(C33,CHAR(160),""))),0))=0,IF(V33&lt;&gt;"",0,""),_xlfn.IFS(TRIM(SUBSTITUTE(U33,CHAR(160),""))="Devis 1",IFERROR(VALUE(TRIM(SUBSTITUTE(M33,CHAR(160),""))),0),TRIM(SUBSTITUTE(U33,CHAR(160),""))="Devis 2",IFERROR(VALUE(TRIM(SUBSTITUTE(P33,CHAR(160),""))),0),TRIM(SUBSTITUTE(U33,CHAR(160),""))="Devis 3",IFERROR(VALUE(TRIM(SUBSTITUTE(S33,CHAR(160),""))),0),TRUE,0)*IFERROR(VALUE(TRIM(SUBSTITUTE(C33,CHAR(160),""))),0))</f>
        <v/>
      </c>
      <c r="X33" s="70" t="str">
        <f t="shared" si="25"/>
        <v/>
      </c>
      <c r="Y33" s="609"/>
      <c r="Z33" s="18" t="str">
        <f t="shared" si="26"/>
        <v/>
      </c>
      <c r="AA33" s="15" t="str">
        <f t="shared" si="27"/>
        <v/>
      </c>
      <c r="AB33" s="15" t="str">
        <f t="shared" si="28"/>
        <v/>
      </c>
      <c r="AC33" s="15" t="str">
        <f t="shared" si="29"/>
        <v/>
      </c>
      <c r="AD33" s="15" t="str">
        <f t="shared" si="30"/>
        <v/>
      </c>
      <c r="AE33" s="15" t="str">
        <f t="shared" si="31"/>
        <v/>
      </c>
      <c r="AF33" s="15" t="str">
        <f t="shared" si="32"/>
        <v/>
      </c>
      <c r="AG33" s="614" t="str">
        <f t="shared" si="33"/>
        <v/>
      </c>
      <c r="AH33" s="618" t="str">
        <f t="shared" si="34"/>
        <v/>
      </c>
      <c r="AI33" s="616" t="str">
        <f t="shared" si="35"/>
        <v/>
      </c>
      <c r="AJ33" s="611" t="str">
        <f t="shared" si="16"/>
        <v/>
      </c>
      <c r="AK33" s="20" t="str">
        <f t="shared" si="17"/>
        <v/>
      </c>
      <c r="AL33" s="42" t="str">
        <f t="shared" si="36"/>
        <v/>
      </c>
      <c r="AM33" s="46" t="str">
        <f t="shared" si="1"/>
        <v/>
      </c>
      <c r="AN33" s="20" t="str">
        <f t="shared" si="2"/>
        <v/>
      </c>
      <c r="AO33" s="42" t="str">
        <f t="shared" si="37"/>
        <v/>
      </c>
      <c r="AP33" s="47" t="str">
        <f t="shared" si="3"/>
        <v/>
      </c>
      <c r="AQ33" s="20" t="str">
        <f t="shared" si="4"/>
        <v/>
      </c>
      <c r="AR33" s="48" t="str">
        <f t="shared" si="38"/>
        <v/>
      </c>
      <c r="AS33" s="44" t="str">
        <f t="shared" si="5"/>
        <v/>
      </c>
      <c r="AT33" s="58"/>
      <c r="AU33" s="49" t="str">
        <f t="shared" si="6"/>
        <v/>
      </c>
      <c r="AV33" s="49" t="str">
        <f t="shared" si="7"/>
        <v/>
      </c>
      <c r="AW33" s="49" t="str">
        <f t="shared" si="39"/>
        <v/>
      </c>
      <c r="AX33" s="68" t="str" cm="1">
        <f t="array" ref="AX33">IF($AA33="","",IF((IFERROR(_xlfn.IFS($AS33="Devis 1",(IFERROR(VALUE(TRIM(SUBSTITUTE(AJ33,CHAR(160),""))),0)),$AS33="Devis 2",(IFERROR(VALUE(TRIM(SUBSTITUTE(AM33,CHAR(160),""))),0)),$AS33="Devis 3",(IFERROR(VALUE(TRIM(SUBSTITUTE(AP33,CHAR(160),""))),0))),0))*(IFERROR(VALUE(TRIM(SUBSTITUTE($AA33,CHAR(160),""))),0))=0,"",(IFERROR(_xlfn.IFS($AS33="Devis 1",(IFERROR(VALUE(TRIM(SUBSTITUTE(AJ33,CHAR(160),""))),0)),$AS33="Devis 2",(IFERROR(VALUE(TRIM(SUBSTITUTE(AM33,CHAR(160),""))),0)),$AS33="Devis 3",(IFERROR(VALUE(TRIM(SUBSTITUTE(AP33,CHAR(160),""))),0))),0))*(IFERROR(VALUE(TRIM(SUBSTITUTE($AA33,CHAR(160),""))),0))))</f>
        <v/>
      </c>
      <c r="AY33" s="68" t="str" cm="1">
        <f t="array" ref="AY33">IF($AA33="","",IF(IFERROR(_xlfn.IFS(TRIM(SUBSTITUTE($AS33,CHAR(160),""))="Devis 1",IFERROR(VALUE(TRIM(SUBSTITUTE(AK33,CHAR(160),""))),0),TRIM(SUBSTITUTE($AS33,CHAR(160),""))="Devis 2",IFERROR(VALUE(TRIM(SUBSTITUTE(AN33,CHAR(160),""))),0),TRIM(SUBSTITUTE($AS33,CHAR(160),""))="Devis 3",IFERROR(VALUE(TRIM(SUBSTITUTE(AQ33,CHAR(160),""))),0)),0)*IFERROR(VALUE(TRIM(SUBSTITUTE($AA33,CHAR(160),""))),0)=0,IF(AX33&lt;&gt;"",0,""),IFERROR(_xlfn.IFS(TRIM(SUBSTITUTE($AS33,CHAR(160),""))="Devis 1",IFERROR(VALUE(TRIM(SUBSTITUTE(AK33,CHAR(160),""))),0),TRIM(SUBSTITUTE($AS33,CHAR(160),""))="Devis 2",IFERROR(VALUE(TRIM(SUBSTITUTE(AN33,CHAR(160),""))),0),TRIM(SUBSTITUTE($AS33,CHAR(160),""))="Devis 3",IFERROR(VALUE(TRIM(SUBSTITUTE(AQ33,CHAR(160),""))),0)),0)*IFERROR(VALUE(TRIM(SUBSTITUTE($AA33,CHAR(160),""))),0)))</f>
        <v/>
      </c>
      <c r="AZ33" s="68" t="str" cm="1">
        <f t="array" ref="AZ33">IF($AA33="","",IF((IFERROR(_xlfn.IFS($AS33="Devis 1",(IFERROR(VALUE(TRIM(SUBSTITUTE(AL33,CHAR(160),""))),0)),$AS33="Devis 2",(IFERROR(VALUE(TRIM(SUBSTITUTE(AO33,CHAR(160),""))),0)),$AS33="Devis 3",(IFERROR(VALUE(TRIM(SUBSTITUTE(AR33,CHAR(160),""))),0))),0))*(IFERROR(VALUE(TRIM(SUBSTITUTE($AA33,CHAR(160),""))),0))=0,"",(IFERROR(_xlfn.IFS($AS33="Devis 1",(IFERROR(VALUE(TRIM(SUBSTITUTE(AL33,CHAR(160),""))),0)),$AS33="Devis 2",(IFERROR(VALUE(TRIM(SUBSTITUTE(AO33,CHAR(160),""))),0)),$AS33="Devis 3",(IFERROR(VALUE(TRIM(SUBSTITUTE(AR33,CHAR(160),""))),0))),0))*(IFERROR(VALUE(TRIM(SUBSTITUTE($AA33,CHAR(160),""))),0))))</f>
        <v/>
      </c>
      <c r="BA33" s="59"/>
      <c r="BB33" s="14" t="str" cm="1">
        <f t="array" ref="BB33">IF(OR(AZ33="",AW33="",AX33="",AU33="",AY33="",AV33=""),"",_xlfn.IFS((IFERROR(VALUE(TRIM(SUBSTITUTE(AZ33,CHAR(160),""))),0))&gt;(IFERROR(VALUE(TRIM(SUBSTITUTE(AW33,CHAR(160),""))),0)),"KO : Le montant retenu TTC est supérieur au montant raisonnable TTC. Merci de revoir la ligne de dépense ou plafonner son montant.",(IFERROR(VALUE(TRIM(SUBSTITUTE(AX33,CHAR(160),""))),0))&gt;(IFERROR(VALUE(TRIM(SUBSTITUTE(AU33,CHAR(160),""))),0)),"Attention : Le montant retenu HT est supérieur au montant HT raisonnable. Merci de revoir la ligne de dépense, plafonner son montant, ou justifier la reventillation HT / TVA.",(IFERROR(VALUE(TRIM(SUBSTITUTE(AY33,CHAR(160),""))),0))&gt;(IFERROR(VALUE(TRIM(SUBSTITUTE(AV33,CHAR(160),""))),0)),"Attention : Le montant TVA retenu est supérieur au montant TVA raisonnable. Merci de revoir la ligne de dépense, plafonner son montant, ou justifier la reventillation HT / TVA.",(IFERROR(VALUE(TRIM(SUBSTITUTE(AZ33,CHAR(160),""))),0))=0,"",(IFERROR(VALUE(TRIM(SUBSTITUTE(AW33,CHAR(160),""))),0))=(IFERROR(VALUE(TRIM(SUBSTITUTE(AZ33,CHAR(160),""))),0)),"OK",(IFERROR(VALUE(TRIM(SUBSTITUTE(AW33,CHAR(160),""))),0))&gt;(IFERROR(VALUE(TRIM(SUBSTITUTE(AZ33,CHAR(160),""))),0))," OK : Montant instruit inférieur au montant raisonnable.",TRUE,""))</f>
        <v/>
      </c>
      <c r="BC33" s="14" t="str" cm="1">
        <f t="array" ref="BC33">IF(
   OR(AZ33="",X33="",AX33="",V33="",AY33="",W33=""),
   "",
   _xlfn.IFS(
      (IFERROR(VALUE(TRIM(SUBSTITUTE(AZ33,CHAR(160),""))),0))=0,
         "Attention montant présenté entièrement écarté",
      (IFERROR(VALUE(TRIM(SUBSTITUTE(AZ33,CHAR(160),""))),0))&gt;
         (IFERROR(VALUE(TRIM(SUBSTITUTE(X33,CHAR(160),""))),0)),
         "KO : Le montant retenu TTC est supérieur au montant présenté TTC. Merci de revoir la ligne de dépense ou plafonner son montant.",
      (IFERROR(VALUE(TRIM(SUBSTITUTE(AX33,CHAR(160),""))),0))&gt;
         (IFERROR(VALUE(TRIM(SUBSTITUTE(V33,CHAR(160),""))),0)),
         "Attention : Le montant retenu HT est supérieur au montant HT présenté. Merci de revoir la ligne de dépense, plafonner son montant, ou justifier la reventilation HT / TVA.",
      (IFERROR(VALUE(TRIM(SUBSTITUTE(AY33,CHAR(160),""))),0))&gt;
         (IFERROR(VALUE(TRIM(SUBSTITUTE(W33,CHAR(160),""))),0)),
         "Attention : Le montant TVA retenu est supérieur au montant TVA présenté. Merci de revoir la ligne de dépense, plafonner son montant, ou justifier la reventilation HT / TVA.",
      (IFERROR(VALUE(TRIM(SUBSTITUTE(X33,CHAR(160),""))),0))=0,
         "",
      (IFERROR(VALUE(TRIM(SUBSTITUTE(AZ33,CHAR(160),""))),0))=
         (IFERROR(VALUE(TRIM(SUBSTITUTE(X33,CHAR(160),""))),0)),
         "OK",
      (IFERROR(VALUE(TRIM(SUBSTITUTE(AZ33,CHAR(160),""))),0))&lt;
         (IFERROR(VALUE(TRIM(SUBSTITUTE(X33,CHAR(160),""))),0)),
         "Attention : montant présenté partiellement écarté.",
      TRUE,
         ""
   )
)</f>
        <v/>
      </c>
      <c r="BD33" s="49" t="str">
        <f t="shared" si="8"/>
        <v/>
      </c>
      <c r="BE33" s="49" t="str">
        <f t="shared" si="9"/>
        <v/>
      </c>
      <c r="BF33" s="21" t="str">
        <f t="shared" si="10"/>
        <v/>
      </c>
    </row>
    <row r="34" spans="1:58" ht="15" customHeight="1">
      <c r="A34" s="338">
        <v>23</v>
      </c>
      <c r="B34" s="355"/>
      <c r="C34" s="6"/>
      <c r="D34" s="5"/>
      <c r="E34" s="5"/>
      <c r="F34" s="143"/>
      <c r="G34" s="24"/>
      <c r="H34" s="22"/>
      <c r="I34" s="23"/>
      <c r="J34" s="5"/>
      <c r="K34" s="11"/>
      <c r="L34" s="8"/>
      <c r="M34" s="7"/>
      <c r="N34" s="42" t="str">
        <f t="shared" si="22"/>
        <v/>
      </c>
      <c r="O34" s="9"/>
      <c r="P34" s="7"/>
      <c r="Q34" s="42" t="str">
        <f t="shared" si="23"/>
        <v/>
      </c>
      <c r="R34" s="10"/>
      <c r="S34" s="7"/>
      <c r="T34" s="43" t="str">
        <f t="shared" si="24"/>
        <v/>
      </c>
      <c r="U34" s="16"/>
      <c r="V34" s="69" t="str" cm="1">
        <f t="array" ref="V34">IF((_xlfn.IFS(TRIM(SUBSTITUTE(U34,CHAR(160),""))="Devis 1",IFERROR(VALUE(TRIM(SUBSTITUTE(L34,CHAR(160),""))),0),TRIM(SUBSTITUTE(U34,CHAR(160),""))="Devis 2",IFERROR(VALUE(TRIM(SUBSTITUTE(O34,CHAR(160),""))),0),TRIM(SUBSTITUTE(U34,CHAR(160),""))="Devis 3",IFERROR(VALUE(TRIM(SUBSTITUTE(R34,CHAR(160),""))),0),TRUE,0)*IFERROR(VALUE(TRIM(SUBSTITUTE(C34,CHAR(160),""))),0))=0,"",_xlfn.IFS(TRIM(SUBSTITUTE(U34,CHAR(160),""))="Devis 1",IFERROR(VALUE(TRIM(SUBSTITUTE(L34,CHAR(160),""))),0),TRIM(SUBSTITUTE(U34,CHAR(160),""))="Devis 2",IFERROR(VALUE(TRIM(SUBSTITUTE(O34,CHAR(160),""))),0),TRIM(SUBSTITUTE(U34,CHAR(160),""))="Devis 3",IFERROR(VALUE(TRIM(SUBSTITUTE(R34,CHAR(160),""))),0),TRUE,0)*IFERROR(VALUE(TRIM(SUBSTITUTE(C34,CHAR(160),""))),0))</f>
        <v/>
      </c>
      <c r="W34" s="67" t="str" cm="1">
        <f t="array" ref="W34">IF((_xlfn.IFS(TRIM(SUBSTITUTE(U34,CHAR(160),""))="Devis 1",IFERROR(VALUE(TRIM(SUBSTITUTE(M34,CHAR(160),""))),0),TRIM(SUBSTITUTE(U34,CHAR(160),""))="Devis 2",IFERROR(VALUE(TRIM(SUBSTITUTE(P34,CHAR(160),""))),0),TRIM(SUBSTITUTE(U34,CHAR(160),""))="Devis 3",IFERROR(VALUE(TRIM(SUBSTITUTE(S34,CHAR(160),""))),0),TRUE,0)*IFERROR(VALUE(TRIM(SUBSTITUTE(C34,CHAR(160),""))),0))=0,IF(V34&lt;&gt;"",0,""),_xlfn.IFS(TRIM(SUBSTITUTE(U34,CHAR(160),""))="Devis 1",IFERROR(VALUE(TRIM(SUBSTITUTE(M34,CHAR(160),""))),0),TRIM(SUBSTITUTE(U34,CHAR(160),""))="Devis 2",IFERROR(VALUE(TRIM(SUBSTITUTE(P34,CHAR(160),""))),0),TRIM(SUBSTITUTE(U34,CHAR(160),""))="Devis 3",IFERROR(VALUE(TRIM(SUBSTITUTE(S34,CHAR(160),""))),0),TRUE,0)*IFERROR(VALUE(TRIM(SUBSTITUTE(C34,CHAR(160),""))),0))</f>
        <v/>
      </c>
      <c r="X34" s="70" t="str">
        <f t="shared" si="25"/>
        <v/>
      </c>
      <c r="Y34" s="609"/>
      <c r="Z34" s="18" t="str">
        <f t="shared" si="26"/>
        <v/>
      </c>
      <c r="AA34" s="15" t="str">
        <f t="shared" si="27"/>
        <v/>
      </c>
      <c r="AB34" s="15" t="str">
        <f t="shared" si="28"/>
        <v/>
      </c>
      <c r="AC34" s="15" t="str">
        <f t="shared" si="29"/>
        <v/>
      </c>
      <c r="AD34" s="15" t="str">
        <f t="shared" si="30"/>
        <v/>
      </c>
      <c r="AE34" s="15" t="str">
        <f t="shared" si="31"/>
        <v/>
      </c>
      <c r="AF34" s="15" t="str">
        <f t="shared" si="32"/>
        <v/>
      </c>
      <c r="AG34" s="614" t="str">
        <f t="shared" si="33"/>
        <v/>
      </c>
      <c r="AH34" s="618" t="str">
        <f t="shared" si="34"/>
        <v/>
      </c>
      <c r="AI34" s="616" t="str">
        <f t="shared" si="35"/>
        <v/>
      </c>
      <c r="AJ34" s="611" t="str">
        <f t="shared" si="16"/>
        <v/>
      </c>
      <c r="AK34" s="20" t="str">
        <f t="shared" si="17"/>
        <v/>
      </c>
      <c r="AL34" s="42" t="str">
        <f t="shared" si="36"/>
        <v/>
      </c>
      <c r="AM34" s="46" t="str">
        <f t="shared" si="1"/>
        <v/>
      </c>
      <c r="AN34" s="20" t="str">
        <f t="shared" si="2"/>
        <v/>
      </c>
      <c r="AO34" s="42" t="str">
        <f t="shared" si="37"/>
        <v/>
      </c>
      <c r="AP34" s="47" t="str">
        <f t="shared" si="3"/>
        <v/>
      </c>
      <c r="AQ34" s="20" t="str">
        <f t="shared" si="4"/>
        <v/>
      </c>
      <c r="AR34" s="48" t="str">
        <f t="shared" si="38"/>
        <v/>
      </c>
      <c r="AS34" s="44" t="str">
        <f t="shared" si="5"/>
        <v/>
      </c>
      <c r="AT34" s="58"/>
      <c r="AU34" s="49" t="str">
        <f t="shared" si="6"/>
        <v/>
      </c>
      <c r="AV34" s="49" t="str">
        <f t="shared" si="7"/>
        <v/>
      </c>
      <c r="AW34" s="49" t="str">
        <f t="shared" si="39"/>
        <v/>
      </c>
      <c r="AX34" s="68" t="str" cm="1">
        <f t="array" ref="AX34">IF($AA34="","",IF((IFERROR(_xlfn.IFS($AS34="Devis 1",(IFERROR(VALUE(TRIM(SUBSTITUTE(AJ34,CHAR(160),""))),0)),$AS34="Devis 2",(IFERROR(VALUE(TRIM(SUBSTITUTE(AM34,CHAR(160),""))),0)),$AS34="Devis 3",(IFERROR(VALUE(TRIM(SUBSTITUTE(AP34,CHAR(160),""))),0))),0))*(IFERROR(VALUE(TRIM(SUBSTITUTE($AA34,CHAR(160),""))),0))=0,"",(IFERROR(_xlfn.IFS($AS34="Devis 1",(IFERROR(VALUE(TRIM(SUBSTITUTE(AJ34,CHAR(160),""))),0)),$AS34="Devis 2",(IFERROR(VALUE(TRIM(SUBSTITUTE(AM34,CHAR(160),""))),0)),$AS34="Devis 3",(IFERROR(VALUE(TRIM(SUBSTITUTE(AP34,CHAR(160),""))),0))),0))*(IFERROR(VALUE(TRIM(SUBSTITUTE($AA34,CHAR(160),""))),0))))</f>
        <v/>
      </c>
      <c r="AY34" s="68" t="str" cm="1">
        <f t="array" ref="AY34">IF($AA34="","",IF(IFERROR(_xlfn.IFS(TRIM(SUBSTITUTE($AS34,CHAR(160),""))="Devis 1",IFERROR(VALUE(TRIM(SUBSTITUTE(AK34,CHAR(160),""))),0),TRIM(SUBSTITUTE($AS34,CHAR(160),""))="Devis 2",IFERROR(VALUE(TRIM(SUBSTITUTE(AN34,CHAR(160),""))),0),TRIM(SUBSTITUTE($AS34,CHAR(160),""))="Devis 3",IFERROR(VALUE(TRIM(SUBSTITUTE(AQ34,CHAR(160),""))),0)),0)*IFERROR(VALUE(TRIM(SUBSTITUTE($AA34,CHAR(160),""))),0)=0,IF(AX34&lt;&gt;"",0,""),IFERROR(_xlfn.IFS(TRIM(SUBSTITUTE($AS34,CHAR(160),""))="Devis 1",IFERROR(VALUE(TRIM(SUBSTITUTE(AK34,CHAR(160),""))),0),TRIM(SUBSTITUTE($AS34,CHAR(160),""))="Devis 2",IFERROR(VALUE(TRIM(SUBSTITUTE(AN34,CHAR(160),""))),0),TRIM(SUBSTITUTE($AS34,CHAR(160),""))="Devis 3",IFERROR(VALUE(TRIM(SUBSTITUTE(AQ34,CHAR(160),""))),0)),0)*IFERROR(VALUE(TRIM(SUBSTITUTE($AA34,CHAR(160),""))),0)))</f>
        <v/>
      </c>
      <c r="AZ34" s="68" t="str" cm="1">
        <f t="array" ref="AZ34">IF($AA34="","",IF((IFERROR(_xlfn.IFS($AS34="Devis 1",(IFERROR(VALUE(TRIM(SUBSTITUTE(AL34,CHAR(160),""))),0)),$AS34="Devis 2",(IFERROR(VALUE(TRIM(SUBSTITUTE(AO34,CHAR(160),""))),0)),$AS34="Devis 3",(IFERROR(VALUE(TRIM(SUBSTITUTE(AR34,CHAR(160),""))),0))),0))*(IFERROR(VALUE(TRIM(SUBSTITUTE($AA34,CHAR(160),""))),0))=0,"",(IFERROR(_xlfn.IFS($AS34="Devis 1",(IFERROR(VALUE(TRIM(SUBSTITUTE(AL34,CHAR(160),""))),0)),$AS34="Devis 2",(IFERROR(VALUE(TRIM(SUBSTITUTE(AO34,CHAR(160),""))),0)),$AS34="Devis 3",(IFERROR(VALUE(TRIM(SUBSTITUTE(AR34,CHAR(160),""))),0))),0))*(IFERROR(VALUE(TRIM(SUBSTITUTE($AA34,CHAR(160),""))),0))))</f>
        <v/>
      </c>
      <c r="BA34" s="59"/>
      <c r="BB34" s="14" t="str" cm="1">
        <f t="array" ref="BB34">IF(OR(AZ34="",AW34="",AX34="",AU34="",AY34="",AV34=""),"",_xlfn.IFS((IFERROR(VALUE(TRIM(SUBSTITUTE(AZ34,CHAR(160),""))),0))&gt;(IFERROR(VALUE(TRIM(SUBSTITUTE(AW34,CHAR(160),""))),0)),"KO : Le montant retenu TTC est supérieur au montant raisonnable TTC. Merci de revoir la ligne de dépense ou plafonner son montant.",(IFERROR(VALUE(TRIM(SUBSTITUTE(AX34,CHAR(160),""))),0))&gt;(IFERROR(VALUE(TRIM(SUBSTITUTE(AU34,CHAR(160),""))),0)),"Attention : Le montant retenu HT est supérieur au montant HT raisonnable. Merci de revoir la ligne de dépense, plafonner son montant, ou justifier la reventillation HT / TVA.",(IFERROR(VALUE(TRIM(SUBSTITUTE(AY34,CHAR(160),""))),0))&gt;(IFERROR(VALUE(TRIM(SUBSTITUTE(AV34,CHAR(160),""))),0)),"Attention : Le montant TVA retenu est supérieur au montant TVA raisonnable. Merci de revoir la ligne de dépense, plafonner son montant, ou justifier la reventillation HT / TVA.",(IFERROR(VALUE(TRIM(SUBSTITUTE(AZ34,CHAR(160),""))),0))=0,"",(IFERROR(VALUE(TRIM(SUBSTITUTE(AW34,CHAR(160),""))),0))=(IFERROR(VALUE(TRIM(SUBSTITUTE(AZ34,CHAR(160),""))),0)),"OK",(IFERROR(VALUE(TRIM(SUBSTITUTE(AW34,CHAR(160),""))),0))&gt;(IFERROR(VALUE(TRIM(SUBSTITUTE(AZ34,CHAR(160),""))),0))," OK : Montant instruit inférieur au montant raisonnable.",TRUE,""))</f>
        <v/>
      </c>
      <c r="BC34" s="14" t="str" cm="1">
        <f t="array" ref="BC34">IF(
   OR(AZ34="",X34="",AX34="",V34="",AY34="",W34=""),
   "",
   _xlfn.IFS(
      (IFERROR(VALUE(TRIM(SUBSTITUTE(AZ34,CHAR(160),""))),0))=0,
         "Attention montant présenté entièrement écarté",
      (IFERROR(VALUE(TRIM(SUBSTITUTE(AZ34,CHAR(160),""))),0))&gt;
         (IFERROR(VALUE(TRIM(SUBSTITUTE(X34,CHAR(160),""))),0)),
         "KO : Le montant retenu TTC est supérieur au montant présenté TTC. Merci de revoir la ligne de dépense ou plafonner son montant.",
      (IFERROR(VALUE(TRIM(SUBSTITUTE(AX34,CHAR(160),""))),0))&gt;
         (IFERROR(VALUE(TRIM(SUBSTITUTE(V34,CHAR(160),""))),0)),
         "Attention : Le montant retenu HT est supérieur au montant HT présenté. Merci de revoir la ligne de dépense, plafonner son montant, ou justifier la reventilation HT / TVA.",
      (IFERROR(VALUE(TRIM(SUBSTITUTE(AY34,CHAR(160),""))),0))&gt;
         (IFERROR(VALUE(TRIM(SUBSTITUTE(W34,CHAR(160),""))),0)),
         "Attention : Le montant TVA retenu est supérieur au montant TVA présenté. Merci de revoir la ligne de dépense, plafonner son montant, ou justifier la reventilation HT / TVA.",
      (IFERROR(VALUE(TRIM(SUBSTITUTE(X34,CHAR(160),""))),0))=0,
         "",
      (IFERROR(VALUE(TRIM(SUBSTITUTE(AZ34,CHAR(160),""))),0))=
         (IFERROR(VALUE(TRIM(SUBSTITUTE(X34,CHAR(160),""))),0)),
         "OK",
      (IFERROR(VALUE(TRIM(SUBSTITUTE(AZ34,CHAR(160),""))),0))&lt;
         (IFERROR(VALUE(TRIM(SUBSTITUTE(X34,CHAR(160),""))),0)),
         "Attention : montant présenté partiellement écarté.",
      TRUE,
         ""
   )
)</f>
        <v/>
      </c>
      <c r="BD34" s="49" t="str">
        <f t="shared" si="8"/>
        <v/>
      </c>
      <c r="BE34" s="49" t="str">
        <f t="shared" si="9"/>
        <v/>
      </c>
      <c r="BF34" s="21" t="str">
        <f t="shared" si="10"/>
        <v/>
      </c>
    </row>
    <row r="35" spans="1:58" ht="15" customHeight="1">
      <c r="A35" s="338">
        <v>24</v>
      </c>
      <c r="B35" s="355"/>
      <c r="C35" s="6"/>
      <c r="D35" s="5"/>
      <c r="E35" s="5"/>
      <c r="F35" s="143"/>
      <c r="G35" s="24"/>
      <c r="H35" s="22"/>
      <c r="I35" s="23"/>
      <c r="J35" s="5"/>
      <c r="K35" s="11"/>
      <c r="L35" s="8"/>
      <c r="M35" s="7"/>
      <c r="N35" s="42" t="str">
        <f t="shared" si="22"/>
        <v/>
      </c>
      <c r="O35" s="9"/>
      <c r="P35" s="7"/>
      <c r="Q35" s="42" t="str">
        <f t="shared" si="23"/>
        <v/>
      </c>
      <c r="R35" s="10"/>
      <c r="S35" s="7"/>
      <c r="T35" s="43" t="str">
        <f t="shared" si="24"/>
        <v/>
      </c>
      <c r="U35" s="16"/>
      <c r="V35" s="69" t="str" cm="1">
        <f t="array" ref="V35">IF((_xlfn.IFS(TRIM(SUBSTITUTE(U35,CHAR(160),""))="Devis 1",IFERROR(VALUE(TRIM(SUBSTITUTE(L35,CHAR(160),""))),0),TRIM(SUBSTITUTE(U35,CHAR(160),""))="Devis 2",IFERROR(VALUE(TRIM(SUBSTITUTE(O35,CHAR(160),""))),0),TRIM(SUBSTITUTE(U35,CHAR(160),""))="Devis 3",IFERROR(VALUE(TRIM(SUBSTITUTE(R35,CHAR(160),""))),0),TRUE,0)*IFERROR(VALUE(TRIM(SUBSTITUTE(C35,CHAR(160),""))),0))=0,"",_xlfn.IFS(TRIM(SUBSTITUTE(U35,CHAR(160),""))="Devis 1",IFERROR(VALUE(TRIM(SUBSTITUTE(L35,CHAR(160),""))),0),TRIM(SUBSTITUTE(U35,CHAR(160),""))="Devis 2",IFERROR(VALUE(TRIM(SUBSTITUTE(O35,CHAR(160),""))),0),TRIM(SUBSTITUTE(U35,CHAR(160),""))="Devis 3",IFERROR(VALUE(TRIM(SUBSTITUTE(R35,CHAR(160),""))),0),TRUE,0)*IFERROR(VALUE(TRIM(SUBSTITUTE(C35,CHAR(160),""))),0))</f>
        <v/>
      </c>
      <c r="W35" s="67" t="str" cm="1">
        <f t="array" ref="W35">IF((_xlfn.IFS(TRIM(SUBSTITUTE(U35,CHAR(160),""))="Devis 1",IFERROR(VALUE(TRIM(SUBSTITUTE(M35,CHAR(160),""))),0),TRIM(SUBSTITUTE(U35,CHAR(160),""))="Devis 2",IFERROR(VALUE(TRIM(SUBSTITUTE(P35,CHAR(160),""))),0),TRIM(SUBSTITUTE(U35,CHAR(160),""))="Devis 3",IFERROR(VALUE(TRIM(SUBSTITUTE(S35,CHAR(160),""))),0),TRUE,0)*IFERROR(VALUE(TRIM(SUBSTITUTE(C35,CHAR(160),""))),0))=0,IF(V35&lt;&gt;"",0,""),_xlfn.IFS(TRIM(SUBSTITUTE(U35,CHAR(160),""))="Devis 1",IFERROR(VALUE(TRIM(SUBSTITUTE(M35,CHAR(160),""))),0),TRIM(SUBSTITUTE(U35,CHAR(160),""))="Devis 2",IFERROR(VALUE(TRIM(SUBSTITUTE(P35,CHAR(160),""))),0),TRIM(SUBSTITUTE(U35,CHAR(160),""))="Devis 3",IFERROR(VALUE(TRIM(SUBSTITUTE(S35,CHAR(160),""))),0),TRUE,0)*IFERROR(VALUE(TRIM(SUBSTITUTE(C35,CHAR(160),""))),0))</f>
        <v/>
      </c>
      <c r="X35" s="70" t="str">
        <f t="shared" si="25"/>
        <v/>
      </c>
      <c r="Y35" s="609"/>
      <c r="Z35" s="18" t="str">
        <f t="shared" si="26"/>
        <v/>
      </c>
      <c r="AA35" s="15" t="str">
        <f t="shared" si="27"/>
        <v/>
      </c>
      <c r="AB35" s="15" t="str">
        <f t="shared" si="28"/>
        <v/>
      </c>
      <c r="AC35" s="15" t="str">
        <f t="shared" si="29"/>
        <v/>
      </c>
      <c r="AD35" s="15" t="str">
        <f t="shared" si="30"/>
        <v/>
      </c>
      <c r="AE35" s="15" t="str">
        <f t="shared" si="31"/>
        <v/>
      </c>
      <c r="AF35" s="15" t="str">
        <f t="shared" si="32"/>
        <v/>
      </c>
      <c r="AG35" s="614" t="str">
        <f t="shared" si="33"/>
        <v/>
      </c>
      <c r="AH35" s="618" t="str">
        <f t="shared" si="34"/>
        <v/>
      </c>
      <c r="AI35" s="616" t="str">
        <f t="shared" si="35"/>
        <v/>
      </c>
      <c r="AJ35" s="611" t="str">
        <f t="shared" si="16"/>
        <v/>
      </c>
      <c r="AK35" s="20" t="str">
        <f t="shared" si="17"/>
        <v/>
      </c>
      <c r="AL35" s="42" t="str">
        <f t="shared" si="36"/>
        <v/>
      </c>
      <c r="AM35" s="46" t="str">
        <f t="shared" si="1"/>
        <v/>
      </c>
      <c r="AN35" s="20" t="str">
        <f t="shared" si="2"/>
        <v/>
      </c>
      <c r="AO35" s="42" t="str">
        <f t="shared" si="37"/>
        <v/>
      </c>
      <c r="AP35" s="47" t="str">
        <f t="shared" si="3"/>
        <v/>
      </c>
      <c r="AQ35" s="20" t="str">
        <f t="shared" si="4"/>
        <v/>
      </c>
      <c r="AR35" s="48" t="str">
        <f t="shared" si="38"/>
        <v/>
      </c>
      <c r="AS35" s="44" t="str">
        <f t="shared" si="5"/>
        <v/>
      </c>
      <c r="AT35" s="58"/>
      <c r="AU35" s="49" t="str">
        <f t="shared" si="6"/>
        <v/>
      </c>
      <c r="AV35" s="49" t="str">
        <f t="shared" si="7"/>
        <v/>
      </c>
      <c r="AW35" s="49" t="str">
        <f t="shared" si="39"/>
        <v/>
      </c>
      <c r="AX35" s="68" t="str" cm="1">
        <f t="array" ref="AX35">IF($AA35="","",IF((IFERROR(_xlfn.IFS($AS35="Devis 1",(IFERROR(VALUE(TRIM(SUBSTITUTE(AJ35,CHAR(160),""))),0)),$AS35="Devis 2",(IFERROR(VALUE(TRIM(SUBSTITUTE(AM35,CHAR(160),""))),0)),$AS35="Devis 3",(IFERROR(VALUE(TRIM(SUBSTITUTE(AP35,CHAR(160),""))),0))),0))*(IFERROR(VALUE(TRIM(SUBSTITUTE($AA35,CHAR(160),""))),0))=0,"",(IFERROR(_xlfn.IFS($AS35="Devis 1",(IFERROR(VALUE(TRIM(SUBSTITUTE(AJ35,CHAR(160),""))),0)),$AS35="Devis 2",(IFERROR(VALUE(TRIM(SUBSTITUTE(AM35,CHAR(160),""))),0)),$AS35="Devis 3",(IFERROR(VALUE(TRIM(SUBSTITUTE(AP35,CHAR(160),""))),0))),0))*(IFERROR(VALUE(TRIM(SUBSTITUTE($AA35,CHAR(160),""))),0))))</f>
        <v/>
      </c>
      <c r="AY35" s="68" t="str" cm="1">
        <f t="array" ref="AY35">IF($AA35="","",IF(IFERROR(_xlfn.IFS(TRIM(SUBSTITUTE($AS35,CHAR(160),""))="Devis 1",IFERROR(VALUE(TRIM(SUBSTITUTE(AK35,CHAR(160),""))),0),TRIM(SUBSTITUTE($AS35,CHAR(160),""))="Devis 2",IFERROR(VALUE(TRIM(SUBSTITUTE(AN35,CHAR(160),""))),0),TRIM(SUBSTITUTE($AS35,CHAR(160),""))="Devis 3",IFERROR(VALUE(TRIM(SUBSTITUTE(AQ35,CHAR(160),""))),0)),0)*IFERROR(VALUE(TRIM(SUBSTITUTE($AA35,CHAR(160),""))),0)=0,IF(AX35&lt;&gt;"",0,""),IFERROR(_xlfn.IFS(TRIM(SUBSTITUTE($AS35,CHAR(160),""))="Devis 1",IFERROR(VALUE(TRIM(SUBSTITUTE(AK35,CHAR(160),""))),0),TRIM(SUBSTITUTE($AS35,CHAR(160),""))="Devis 2",IFERROR(VALUE(TRIM(SUBSTITUTE(AN35,CHAR(160),""))),0),TRIM(SUBSTITUTE($AS35,CHAR(160),""))="Devis 3",IFERROR(VALUE(TRIM(SUBSTITUTE(AQ35,CHAR(160),""))),0)),0)*IFERROR(VALUE(TRIM(SUBSTITUTE($AA35,CHAR(160),""))),0)))</f>
        <v/>
      </c>
      <c r="AZ35" s="68" t="str" cm="1">
        <f t="array" ref="AZ35">IF($AA35="","",IF((IFERROR(_xlfn.IFS($AS35="Devis 1",(IFERROR(VALUE(TRIM(SUBSTITUTE(AL35,CHAR(160),""))),0)),$AS35="Devis 2",(IFERROR(VALUE(TRIM(SUBSTITUTE(AO35,CHAR(160),""))),0)),$AS35="Devis 3",(IFERROR(VALUE(TRIM(SUBSTITUTE(AR35,CHAR(160),""))),0))),0))*(IFERROR(VALUE(TRIM(SUBSTITUTE($AA35,CHAR(160),""))),0))=0,"",(IFERROR(_xlfn.IFS($AS35="Devis 1",(IFERROR(VALUE(TRIM(SUBSTITUTE(AL35,CHAR(160),""))),0)),$AS35="Devis 2",(IFERROR(VALUE(TRIM(SUBSTITUTE(AO35,CHAR(160),""))),0)),$AS35="Devis 3",(IFERROR(VALUE(TRIM(SUBSTITUTE(AR35,CHAR(160),""))),0))),0))*(IFERROR(VALUE(TRIM(SUBSTITUTE($AA35,CHAR(160),""))),0))))</f>
        <v/>
      </c>
      <c r="BA35" s="59"/>
      <c r="BB35" s="14" t="str" cm="1">
        <f t="array" ref="BB35">IF(OR(AZ35="",AW35="",AX35="",AU35="",AY35="",AV35=""),"",_xlfn.IFS((IFERROR(VALUE(TRIM(SUBSTITUTE(AZ35,CHAR(160),""))),0))&gt;(IFERROR(VALUE(TRIM(SUBSTITUTE(AW35,CHAR(160),""))),0)),"KO : Le montant retenu TTC est supérieur au montant raisonnable TTC. Merci de revoir la ligne de dépense ou plafonner son montant.",(IFERROR(VALUE(TRIM(SUBSTITUTE(AX35,CHAR(160),""))),0))&gt;(IFERROR(VALUE(TRIM(SUBSTITUTE(AU35,CHAR(160),""))),0)),"Attention : Le montant retenu HT est supérieur au montant HT raisonnable. Merci de revoir la ligne de dépense, plafonner son montant, ou justifier la reventillation HT / TVA.",(IFERROR(VALUE(TRIM(SUBSTITUTE(AY35,CHAR(160),""))),0))&gt;(IFERROR(VALUE(TRIM(SUBSTITUTE(AV35,CHAR(160),""))),0)),"Attention : Le montant TVA retenu est supérieur au montant TVA raisonnable. Merci de revoir la ligne de dépense, plafonner son montant, ou justifier la reventillation HT / TVA.",(IFERROR(VALUE(TRIM(SUBSTITUTE(AZ35,CHAR(160),""))),0))=0,"",(IFERROR(VALUE(TRIM(SUBSTITUTE(AW35,CHAR(160),""))),0))=(IFERROR(VALUE(TRIM(SUBSTITUTE(AZ35,CHAR(160),""))),0)),"OK",(IFERROR(VALUE(TRIM(SUBSTITUTE(AW35,CHAR(160),""))),0))&gt;(IFERROR(VALUE(TRIM(SUBSTITUTE(AZ35,CHAR(160),""))),0))," OK : Montant instruit inférieur au montant raisonnable.",TRUE,""))</f>
        <v/>
      </c>
      <c r="BC35" s="14" t="str" cm="1">
        <f t="array" ref="BC35">IF(
   OR(AZ35="",X35="",AX35="",V35="",AY35="",W35=""),
   "",
   _xlfn.IFS(
      (IFERROR(VALUE(TRIM(SUBSTITUTE(AZ35,CHAR(160),""))),0))=0,
         "Attention montant présenté entièrement écarté",
      (IFERROR(VALUE(TRIM(SUBSTITUTE(AZ35,CHAR(160),""))),0))&gt;
         (IFERROR(VALUE(TRIM(SUBSTITUTE(X35,CHAR(160),""))),0)),
         "KO : Le montant retenu TTC est supérieur au montant présenté TTC. Merci de revoir la ligne de dépense ou plafonner son montant.",
      (IFERROR(VALUE(TRIM(SUBSTITUTE(AX35,CHAR(160),""))),0))&gt;
         (IFERROR(VALUE(TRIM(SUBSTITUTE(V35,CHAR(160),""))),0)),
         "Attention : Le montant retenu HT est supérieur au montant HT présenté. Merci de revoir la ligne de dépense, plafonner son montant, ou justifier la reventilation HT / TVA.",
      (IFERROR(VALUE(TRIM(SUBSTITUTE(AY35,CHAR(160),""))),0))&gt;
         (IFERROR(VALUE(TRIM(SUBSTITUTE(W35,CHAR(160),""))),0)),
         "Attention : Le montant TVA retenu est supérieur au montant TVA présenté. Merci de revoir la ligne de dépense, plafonner son montant, ou justifier la reventilation HT / TVA.",
      (IFERROR(VALUE(TRIM(SUBSTITUTE(X35,CHAR(160),""))),0))=0,
         "",
      (IFERROR(VALUE(TRIM(SUBSTITUTE(AZ35,CHAR(160),""))),0))=
         (IFERROR(VALUE(TRIM(SUBSTITUTE(X35,CHAR(160),""))),0)),
         "OK",
      (IFERROR(VALUE(TRIM(SUBSTITUTE(AZ35,CHAR(160),""))),0))&lt;
         (IFERROR(VALUE(TRIM(SUBSTITUTE(X35,CHAR(160),""))),0)),
         "Attention : montant présenté partiellement écarté.",
      TRUE,
         ""
   )
)</f>
        <v/>
      </c>
      <c r="BD35" s="49" t="str">
        <f t="shared" si="8"/>
        <v/>
      </c>
      <c r="BE35" s="49" t="str">
        <f t="shared" si="9"/>
        <v/>
      </c>
      <c r="BF35" s="21" t="str">
        <f t="shared" si="10"/>
        <v/>
      </c>
    </row>
    <row r="36" spans="1:58" ht="15" customHeight="1">
      <c r="A36" s="338">
        <v>25</v>
      </c>
      <c r="B36" s="355"/>
      <c r="C36" s="6"/>
      <c r="D36" s="5"/>
      <c r="E36" s="5"/>
      <c r="F36" s="143"/>
      <c r="G36" s="24"/>
      <c r="H36" s="22"/>
      <c r="I36" s="23"/>
      <c r="J36" s="5"/>
      <c r="K36" s="11"/>
      <c r="L36" s="8"/>
      <c r="M36" s="7"/>
      <c r="N36" s="42" t="str">
        <f t="shared" si="22"/>
        <v/>
      </c>
      <c r="O36" s="9"/>
      <c r="P36" s="7"/>
      <c r="Q36" s="42" t="str">
        <f t="shared" si="23"/>
        <v/>
      </c>
      <c r="R36" s="10"/>
      <c r="S36" s="7"/>
      <c r="T36" s="43" t="str">
        <f t="shared" si="24"/>
        <v/>
      </c>
      <c r="U36" s="16"/>
      <c r="V36" s="69" t="str" cm="1">
        <f t="array" ref="V36">IF((_xlfn.IFS(TRIM(SUBSTITUTE(U36,CHAR(160),""))="Devis 1",IFERROR(VALUE(TRIM(SUBSTITUTE(L36,CHAR(160),""))),0),TRIM(SUBSTITUTE(U36,CHAR(160),""))="Devis 2",IFERROR(VALUE(TRIM(SUBSTITUTE(O36,CHAR(160),""))),0),TRIM(SUBSTITUTE(U36,CHAR(160),""))="Devis 3",IFERROR(VALUE(TRIM(SUBSTITUTE(R36,CHAR(160),""))),0),TRUE,0)*IFERROR(VALUE(TRIM(SUBSTITUTE(C36,CHAR(160),""))),0))=0,"",_xlfn.IFS(TRIM(SUBSTITUTE(U36,CHAR(160),""))="Devis 1",IFERROR(VALUE(TRIM(SUBSTITUTE(L36,CHAR(160),""))),0),TRIM(SUBSTITUTE(U36,CHAR(160),""))="Devis 2",IFERROR(VALUE(TRIM(SUBSTITUTE(O36,CHAR(160),""))),0),TRIM(SUBSTITUTE(U36,CHAR(160),""))="Devis 3",IFERROR(VALUE(TRIM(SUBSTITUTE(R36,CHAR(160),""))),0),TRUE,0)*IFERROR(VALUE(TRIM(SUBSTITUTE(C36,CHAR(160),""))),0))</f>
        <v/>
      </c>
      <c r="W36" s="67" t="str" cm="1">
        <f t="array" ref="W36">IF((_xlfn.IFS(TRIM(SUBSTITUTE(U36,CHAR(160),""))="Devis 1",IFERROR(VALUE(TRIM(SUBSTITUTE(M36,CHAR(160),""))),0),TRIM(SUBSTITUTE(U36,CHAR(160),""))="Devis 2",IFERROR(VALUE(TRIM(SUBSTITUTE(P36,CHAR(160),""))),0),TRIM(SUBSTITUTE(U36,CHAR(160),""))="Devis 3",IFERROR(VALUE(TRIM(SUBSTITUTE(S36,CHAR(160),""))),0),TRUE,0)*IFERROR(VALUE(TRIM(SUBSTITUTE(C36,CHAR(160),""))),0))=0,IF(V36&lt;&gt;"",0,""),_xlfn.IFS(TRIM(SUBSTITUTE(U36,CHAR(160),""))="Devis 1",IFERROR(VALUE(TRIM(SUBSTITUTE(M36,CHAR(160),""))),0),TRIM(SUBSTITUTE(U36,CHAR(160),""))="Devis 2",IFERROR(VALUE(TRIM(SUBSTITUTE(P36,CHAR(160),""))),0),TRIM(SUBSTITUTE(U36,CHAR(160),""))="Devis 3",IFERROR(VALUE(TRIM(SUBSTITUTE(S36,CHAR(160),""))),0),TRUE,0)*IFERROR(VALUE(TRIM(SUBSTITUTE(C36,CHAR(160),""))),0))</f>
        <v/>
      </c>
      <c r="X36" s="70" t="str">
        <f t="shared" si="25"/>
        <v/>
      </c>
      <c r="Y36" s="609"/>
      <c r="Z36" s="18" t="str">
        <f t="shared" si="26"/>
        <v/>
      </c>
      <c r="AA36" s="15" t="str">
        <f t="shared" si="27"/>
        <v/>
      </c>
      <c r="AB36" s="15" t="str">
        <f t="shared" si="28"/>
        <v/>
      </c>
      <c r="AC36" s="15" t="str">
        <f t="shared" si="29"/>
        <v/>
      </c>
      <c r="AD36" s="15" t="str">
        <f t="shared" si="30"/>
        <v/>
      </c>
      <c r="AE36" s="15" t="str">
        <f t="shared" si="31"/>
        <v/>
      </c>
      <c r="AF36" s="15" t="str">
        <f t="shared" si="32"/>
        <v/>
      </c>
      <c r="AG36" s="614" t="str">
        <f t="shared" si="33"/>
        <v/>
      </c>
      <c r="AH36" s="618" t="str">
        <f t="shared" si="34"/>
        <v/>
      </c>
      <c r="AI36" s="616" t="str">
        <f t="shared" si="35"/>
        <v/>
      </c>
      <c r="AJ36" s="611" t="str">
        <f t="shared" si="16"/>
        <v/>
      </c>
      <c r="AK36" s="20" t="str">
        <f t="shared" si="17"/>
        <v/>
      </c>
      <c r="AL36" s="42" t="str">
        <f t="shared" si="36"/>
        <v/>
      </c>
      <c r="AM36" s="46" t="str">
        <f t="shared" si="1"/>
        <v/>
      </c>
      <c r="AN36" s="20" t="str">
        <f t="shared" si="2"/>
        <v/>
      </c>
      <c r="AO36" s="42" t="str">
        <f t="shared" si="37"/>
        <v/>
      </c>
      <c r="AP36" s="47" t="str">
        <f t="shared" si="3"/>
        <v/>
      </c>
      <c r="AQ36" s="20" t="str">
        <f t="shared" si="4"/>
        <v/>
      </c>
      <c r="AR36" s="48" t="str">
        <f t="shared" si="38"/>
        <v/>
      </c>
      <c r="AS36" s="44" t="str">
        <f t="shared" si="5"/>
        <v/>
      </c>
      <c r="AT36" s="58"/>
      <c r="AU36" s="49" t="str">
        <f t="shared" si="6"/>
        <v/>
      </c>
      <c r="AV36" s="49" t="str">
        <f t="shared" si="7"/>
        <v/>
      </c>
      <c r="AW36" s="49" t="str">
        <f t="shared" si="39"/>
        <v/>
      </c>
      <c r="AX36" s="68" t="str" cm="1">
        <f t="array" ref="AX36">IF($AA36="","",IF((IFERROR(_xlfn.IFS($AS36="Devis 1",(IFERROR(VALUE(TRIM(SUBSTITUTE(AJ36,CHAR(160),""))),0)),$AS36="Devis 2",(IFERROR(VALUE(TRIM(SUBSTITUTE(AM36,CHAR(160),""))),0)),$AS36="Devis 3",(IFERROR(VALUE(TRIM(SUBSTITUTE(AP36,CHAR(160),""))),0))),0))*(IFERROR(VALUE(TRIM(SUBSTITUTE($AA36,CHAR(160),""))),0))=0,"",(IFERROR(_xlfn.IFS($AS36="Devis 1",(IFERROR(VALUE(TRIM(SUBSTITUTE(AJ36,CHAR(160),""))),0)),$AS36="Devis 2",(IFERROR(VALUE(TRIM(SUBSTITUTE(AM36,CHAR(160),""))),0)),$AS36="Devis 3",(IFERROR(VALUE(TRIM(SUBSTITUTE(AP36,CHAR(160),""))),0))),0))*(IFERROR(VALUE(TRIM(SUBSTITUTE($AA36,CHAR(160),""))),0))))</f>
        <v/>
      </c>
      <c r="AY36" s="68" t="str" cm="1">
        <f t="array" ref="AY36">IF($AA36="","",IF(IFERROR(_xlfn.IFS(TRIM(SUBSTITUTE($AS36,CHAR(160),""))="Devis 1",IFERROR(VALUE(TRIM(SUBSTITUTE(AK36,CHAR(160),""))),0),TRIM(SUBSTITUTE($AS36,CHAR(160),""))="Devis 2",IFERROR(VALUE(TRIM(SUBSTITUTE(AN36,CHAR(160),""))),0),TRIM(SUBSTITUTE($AS36,CHAR(160),""))="Devis 3",IFERROR(VALUE(TRIM(SUBSTITUTE(AQ36,CHAR(160),""))),0)),0)*IFERROR(VALUE(TRIM(SUBSTITUTE($AA36,CHAR(160),""))),0)=0,IF(AX36&lt;&gt;"",0,""),IFERROR(_xlfn.IFS(TRIM(SUBSTITUTE($AS36,CHAR(160),""))="Devis 1",IFERROR(VALUE(TRIM(SUBSTITUTE(AK36,CHAR(160),""))),0),TRIM(SUBSTITUTE($AS36,CHAR(160),""))="Devis 2",IFERROR(VALUE(TRIM(SUBSTITUTE(AN36,CHAR(160),""))),0),TRIM(SUBSTITUTE($AS36,CHAR(160),""))="Devis 3",IFERROR(VALUE(TRIM(SUBSTITUTE(AQ36,CHAR(160),""))),0)),0)*IFERROR(VALUE(TRIM(SUBSTITUTE($AA36,CHAR(160),""))),0)))</f>
        <v/>
      </c>
      <c r="AZ36" s="68" t="str" cm="1">
        <f t="array" ref="AZ36">IF($AA36="","",IF((IFERROR(_xlfn.IFS($AS36="Devis 1",(IFERROR(VALUE(TRIM(SUBSTITUTE(AL36,CHAR(160),""))),0)),$AS36="Devis 2",(IFERROR(VALUE(TRIM(SUBSTITUTE(AO36,CHAR(160),""))),0)),$AS36="Devis 3",(IFERROR(VALUE(TRIM(SUBSTITUTE(AR36,CHAR(160),""))),0))),0))*(IFERROR(VALUE(TRIM(SUBSTITUTE($AA36,CHAR(160),""))),0))=0,"",(IFERROR(_xlfn.IFS($AS36="Devis 1",(IFERROR(VALUE(TRIM(SUBSTITUTE(AL36,CHAR(160),""))),0)),$AS36="Devis 2",(IFERROR(VALUE(TRIM(SUBSTITUTE(AO36,CHAR(160),""))),0)),$AS36="Devis 3",(IFERROR(VALUE(TRIM(SUBSTITUTE(AR36,CHAR(160),""))),0))),0))*(IFERROR(VALUE(TRIM(SUBSTITUTE($AA36,CHAR(160),""))),0))))</f>
        <v/>
      </c>
      <c r="BA36" s="59"/>
      <c r="BB36" s="14" t="str" cm="1">
        <f t="array" ref="BB36">IF(OR(AZ36="",AW36="",AX36="",AU36="",AY36="",AV36=""),"",_xlfn.IFS((IFERROR(VALUE(TRIM(SUBSTITUTE(AZ36,CHAR(160),""))),0))&gt;(IFERROR(VALUE(TRIM(SUBSTITUTE(AW36,CHAR(160),""))),0)),"KO : Le montant retenu TTC est supérieur au montant raisonnable TTC. Merci de revoir la ligne de dépense ou plafonner son montant.",(IFERROR(VALUE(TRIM(SUBSTITUTE(AX36,CHAR(160),""))),0))&gt;(IFERROR(VALUE(TRIM(SUBSTITUTE(AU36,CHAR(160),""))),0)),"Attention : Le montant retenu HT est supérieur au montant HT raisonnable. Merci de revoir la ligne de dépense, plafonner son montant, ou justifier la reventillation HT / TVA.",(IFERROR(VALUE(TRIM(SUBSTITUTE(AY36,CHAR(160),""))),0))&gt;(IFERROR(VALUE(TRIM(SUBSTITUTE(AV36,CHAR(160),""))),0)),"Attention : Le montant TVA retenu est supérieur au montant TVA raisonnable. Merci de revoir la ligne de dépense, plafonner son montant, ou justifier la reventillation HT / TVA.",(IFERROR(VALUE(TRIM(SUBSTITUTE(AZ36,CHAR(160),""))),0))=0,"",(IFERROR(VALUE(TRIM(SUBSTITUTE(AW36,CHAR(160),""))),0))=(IFERROR(VALUE(TRIM(SUBSTITUTE(AZ36,CHAR(160),""))),0)),"OK",(IFERROR(VALUE(TRIM(SUBSTITUTE(AW36,CHAR(160),""))),0))&gt;(IFERROR(VALUE(TRIM(SUBSTITUTE(AZ36,CHAR(160),""))),0))," OK : Montant instruit inférieur au montant raisonnable.",TRUE,""))</f>
        <v/>
      </c>
      <c r="BC36" s="14" t="str" cm="1">
        <f t="array" ref="BC36">IF(
   OR(AZ36="",X36="",AX36="",V36="",AY36="",W36=""),
   "",
   _xlfn.IFS(
      (IFERROR(VALUE(TRIM(SUBSTITUTE(AZ36,CHAR(160),""))),0))=0,
         "Attention montant présenté entièrement écarté",
      (IFERROR(VALUE(TRIM(SUBSTITUTE(AZ36,CHAR(160),""))),0))&gt;
         (IFERROR(VALUE(TRIM(SUBSTITUTE(X36,CHAR(160),""))),0)),
         "KO : Le montant retenu TTC est supérieur au montant présenté TTC. Merci de revoir la ligne de dépense ou plafonner son montant.",
      (IFERROR(VALUE(TRIM(SUBSTITUTE(AX36,CHAR(160),""))),0))&gt;
         (IFERROR(VALUE(TRIM(SUBSTITUTE(V36,CHAR(160),""))),0)),
         "Attention : Le montant retenu HT est supérieur au montant HT présenté. Merci de revoir la ligne de dépense, plafonner son montant, ou justifier la reventilation HT / TVA.",
      (IFERROR(VALUE(TRIM(SUBSTITUTE(AY36,CHAR(160),""))),0))&gt;
         (IFERROR(VALUE(TRIM(SUBSTITUTE(W36,CHAR(160),""))),0)),
         "Attention : Le montant TVA retenu est supérieur au montant TVA présenté. Merci de revoir la ligne de dépense, plafonner son montant, ou justifier la reventilation HT / TVA.",
      (IFERROR(VALUE(TRIM(SUBSTITUTE(X36,CHAR(160),""))),0))=0,
         "",
      (IFERROR(VALUE(TRIM(SUBSTITUTE(AZ36,CHAR(160),""))),0))=
         (IFERROR(VALUE(TRIM(SUBSTITUTE(X36,CHAR(160),""))),0)),
         "OK",
      (IFERROR(VALUE(TRIM(SUBSTITUTE(AZ36,CHAR(160),""))),0))&lt;
         (IFERROR(VALUE(TRIM(SUBSTITUTE(X36,CHAR(160),""))),0)),
         "Attention : montant présenté partiellement écarté.",
      TRUE,
         ""
   )
)</f>
        <v/>
      </c>
      <c r="BD36" s="49" t="str">
        <f t="shared" si="8"/>
        <v/>
      </c>
      <c r="BE36" s="49" t="str">
        <f t="shared" si="9"/>
        <v/>
      </c>
      <c r="BF36" s="21" t="str">
        <f t="shared" si="10"/>
        <v/>
      </c>
    </row>
    <row r="37" spans="1:58" ht="15" customHeight="1">
      <c r="A37" s="338">
        <v>26</v>
      </c>
      <c r="B37" s="355"/>
      <c r="C37" s="6"/>
      <c r="D37" s="5"/>
      <c r="E37" s="5"/>
      <c r="F37" s="143"/>
      <c r="G37" s="24"/>
      <c r="H37" s="22"/>
      <c r="I37" s="23"/>
      <c r="J37" s="5"/>
      <c r="K37" s="11"/>
      <c r="L37" s="8"/>
      <c r="M37" s="7"/>
      <c r="N37" s="42" t="str">
        <f t="shared" si="22"/>
        <v/>
      </c>
      <c r="O37" s="9"/>
      <c r="P37" s="7"/>
      <c r="Q37" s="42" t="str">
        <f t="shared" si="23"/>
        <v/>
      </c>
      <c r="R37" s="10"/>
      <c r="S37" s="7"/>
      <c r="T37" s="43" t="str">
        <f t="shared" si="24"/>
        <v/>
      </c>
      <c r="U37" s="16"/>
      <c r="V37" s="69" t="str" cm="1">
        <f t="array" ref="V37">IF((_xlfn.IFS(TRIM(SUBSTITUTE(U37,CHAR(160),""))="Devis 1",IFERROR(VALUE(TRIM(SUBSTITUTE(L37,CHAR(160),""))),0),TRIM(SUBSTITUTE(U37,CHAR(160),""))="Devis 2",IFERROR(VALUE(TRIM(SUBSTITUTE(O37,CHAR(160),""))),0),TRIM(SUBSTITUTE(U37,CHAR(160),""))="Devis 3",IFERROR(VALUE(TRIM(SUBSTITUTE(R37,CHAR(160),""))),0),TRUE,0)*IFERROR(VALUE(TRIM(SUBSTITUTE(C37,CHAR(160),""))),0))=0,"",_xlfn.IFS(TRIM(SUBSTITUTE(U37,CHAR(160),""))="Devis 1",IFERROR(VALUE(TRIM(SUBSTITUTE(L37,CHAR(160),""))),0),TRIM(SUBSTITUTE(U37,CHAR(160),""))="Devis 2",IFERROR(VALUE(TRIM(SUBSTITUTE(O37,CHAR(160),""))),0),TRIM(SUBSTITUTE(U37,CHAR(160),""))="Devis 3",IFERROR(VALUE(TRIM(SUBSTITUTE(R37,CHAR(160),""))),0),TRUE,0)*IFERROR(VALUE(TRIM(SUBSTITUTE(C37,CHAR(160),""))),0))</f>
        <v/>
      </c>
      <c r="W37" s="67" t="str" cm="1">
        <f t="array" ref="W37">IF((_xlfn.IFS(TRIM(SUBSTITUTE(U37,CHAR(160),""))="Devis 1",IFERROR(VALUE(TRIM(SUBSTITUTE(M37,CHAR(160),""))),0),TRIM(SUBSTITUTE(U37,CHAR(160),""))="Devis 2",IFERROR(VALUE(TRIM(SUBSTITUTE(P37,CHAR(160),""))),0),TRIM(SUBSTITUTE(U37,CHAR(160),""))="Devis 3",IFERROR(VALUE(TRIM(SUBSTITUTE(S37,CHAR(160),""))),0),TRUE,0)*IFERROR(VALUE(TRIM(SUBSTITUTE(C37,CHAR(160),""))),0))=0,IF(V37&lt;&gt;"",0,""),_xlfn.IFS(TRIM(SUBSTITUTE(U37,CHAR(160),""))="Devis 1",IFERROR(VALUE(TRIM(SUBSTITUTE(M37,CHAR(160),""))),0),TRIM(SUBSTITUTE(U37,CHAR(160),""))="Devis 2",IFERROR(VALUE(TRIM(SUBSTITUTE(P37,CHAR(160),""))),0),TRIM(SUBSTITUTE(U37,CHAR(160),""))="Devis 3",IFERROR(VALUE(TRIM(SUBSTITUTE(S37,CHAR(160),""))),0),TRUE,0)*IFERROR(VALUE(TRIM(SUBSTITUTE(C37,CHAR(160),""))),0))</f>
        <v/>
      </c>
      <c r="X37" s="70" t="str">
        <f t="shared" si="25"/>
        <v/>
      </c>
      <c r="Y37" s="609"/>
      <c r="Z37" s="18" t="str">
        <f t="shared" si="26"/>
        <v/>
      </c>
      <c r="AA37" s="15" t="str">
        <f t="shared" si="27"/>
        <v/>
      </c>
      <c r="AB37" s="15" t="str">
        <f t="shared" si="28"/>
        <v/>
      </c>
      <c r="AC37" s="15" t="str">
        <f t="shared" si="29"/>
        <v/>
      </c>
      <c r="AD37" s="15" t="str">
        <f t="shared" si="30"/>
        <v/>
      </c>
      <c r="AE37" s="15" t="str">
        <f t="shared" si="31"/>
        <v/>
      </c>
      <c r="AF37" s="15" t="str">
        <f t="shared" si="32"/>
        <v/>
      </c>
      <c r="AG37" s="614" t="str">
        <f t="shared" si="33"/>
        <v/>
      </c>
      <c r="AH37" s="618" t="str">
        <f t="shared" si="34"/>
        <v/>
      </c>
      <c r="AI37" s="616" t="str">
        <f t="shared" si="35"/>
        <v/>
      </c>
      <c r="AJ37" s="611" t="str">
        <f t="shared" si="16"/>
        <v/>
      </c>
      <c r="AK37" s="20" t="str">
        <f t="shared" si="17"/>
        <v/>
      </c>
      <c r="AL37" s="42" t="str">
        <f t="shared" si="36"/>
        <v/>
      </c>
      <c r="AM37" s="46" t="str">
        <f t="shared" si="1"/>
        <v/>
      </c>
      <c r="AN37" s="20" t="str">
        <f t="shared" si="2"/>
        <v/>
      </c>
      <c r="AO37" s="42" t="str">
        <f t="shared" si="37"/>
        <v/>
      </c>
      <c r="AP37" s="47" t="str">
        <f t="shared" si="3"/>
        <v/>
      </c>
      <c r="AQ37" s="20" t="str">
        <f t="shared" si="4"/>
        <v/>
      </c>
      <c r="AR37" s="48" t="str">
        <f t="shared" si="38"/>
        <v/>
      </c>
      <c r="AS37" s="44" t="str">
        <f t="shared" si="5"/>
        <v/>
      </c>
      <c r="AT37" s="58"/>
      <c r="AU37" s="49" t="str">
        <f t="shared" si="6"/>
        <v/>
      </c>
      <c r="AV37" s="49" t="str">
        <f t="shared" si="7"/>
        <v/>
      </c>
      <c r="AW37" s="49" t="str">
        <f t="shared" si="39"/>
        <v/>
      </c>
      <c r="AX37" s="68" t="str" cm="1">
        <f t="array" ref="AX37">IF($AA37="","",IF((IFERROR(_xlfn.IFS($AS37="Devis 1",(IFERROR(VALUE(TRIM(SUBSTITUTE(AJ37,CHAR(160),""))),0)),$AS37="Devis 2",(IFERROR(VALUE(TRIM(SUBSTITUTE(AM37,CHAR(160),""))),0)),$AS37="Devis 3",(IFERROR(VALUE(TRIM(SUBSTITUTE(AP37,CHAR(160),""))),0))),0))*(IFERROR(VALUE(TRIM(SUBSTITUTE($AA37,CHAR(160),""))),0))=0,"",(IFERROR(_xlfn.IFS($AS37="Devis 1",(IFERROR(VALUE(TRIM(SUBSTITUTE(AJ37,CHAR(160),""))),0)),$AS37="Devis 2",(IFERROR(VALUE(TRIM(SUBSTITUTE(AM37,CHAR(160),""))),0)),$AS37="Devis 3",(IFERROR(VALUE(TRIM(SUBSTITUTE(AP37,CHAR(160),""))),0))),0))*(IFERROR(VALUE(TRIM(SUBSTITUTE($AA37,CHAR(160),""))),0))))</f>
        <v/>
      </c>
      <c r="AY37" s="68" t="str" cm="1">
        <f t="array" ref="AY37">IF($AA37="","",IF(IFERROR(_xlfn.IFS(TRIM(SUBSTITUTE($AS37,CHAR(160),""))="Devis 1",IFERROR(VALUE(TRIM(SUBSTITUTE(AK37,CHAR(160),""))),0),TRIM(SUBSTITUTE($AS37,CHAR(160),""))="Devis 2",IFERROR(VALUE(TRIM(SUBSTITUTE(AN37,CHAR(160),""))),0),TRIM(SUBSTITUTE($AS37,CHAR(160),""))="Devis 3",IFERROR(VALUE(TRIM(SUBSTITUTE(AQ37,CHAR(160),""))),0)),0)*IFERROR(VALUE(TRIM(SUBSTITUTE($AA37,CHAR(160),""))),0)=0,IF(AX37&lt;&gt;"",0,""),IFERROR(_xlfn.IFS(TRIM(SUBSTITUTE($AS37,CHAR(160),""))="Devis 1",IFERROR(VALUE(TRIM(SUBSTITUTE(AK37,CHAR(160),""))),0),TRIM(SUBSTITUTE($AS37,CHAR(160),""))="Devis 2",IFERROR(VALUE(TRIM(SUBSTITUTE(AN37,CHAR(160),""))),0),TRIM(SUBSTITUTE($AS37,CHAR(160),""))="Devis 3",IFERROR(VALUE(TRIM(SUBSTITUTE(AQ37,CHAR(160),""))),0)),0)*IFERROR(VALUE(TRIM(SUBSTITUTE($AA37,CHAR(160),""))),0)))</f>
        <v/>
      </c>
      <c r="AZ37" s="68" t="str" cm="1">
        <f t="array" ref="AZ37">IF($AA37="","",IF((IFERROR(_xlfn.IFS($AS37="Devis 1",(IFERROR(VALUE(TRIM(SUBSTITUTE(AL37,CHAR(160),""))),0)),$AS37="Devis 2",(IFERROR(VALUE(TRIM(SUBSTITUTE(AO37,CHAR(160),""))),0)),$AS37="Devis 3",(IFERROR(VALUE(TRIM(SUBSTITUTE(AR37,CHAR(160),""))),0))),0))*(IFERROR(VALUE(TRIM(SUBSTITUTE($AA37,CHAR(160),""))),0))=0,"",(IFERROR(_xlfn.IFS($AS37="Devis 1",(IFERROR(VALUE(TRIM(SUBSTITUTE(AL37,CHAR(160),""))),0)),$AS37="Devis 2",(IFERROR(VALUE(TRIM(SUBSTITUTE(AO37,CHAR(160),""))),0)),$AS37="Devis 3",(IFERROR(VALUE(TRIM(SUBSTITUTE(AR37,CHAR(160),""))),0))),0))*(IFERROR(VALUE(TRIM(SUBSTITUTE($AA37,CHAR(160),""))),0))))</f>
        <v/>
      </c>
      <c r="BA37" s="59"/>
      <c r="BB37" s="14" t="str" cm="1">
        <f t="array" ref="BB37">IF(OR(AZ37="",AW37="",AX37="",AU37="",AY37="",AV37=""),"",_xlfn.IFS((IFERROR(VALUE(TRIM(SUBSTITUTE(AZ37,CHAR(160),""))),0))&gt;(IFERROR(VALUE(TRIM(SUBSTITUTE(AW37,CHAR(160),""))),0)),"KO : Le montant retenu TTC est supérieur au montant raisonnable TTC. Merci de revoir la ligne de dépense ou plafonner son montant.",(IFERROR(VALUE(TRIM(SUBSTITUTE(AX37,CHAR(160),""))),0))&gt;(IFERROR(VALUE(TRIM(SUBSTITUTE(AU37,CHAR(160),""))),0)),"Attention : Le montant retenu HT est supérieur au montant HT raisonnable. Merci de revoir la ligne de dépense, plafonner son montant, ou justifier la reventillation HT / TVA.",(IFERROR(VALUE(TRIM(SUBSTITUTE(AY37,CHAR(160),""))),0))&gt;(IFERROR(VALUE(TRIM(SUBSTITUTE(AV37,CHAR(160),""))),0)),"Attention : Le montant TVA retenu est supérieur au montant TVA raisonnable. Merci de revoir la ligne de dépense, plafonner son montant, ou justifier la reventillation HT / TVA.",(IFERROR(VALUE(TRIM(SUBSTITUTE(AZ37,CHAR(160),""))),0))=0,"",(IFERROR(VALUE(TRIM(SUBSTITUTE(AW37,CHAR(160),""))),0))=(IFERROR(VALUE(TRIM(SUBSTITUTE(AZ37,CHAR(160),""))),0)),"OK",(IFERROR(VALUE(TRIM(SUBSTITUTE(AW37,CHAR(160),""))),0))&gt;(IFERROR(VALUE(TRIM(SUBSTITUTE(AZ37,CHAR(160),""))),0))," OK : Montant instruit inférieur au montant raisonnable.",TRUE,""))</f>
        <v/>
      </c>
      <c r="BC37" s="14" t="str" cm="1">
        <f t="array" ref="BC37">IF(
   OR(AZ37="",X37="",AX37="",V37="",AY37="",W37=""),
   "",
   _xlfn.IFS(
      (IFERROR(VALUE(TRIM(SUBSTITUTE(AZ37,CHAR(160),""))),0))=0,
         "Attention montant présenté entièrement écarté",
      (IFERROR(VALUE(TRIM(SUBSTITUTE(AZ37,CHAR(160),""))),0))&gt;
         (IFERROR(VALUE(TRIM(SUBSTITUTE(X37,CHAR(160),""))),0)),
         "KO : Le montant retenu TTC est supérieur au montant présenté TTC. Merci de revoir la ligne de dépense ou plafonner son montant.",
      (IFERROR(VALUE(TRIM(SUBSTITUTE(AX37,CHAR(160),""))),0))&gt;
         (IFERROR(VALUE(TRIM(SUBSTITUTE(V37,CHAR(160),""))),0)),
         "Attention : Le montant retenu HT est supérieur au montant HT présenté. Merci de revoir la ligne de dépense, plafonner son montant, ou justifier la reventilation HT / TVA.",
      (IFERROR(VALUE(TRIM(SUBSTITUTE(AY37,CHAR(160),""))),0))&gt;
         (IFERROR(VALUE(TRIM(SUBSTITUTE(W37,CHAR(160),""))),0)),
         "Attention : Le montant TVA retenu est supérieur au montant TVA présenté. Merci de revoir la ligne de dépense, plafonner son montant, ou justifier la reventilation HT / TVA.",
      (IFERROR(VALUE(TRIM(SUBSTITUTE(X37,CHAR(160),""))),0))=0,
         "",
      (IFERROR(VALUE(TRIM(SUBSTITUTE(AZ37,CHAR(160),""))),0))=
         (IFERROR(VALUE(TRIM(SUBSTITUTE(X37,CHAR(160),""))),0)),
         "OK",
      (IFERROR(VALUE(TRIM(SUBSTITUTE(AZ37,CHAR(160),""))),0))&lt;
         (IFERROR(VALUE(TRIM(SUBSTITUTE(X37,CHAR(160),""))),0)),
         "Attention : montant présenté partiellement écarté.",
      TRUE,
         ""
   )
)</f>
        <v/>
      </c>
      <c r="BD37" s="49" t="str">
        <f t="shared" si="8"/>
        <v/>
      </c>
      <c r="BE37" s="49" t="str">
        <f t="shared" si="9"/>
        <v/>
      </c>
      <c r="BF37" s="21" t="str">
        <f t="shared" si="10"/>
        <v/>
      </c>
    </row>
    <row r="38" spans="1:58" ht="15" customHeight="1">
      <c r="A38" s="338">
        <v>27</v>
      </c>
      <c r="B38" s="355"/>
      <c r="C38" s="6"/>
      <c r="D38" s="5"/>
      <c r="E38" s="5"/>
      <c r="F38" s="143"/>
      <c r="G38" s="24"/>
      <c r="H38" s="22"/>
      <c r="I38" s="23"/>
      <c r="J38" s="5"/>
      <c r="K38" s="11"/>
      <c r="L38" s="8"/>
      <c r="M38" s="7"/>
      <c r="N38" s="42" t="str">
        <f t="shared" si="22"/>
        <v/>
      </c>
      <c r="O38" s="9"/>
      <c r="P38" s="7"/>
      <c r="Q38" s="42" t="str">
        <f t="shared" si="23"/>
        <v/>
      </c>
      <c r="R38" s="10"/>
      <c r="S38" s="7"/>
      <c r="T38" s="43" t="str">
        <f t="shared" si="24"/>
        <v/>
      </c>
      <c r="U38" s="16"/>
      <c r="V38" s="69" t="str" cm="1">
        <f t="array" ref="V38">IF((_xlfn.IFS(TRIM(SUBSTITUTE(U38,CHAR(160),""))="Devis 1",IFERROR(VALUE(TRIM(SUBSTITUTE(L38,CHAR(160),""))),0),TRIM(SUBSTITUTE(U38,CHAR(160),""))="Devis 2",IFERROR(VALUE(TRIM(SUBSTITUTE(O38,CHAR(160),""))),0),TRIM(SUBSTITUTE(U38,CHAR(160),""))="Devis 3",IFERROR(VALUE(TRIM(SUBSTITUTE(R38,CHAR(160),""))),0),TRUE,0)*IFERROR(VALUE(TRIM(SUBSTITUTE(C38,CHAR(160),""))),0))=0,"",_xlfn.IFS(TRIM(SUBSTITUTE(U38,CHAR(160),""))="Devis 1",IFERROR(VALUE(TRIM(SUBSTITUTE(L38,CHAR(160),""))),0),TRIM(SUBSTITUTE(U38,CHAR(160),""))="Devis 2",IFERROR(VALUE(TRIM(SUBSTITUTE(O38,CHAR(160),""))),0),TRIM(SUBSTITUTE(U38,CHAR(160),""))="Devis 3",IFERROR(VALUE(TRIM(SUBSTITUTE(R38,CHAR(160),""))),0),TRUE,0)*IFERROR(VALUE(TRIM(SUBSTITUTE(C38,CHAR(160),""))),0))</f>
        <v/>
      </c>
      <c r="W38" s="67" t="str" cm="1">
        <f t="array" ref="W38">IF((_xlfn.IFS(TRIM(SUBSTITUTE(U38,CHAR(160),""))="Devis 1",IFERROR(VALUE(TRIM(SUBSTITUTE(M38,CHAR(160),""))),0),TRIM(SUBSTITUTE(U38,CHAR(160),""))="Devis 2",IFERROR(VALUE(TRIM(SUBSTITUTE(P38,CHAR(160),""))),0),TRIM(SUBSTITUTE(U38,CHAR(160),""))="Devis 3",IFERROR(VALUE(TRIM(SUBSTITUTE(S38,CHAR(160),""))),0),TRUE,0)*IFERROR(VALUE(TRIM(SUBSTITUTE(C38,CHAR(160),""))),0))=0,IF(V38&lt;&gt;"",0,""),_xlfn.IFS(TRIM(SUBSTITUTE(U38,CHAR(160),""))="Devis 1",IFERROR(VALUE(TRIM(SUBSTITUTE(M38,CHAR(160),""))),0),TRIM(SUBSTITUTE(U38,CHAR(160),""))="Devis 2",IFERROR(VALUE(TRIM(SUBSTITUTE(P38,CHAR(160),""))),0),TRIM(SUBSTITUTE(U38,CHAR(160),""))="Devis 3",IFERROR(VALUE(TRIM(SUBSTITUTE(S38,CHAR(160),""))),0),TRUE,0)*IFERROR(VALUE(TRIM(SUBSTITUTE(C38,CHAR(160),""))),0))</f>
        <v/>
      </c>
      <c r="X38" s="70" t="str">
        <f t="shared" si="25"/>
        <v/>
      </c>
      <c r="Y38" s="609"/>
      <c r="Z38" s="18" t="str">
        <f t="shared" si="26"/>
        <v/>
      </c>
      <c r="AA38" s="15" t="str">
        <f t="shared" si="27"/>
        <v/>
      </c>
      <c r="AB38" s="15" t="str">
        <f t="shared" si="28"/>
        <v/>
      </c>
      <c r="AC38" s="15" t="str">
        <f t="shared" si="29"/>
        <v/>
      </c>
      <c r="AD38" s="15" t="str">
        <f t="shared" si="30"/>
        <v/>
      </c>
      <c r="AE38" s="15" t="str">
        <f t="shared" si="31"/>
        <v/>
      </c>
      <c r="AF38" s="15" t="str">
        <f t="shared" si="32"/>
        <v/>
      </c>
      <c r="AG38" s="614" t="str">
        <f t="shared" si="33"/>
        <v/>
      </c>
      <c r="AH38" s="618" t="str">
        <f t="shared" si="34"/>
        <v/>
      </c>
      <c r="AI38" s="616" t="str">
        <f t="shared" si="35"/>
        <v/>
      </c>
      <c r="AJ38" s="611" t="str">
        <f t="shared" si="16"/>
        <v/>
      </c>
      <c r="AK38" s="20" t="str">
        <f t="shared" si="17"/>
        <v/>
      </c>
      <c r="AL38" s="42" t="str">
        <f t="shared" si="36"/>
        <v/>
      </c>
      <c r="AM38" s="46" t="str">
        <f t="shared" si="1"/>
        <v/>
      </c>
      <c r="AN38" s="20" t="str">
        <f t="shared" si="2"/>
        <v/>
      </c>
      <c r="AO38" s="42" t="str">
        <f t="shared" si="37"/>
        <v/>
      </c>
      <c r="AP38" s="47" t="str">
        <f t="shared" si="3"/>
        <v/>
      </c>
      <c r="AQ38" s="20" t="str">
        <f t="shared" si="4"/>
        <v/>
      </c>
      <c r="AR38" s="48" t="str">
        <f t="shared" si="38"/>
        <v/>
      </c>
      <c r="AS38" s="44" t="str">
        <f t="shared" si="5"/>
        <v/>
      </c>
      <c r="AT38" s="58"/>
      <c r="AU38" s="49" t="str">
        <f t="shared" si="6"/>
        <v/>
      </c>
      <c r="AV38" s="49" t="str">
        <f t="shared" si="7"/>
        <v/>
      </c>
      <c r="AW38" s="49" t="str">
        <f t="shared" si="39"/>
        <v/>
      </c>
      <c r="AX38" s="68" t="str" cm="1">
        <f t="array" ref="AX38">IF($AA38="","",IF((IFERROR(_xlfn.IFS($AS38="Devis 1",(IFERROR(VALUE(TRIM(SUBSTITUTE(AJ38,CHAR(160),""))),0)),$AS38="Devis 2",(IFERROR(VALUE(TRIM(SUBSTITUTE(AM38,CHAR(160),""))),0)),$AS38="Devis 3",(IFERROR(VALUE(TRIM(SUBSTITUTE(AP38,CHAR(160),""))),0))),0))*(IFERROR(VALUE(TRIM(SUBSTITUTE($AA38,CHAR(160),""))),0))=0,"",(IFERROR(_xlfn.IFS($AS38="Devis 1",(IFERROR(VALUE(TRIM(SUBSTITUTE(AJ38,CHAR(160),""))),0)),$AS38="Devis 2",(IFERROR(VALUE(TRIM(SUBSTITUTE(AM38,CHAR(160),""))),0)),$AS38="Devis 3",(IFERROR(VALUE(TRIM(SUBSTITUTE(AP38,CHAR(160),""))),0))),0))*(IFERROR(VALUE(TRIM(SUBSTITUTE($AA38,CHAR(160),""))),0))))</f>
        <v/>
      </c>
      <c r="AY38" s="68" t="str" cm="1">
        <f t="array" ref="AY38">IF($AA38="","",IF(IFERROR(_xlfn.IFS(TRIM(SUBSTITUTE($AS38,CHAR(160),""))="Devis 1",IFERROR(VALUE(TRIM(SUBSTITUTE(AK38,CHAR(160),""))),0),TRIM(SUBSTITUTE($AS38,CHAR(160),""))="Devis 2",IFERROR(VALUE(TRIM(SUBSTITUTE(AN38,CHAR(160),""))),0),TRIM(SUBSTITUTE($AS38,CHAR(160),""))="Devis 3",IFERROR(VALUE(TRIM(SUBSTITUTE(AQ38,CHAR(160),""))),0)),0)*IFERROR(VALUE(TRIM(SUBSTITUTE($AA38,CHAR(160),""))),0)=0,IF(AX38&lt;&gt;"",0,""),IFERROR(_xlfn.IFS(TRIM(SUBSTITUTE($AS38,CHAR(160),""))="Devis 1",IFERROR(VALUE(TRIM(SUBSTITUTE(AK38,CHAR(160),""))),0),TRIM(SUBSTITUTE($AS38,CHAR(160),""))="Devis 2",IFERROR(VALUE(TRIM(SUBSTITUTE(AN38,CHAR(160),""))),0),TRIM(SUBSTITUTE($AS38,CHAR(160),""))="Devis 3",IFERROR(VALUE(TRIM(SUBSTITUTE(AQ38,CHAR(160),""))),0)),0)*IFERROR(VALUE(TRIM(SUBSTITUTE($AA38,CHAR(160),""))),0)))</f>
        <v/>
      </c>
      <c r="AZ38" s="68" t="str" cm="1">
        <f t="array" ref="AZ38">IF($AA38="","",IF((IFERROR(_xlfn.IFS($AS38="Devis 1",(IFERROR(VALUE(TRIM(SUBSTITUTE(AL38,CHAR(160),""))),0)),$AS38="Devis 2",(IFERROR(VALUE(TRIM(SUBSTITUTE(AO38,CHAR(160),""))),0)),$AS38="Devis 3",(IFERROR(VALUE(TRIM(SUBSTITUTE(AR38,CHAR(160),""))),0))),0))*(IFERROR(VALUE(TRIM(SUBSTITUTE($AA38,CHAR(160),""))),0))=0,"",(IFERROR(_xlfn.IFS($AS38="Devis 1",(IFERROR(VALUE(TRIM(SUBSTITUTE(AL38,CHAR(160),""))),0)),$AS38="Devis 2",(IFERROR(VALUE(TRIM(SUBSTITUTE(AO38,CHAR(160),""))),0)),$AS38="Devis 3",(IFERROR(VALUE(TRIM(SUBSTITUTE(AR38,CHAR(160),""))),0))),0))*(IFERROR(VALUE(TRIM(SUBSTITUTE($AA38,CHAR(160),""))),0))))</f>
        <v/>
      </c>
      <c r="BA38" s="59"/>
      <c r="BB38" s="14" t="str" cm="1">
        <f t="array" ref="BB38">IF(OR(AZ38="",AW38="",AX38="",AU38="",AY38="",AV38=""),"",_xlfn.IFS((IFERROR(VALUE(TRIM(SUBSTITUTE(AZ38,CHAR(160),""))),0))&gt;(IFERROR(VALUE(TRIM(SUBSTITUTE(AW38,CHAR(160),""))),0)),"KO : Le montant retenu TTC est supérieur au montant raisonnable TTC. Merci de revoir la ligne de dépense ou plafonner son montant.",(IFERROR(VALUE(TRIM(SUBSTITUTE(AX38,CHAR(160),""))),0))&gt;(IFERROR(VALUE(TRIM(SUBSTITUTE(AU38,CHAR(160),""))),0)),"Attention : Le montant retenu HT est supérieur au montant HT raisonnable. Merci de revoir la ligne de dépense, plafonner son montant, ou justifier la reventillation HT / TVA.",(IFERROR(VALUE(TRIM(SUBSTITUTE(AY38,CHAR(160),""))),0))&gt;(IFERROR(VALUE(TRIM(SUBSTITUTE(AV38,CHAR(160),""))),0)),"Attention : Le montant TVA retenu est supérieur au montant TVA raisonnable. Merci de revoir la ligne de dépense, plafonner son montant, ou justifier la reventillation HT / TVA.",(IFERROR(VALUE(TRIM(SUBSTITUTE(AZ38,CHAR(160),""))),0))=0,"",(IFERROR(VALUE(TRIM(SUBSTITUTE(AW38,CHAR(160),""))),0))=(IFERROR(VALUE(TRIM(SUBSTITUTE(AZ38,CHAR(160),""))),0)),"OK",(IFERROR(VALUE(TRIM(SUBSTITUTE(AW38,CHAR(160),""))),0))&gt;(IFERROR(VALUE(TRIM(SUBSTITUTE(AZ38,CHAR(160),""))),0))," OK : Montant instruit inférieur au montant raisonnable.",TRUE,""))</f>
        <v/>
      </c>
      <c r="BC38" s="14" t="str" cm="1">
        <f t="array" ref="BC38">IF(
   OR(AZ38="",X38="",AX38="",V38="",AY38="",W38=""),
   "",
   _xlfn.IFS(
      (IFERROR(VALUE(TRIM(SUBSTITUTE(AZ38,CHAR(160),""))),0))=0,
         "Attention montant présenté entièrement écarté",
      (IFERROR(VALUE(TRIM(SUBSTITUTE(AZ38,CHAR(160),""))),0))&gt;
         (IFERROR(VALUE(TRIM(SUBSTITUTE(X38,CHAR(160),""))),0)),
         "KO : Le montant retenu TTC est supérieur au montant présenté TTC. Merci de revoir la ligne de dépense ou plafonner son montant.",
      (IFERROR(VALUE(TRIM(SUBSTITUTE(AX38,CHAR(160),""))),0))&gt;
         (IFERROR(VALUE(TRIM(SUBSTITUTE(V38,CHAR(160),""))),0)),
         "Attention : Le montant retenu HT est supérieur au montant HT présenté. Merci de revoir la ligne de dépense, plafonner son montant, ou justifier la reventilation HT / TVA.",
      (IFERROR(VALUE(TRIM(SUBSTITUTE(AY38,CHAR(160),""))),0))&gt;
         (IFERROR(VALUE(TRIM(SUBSTITUTE(W38,CHAR(160),""))),0)),
         "Attention : Le montant TVA retenu est supérieur au montant TVA présenté. Merci de revoir la ligne de dépense, plafonner son montant, ou justifier la reventilation HT / TVA.",
      (IFERROR(VALUE(TRIM(SUBSTITUTE(X38,CHAR(160),""))),0))=0,
         "",
      (IFERROR(VALUE(TRIM(SUBSTITUTE(AZ38,CHAR(160),""))),0))=
         (IFERROR(VALUE(TRIM(SUBSTITUTE(X38,CHAR(160),""))),0)),
         "OK",
      (IFERROR(VALUE(TRIM(SUBSTITUTE(AZ38,CHAR(160),""))),0))&lt;
         (IFERROR(VALUE(TRIM(SUBSTITUTE(X38,CHAR(160),""))),0)),
         "Attention : montant présenté partiellement écarté.",
      TRUE,
         ""
   )
)</f>
        <v/>
      </c>
      <c r="BD38" s="49" t="str">
        <f t="shared" si="8"/>
        <v/>
      </c>
      <c r="BE38" s="49" t="str">
        <f t="shared" si="9"/>
        <v/>
      </c>
      <c r="BF38" s="21" t="str">
        <f t="shared" si="10"/>
        <v/>
      </c>
    </row>
    <row r="39" spans="1:58" ht="15" customHeight="1">
      <c r="A39" s="338">
        <v>28</v>
      </c>
      <c r="B39" s="355"/>
      <c r="C39" s="6"/>
      <c r="D39" s="5"/>
      <c r="E39" s="5"/>
      <c r="F39" s="143"/>
      <c r="G39" s="24"/>
      <c r="H39" s="22"/>
      <c r="I39" s="23"/>
      <c r="J39" s="5"/>
      <c r="K39" s="11"/>
      <c r="L39" s="8"/>
      <c r="M39" s="7"/>
      <c r="N39" s="42" t="str">
        <f t="shared" si="22"/>
        <v/>
      </c>
      <c r="O39" s="9"/>
      <c r="P39" s="7"/>
      <c r="Q39" s="42" t="str">
        <f t="shared" si="23"/>
        <v/>
      </c>
      <c r="R39" s="10"/>
      <c r="S39" s="7"/>
      <c r="T39" s="43" t="str">
        <f>IF(OR(R39="", S39=""), "", IFERROR(VALUE(TRIM(SUBSTITUTE(R39,CHAR(160),""))),0) + IFERROR(VALUE(TRIM(SUBSTITUTE(S39,CHAR(160),""))),0))</f>
        <v/>
      </c>
      <c r="U39" s="16"/>
      <c r="V39" s="69" t="str" cm="1">
        <f t="array" ref="V39">IF((_xlfn.IFS(TRIM(SUBSTITUTE(U39,CHAR(160),""))="Devis 1",IFERROR(VALUE(TRIM(SUBSTITUTE(L39,CHAR(160),""))),0),TRIM(SUBSTITUTE(U39,CHAR(160),""))="Devis 2",IFERROR(VALUE(TRIM(SUBSTITUTE(O39,CHAR(160),""))),0),TRIM(SUBSTITUTE(U39,CHAR(160),""))="Devis 3",IFERROR(VALUE(TRIM(SUBSTITUTE(R39,CHAR(160),""))),0),TRUE,0)*IFERROR(VALUE(TRIM(SUBSTITUTE(C39,CHAR(160),""))),0))=0,"",_xlfn.IFS(TRIM(SUBSTITUTE(U39,CHAR(160),""))="Devis 1",IFERROR(VALUE(TRIM(SUBSTITUTE(L39,CHAR(160),""))),0),TRIM(SUBSTITUTE(U39,CHAR(160),""))="Devis 2",IFERROR(VALUE(TRIM(SUBSTITUTE(O39,CHAR(160),""))),0),TRIM(SUBSTITUTE(U39,CHAR(160),""))="Devis 3",IFERROR(VALUE(TRIM(SUBSTITUTE(R39,CHAR(160),""))),0),TRUE,0)*IFERROR(VALUE(TRIM(SUBSTITUTE(C39,CHAR(160),""))),0))</f>
        <v/>
      </c>
      <c r="W39" s="67" t="str" cm="1">
        <f t="array" ref="W39">IF((_xlfn.IFS(TRIM(SUBSTITUTE(U39,CHAR(160),""))="Devis 1",IFERROR(VALUE(TRIM(SUBSTITUTE(M39,CHAR(160),""))),0),TRIM(SUBSTITUTE(U39,CHAR(160),""))="Devis 2",IFERROR(VALUE(TRIM(SUBSTITUTE(P39,CHAR(160),""))),0),TRIM(SUBSTITUTE(U39,CHAR(160),""))="Devis 3",IFERROR(VALUE(TRIM(SUBSTITUTE(S39,CHAR(160),""))),0),TRUE,0)*IFERROR(VALUE(TRIM(SUBSTITUTE(C39,CHAR(160),""))),0))=0,IF(V39&lt;&gt;"",0,""),_xlfn.IFS(TRIM(SUBSTITUTE(U39,CHAR(160),""))="Devis 1",IFERROR(VALUE(TRIM(SUBSTITUTE(M39,CHAR(160),""))),0),TRIM(SUBSTITUTE(U39,CHAR(160),""))="Devis 2",IFERROR(VALUE(TRIM(SUBSTITUTE(P39,CHAR(160),""))),0),TRIM(SUBSTITUTE(U39,CHAR(160),""))="Devis 3",IFERROR(VALUE(TRIM(SUBSTITUTE(S39,CHAR(160),""))),0),TRUE,0)*IFERROR(VALUE(TRIM(SUBSTITUTE(C39,CHAR(160),""))),0))</f>
        <v/>
      </c>
      <c r="X39" s="70" t="str">
        <f t="shared" si="25"/>
        <v/>
      </c>
      <c r="Y39" s="609"/>
      <c r="Z39" s="18" t="str">
        <f t="shared" si="26"/>
        <v/>
      </c>
      <c r="AA39" s="15" t="str">
        <f t="shared" si="27"/>
        <v/>
      </c>
      <c r="AB39" s="15" t="str">
        <f t="shared" si="28"/>
        <v/>
      </c>
      <c r="AC39" s="15" t="str">
        <f t="shared" si="29"/>
        <v/>
      </c>
      <c r="AD39" s="15" t="str">
        <f t="shared" si="30"/>
        <v/>
      </c>
      <c r="AE39" s="15" t="str">
        <f t="shared" si="31"/>
        <v/>
      </c>
      <c r="AF39" s="15" t="str">
        <f t="shared" si="32"/>
        <v/>
      </c>
      <c r="AG39" s="614" t="str">
        <f t="shared" si="33"/>
        <v/>
      </c>
      <c r="AH39" s="618" t="str">
        <f t="shared" si="34"/>
        <v/>
      </c>
      <c r="AI39" s="616" t="str">
        <f t="shared" si="35"/>
        <v/>
      </c>
      <c r="AJ39" s="611" t="str">
        <f t="shared" si="16"/>
        <v/>
      </c>
      <c r="AK39" s="20" t="str">
        <f t="shared" si="17"/>
        <v/>
      </c>
      <c r="AL39" s="42" t="str">
        <f t="shared" si="36"/>
        <v/>
      </c>
      <c r="AM39" s="46" t="str">
        <f t="shared" si="1"/>
        <v/>
      </c>
      <c r="AN39" s="20" t="str">
        <f t="shared" si="2"/>
        <v/>
      </c>
      <c r="AO39" s="42" t="str">
        <f t="shared" si="37"/>
        <v/>
      </c>
      <c r="AP39" s="47" t="str">
        <f t="shared" si="3"/>
        <v/>
      </c>
      <c r="AQ39" s="20" t="str">
        <f t="shared" si="4"/>
        <v/>
      </c>
      <c r="AR39" s="48" t="str">
        <f t="shared" si="38"/>
        <v/>
      </c>
      <c r="AS39" s="44" t="str">
        <f t="shared" si="5"/>
        <v/>
      </c>
      <c r="AT39" s="58"/>
      <c r="AU39" s="49" t="str">
        <f t="shared" si="6"/>
        <v/>
      </c>
      <c r="AV39" s="49" t="str">
        <f t="shared" si="7"/>
        <v/>
      </c>
      <c r="AW39" s="49" t="str">
        <f t="shared" si="39"/>
        <v/>
      </c>
      <c r="AX39" s="68" t="str" cm="1">
        <f t="array" ref="AX39">IF($AA39="","",IF((IFERROR(_xlfn.IFS($AS39="Devis 1",(IFERROR(VALUE(TRIM(SUBSTITUTE(AJ39,CHAR(160),""))),0)),$AS39="Devis 2",(IFERROR(VALUE(TRIM(SUBSTITUTE(AM39,CHAR(160),""))),0)),$AS39="Devis 3",(IFERROR(VALUE(TRIM(SUBSTITUTE(AP39,CHAR(160),""))),0))),0))*(IFERROR(VALUE(TRIM(SUBSTITUTE($AA39,CHAR(160),""))),0))=0,"",(IFERROR(_xlfn.IFS($AS39="Devis 1",(IFERROR(VALUE(TRIM(SUBSTITUTE(AJ39,CHAR(160),""))),0)),$AS39="Devis 2",(IFERROR(VALUE(TRIM(SUBSTITUTE(AM39,CHAR(160),""))),0)),$AS39="Devis 3",(IFERROR(VALUE(TRIM(SUBSTITUTE(AP39,CHAR(160),""))),0))),0))*(IFERROR(VALUE(TRIM(SUBSTITUTE($AA39,CHAR(160),""))),0))))</f>
        <v/>
      </c>
      <c r="AY39" s="68" t="str" cm="1">
        <f t="array" ref="AY39">IF($AA39="","",IF(IFERROR(_xlfn.IFS(TRIM(SUBSTITUTE($AS39,CHAR(160),""))="Devis 1",IFERROR(VALUE(TRIM(SUBSTITUTE(AK39,CHAR(160),""))),0),TRIM(SUBSTITUTE($AS39,CHAR(160),""))="Devis 2",IFERROR(VALUE(TRIM(SUBSTITUTE(AN39,CHAR(160),""))),0),TRIM(SUBSTITUTE($AS39,CHAR(160),""))="Devis 3",IFERROR(VALUE(TRIM(SUBSTITUTE(AQ39,CHAR(160),""))),0)),0)*IFERROR(VALUE(TRIM(SUBSTITUTE($AA39,CHAR(160),""))),0)=0,IF(AX39&lt;&gt;"",0,""),IFERROR(_xlfn.IFS(TRIM(SUBSTITUTE($AS39,CHAR(160),""))="Devis 1",IFERROR(VALUE(TRIM(SUBSTITUTE(AK39,CHAR(160),""))),0),TRIM(SUBSTITUTE($AS39,CHAR(160),""))="Devis 2",IFERROR(VALUE(TRIM(SUBSTITUTE(AN39,CHAR(160),""))),0),TRIM(SUBSTITUTE($AS39,CHAR(160),""))="Devis 3",IFERROR(VALUE(TRIM(SUBSTITUTE(AQ39,CHAR(160),""))),0)),0)*IFERROR(VALUE(TRIM(SUBSTITUTE($AA39,CHAR(160),""))),0)))</f>
        <v/>
      </c>
      <c r="AZ39" s="68" t="str" cm="1">
        <f t="array" ref="AZ39">IF($AA39="","",IF((IFERROR(_xlfn.IFS($AS39="Devis 1",(IFERROR(VALUE(TRIM(SUBSTITUTE(AL39,CHAR(160),""))),0)),$AS39="Devis 2",(IFERROR(VALUE(TRIM(SUBSTITUTE(AO39,CHAR(160),""))),0)),$AS39="Devis 3",(IFERROR(VALUE(TRIM(SUBSTITUTE(AR39,CHAR(160),""))),0))),0))*(IFERROR(VALUE(TRIM(SUBSTITUTE($AA39,CHAR(160),""))),0))=0,"",(IFERROR(_xlfn.IFS($AS39="Devis 1",(IFERROR(VALUE(TRIM(SUBSTITUTE(AL39,CHAR(160),""))),0)),$AS39="Devis 2",(IFERROR(VALUE(TRIM(SUBSTITUTE(AO39,CHAR(160),""))),0)),$AS39="Devis 3",(IFERROR(VALUE(TRIM(SUBSTITUTE(AR39,CHAR(160),""))),0))),0))*(IFERROR(VALUE(TRIM(SUBSTITUTE($AA39,CHAR(160),""))),0))))</f>
        <v/>
      </c>
      <c r="BA39" s="59"/>
      <c r="BB39" s="14" t="str" cm="1">
        <f t="array" ref="BB39">IF(OR(AZ39="",AW39="",AX39="",AU39="",AY39="",AV39=""),"",_xlfn.IFS((IFERROR(VALUE(TRIM(SUBSTITUTE(AZ39,CHAR(160),""))),0))&gt;(IFERROR(VALUE(TRIM(SUBSTITUTE(AW39,CHAR(160),""))),0)),"KO : Le montant retenu TTC est supérieur au montant raisonnable TTC. Merci de revoir la ligne de dépense ou plafonner son montant.",(IFERROR(VALUE(TRIM(SUBSTITUTE(AX39,CHAR(160),""))),0))&gt;(IFERROR(VALUE(TRIM(SUBSTITUTE(AU39,CHAR(160),""))),0)),"Attention : Le montant retenu HT est supérieur au montant HT raisonnable. Merci de revoir la ligne de dépense, plafonner son montant, ou justifier la reventillation HT / TVA.",(IFERROR(VALUE(TRIM(SUBSTITUTE(AY39,CHAR(160),""))),0))&gt;(IFERROR(VALUE(TRIM(SUBSTITUTE(AV39,CHAR(160),""))),0)),"Attention : Le montant TVA retenu est supérieur au montant TVA raisonnable. Merci de revoir la ligne de dépense, plafonner son montant, ou justifier la reventillation HT / TVA.",(IFERROR(VALUE(TRIM(SUBSTITUTE(AZ39,CHAR(160),""))),0))=0,"",(IFERROR(VALUE(TRIM(SUBSTITUTE(AW39,CHAR(160),""))),0))=(IFERROR(VALUE(TRIM(SUBSTITUTE(AZ39,CHAR(160),""))),0)),"OK",(IFERROR(VALUE(TRIM(SUBSTITUTE(AW39,CHAR(160),""))),0))&gt;(IFERROR(VALUE(TRIM(SUBSTITUTE(AZ39,CHAR(160),""))),0))," OK : Montant instruit inférieur au montant raisonnable.",TRUE,""))</f>
        <v/>
      </c>
      <c r="BC39" s="14" t="str" cm="1">
        <f t="array" ref="BC39">IF(
   OR(AZ39="",X39="",AX39="",V39="",AY39="",W39=""),
   "",
   _xlfn.IFS(
      (IFERROR(VALUE(TRIM(SUBSTITUTE(AZ39,CHAR(160),""))),0))=0,
         "Attention montant présenté entièrement écarté",
      (IFERROR(VALUE(TRIM(SUBSTITUTE(AZ39,CHAR(160),""))),0))&gt;
         (IFERROR(VALUE(TRIM(SUBSTITUTE(X39,CHAR(160),""))),0)),
         "KO : Le montant retenu TTC est supérieur au montant présenté TTC. Merci de revoir la ligne de dépense ou plafonner son montant.",
      (IFERROR(VALUE(TRIM(SUBSTITUTE(AX39,CHAR(160),""))),0))&gt;
         (IFERROR(VALUE(TRIM(SUBSTITUTE(V39,CHAR(160),""))),0)),
         "Attention : Le montant retenu HT est supérieur au montant HT présenté. Merci de revoir la ligne de dépense, plafonner son montant, ou justifier la reventilation HT / TVA.",
      (IFERROR(VALUE(TRIM(SUBSTITUTE(AY39,CHAR(160),""))),0))&gt;
         (IFERROR(VALUE(TRIM(SUBSTITUTE(W39,CHAR(160),""))),0)),
         "Attention : Le montant TVA retenu est supérieur au montant TVA présenté. Merci de revoir la ligne de dépense, plafonner son montant, ou justifier la reventilation HT / TVA.",
      (IFERROR(VALUE(TRIM(SUBSTITUTE(X39,CHAR(160),""))),0))=0,
         "",
      (IFERROR(VALUE(TRIM(SUBSTITUTE(AZ39,CHAR(160),""))),0))=
         (IFERROR(VALUE(TRIM(SUBSTITUTE(X39,CHAR(160),""))),0)),
         "OK",
      (IFERROR(VALUE(TRIM(SUBSTITUTE(AZ39,CHAR(160),""))),0))&lt;
         (IFERROR(VALUE(TRIM(SUBSTITUTE(X39,CHAR(160),""))),0)),
         "Attention : montant présenté partiellement écarté.",
      TRUE,
         ""
   )
)</f>
        <v/>
      </c>
      <c r="BD39" s="49" t="str">
        <f t="shared" si="8"/>
        <v/>
      </c>
      <c r="BE39" s="49" t="str">
        <f t="shared" si="9"/>
        <v/>
      </c>
      <c r="BF39" s="21" t="str">
        <f t="shared" si="10"/>
        <v/>
      </c>
    </row>
    <row r="40" spans="1:58" ht="15" customHeight="1">
      <c r="A40" s="338">
        <v>29</v>
      </c>
      <c r="B40" s="355"/>
      <c r="C40" s="6"/>
      <c r="D40" s="5"/>
      <c r="E40" s="5"/>
      <c r="F40" s="143"/>
      <c r="G40" s="24"/>
      <c r="H40" s="22"/>
      <c r="I40" s="23"/>
      <c r="J40" s="5"/>
      <c r="K40" s="11"/>
      <c r="L40" s="8"/>
      <c r="M40" s="7"/>
      <c r="N40" s="42" t="str">
        <f t="shared" si="22"/>
        <v/>
      </c>
      <c r="O40" s="9"/>
      <c r="P40" s="7"/>
      <c r="Q40" s="42" t="str">
        <f t="shared" si="23"/>
        <v/>
      </c>
      <c r="R40" s="10"/>
      <c r="S40" s="7"/>
      <c r="T40" s="43" t="str">
        <f t="shared" si="24"/>
        <v/>
      </c>
      <c r="U40" s="16"/>
      <c r="V40" s="69" t="str" cm="1">
        <f t="array" ref="V40">IF((_xlfn.IFS(TRIM(SUBSTITUTE(U40,CHAR(160),""))="Devis 1",IFERROR(VALUE(TRIM(SUBSTITUTE(L40,CHAR(160),""))),0),TRIM(SUBSTITUTE(U40,CHAR(160),""))="Devis 2",IFERROR(VALUE(TRIM(SUBSTITUTE(O40,CHAR(160),""))),0),TRIM(SUBSTITUTE(U40,CHAR(160),""))="Devis 3",IFERROR(VALUE(TRIM(SUBSTITUTE(R40,CHAR(160),""))),0),TRUE,0)*IFERROR(VALUE(TRIM(SUBSTITUTE(C40,CHAR(160),""))),0))=0,"",_xlfn.IFS(TRIM(SUBSTITUTE(U40,CHAR(160),""))="Devis 1",IFERROR(VALUE(TRIM(SUBSTITUTE(L40,CHAR(160),""))),0),TRIM(SUBSTITUTE(U40,CHAR(160),""))="Devis 2",IFERROR(VALUE(TRIM(SUBSTITUTE(O40,CHAR(160),""))),0),TRIM(SUBSTITUTE(U40,CHAR(160),""))="Devis 3",IFERROR(VALUE(TRIM(SUBSTITUTE(R40,CHAR(160),""))),0),TRUE,0)*IFERROR(VALUE(TRIM(SUBSTITUTE(C40,CHAR(160),""))),0))</f>
        <v/>
      </c>
      <c r="W40" s="67" t="str" cm="1">
        <f t="array" ref="W40">IF((_xlfn.IFS(TRIM(SUBSTITUTE(U40,CHAR(160),""))="Devis 1",IFERROR(VALUE(TRIM(SUBSTITUTE(M40,CHAR(160),""))),0),TRIM(SUBSTITUTE(U40,CHAR(160),""))="Devis 2",IFERROR(VALUE(TRIM(SUBSTITUTE(P40,CHAR(160),""))),0),TRIM(SUBSTITUTE(U40,CHAR(160),""))="Devis 3",IFERROR(VALUE(TRIM(SUBSTITUTE(S40,CHAR(160),""))),0),TRUE,0)*IFERROR(VALUE(TRIM(SUBSTITUTE(C40,CHAR(160),""))),0))=0,IF(V40&lt;&gt;"",0,""),_xlfn.IFS(TRIM(SUBSTITUTE(U40,CHAR(160),""))="Devis 1",IFERROR(VALUE(TRIM(SUBSTITUTE(M40,CHAR(160),""))),0),TRIM(SUBSTITUTE(U40,CHAR(160),""))="Devis 2",IFERROR(VALUE(TRIM(SUBSTITUTE(P40,CHAR(160),""))),0),TRIM(SUBSTITUTE(U40,CHAR(160),""))="Devis 3",IFERROR(VALUE(TRIM(SUBSTITUTE(S40,CHAR(160),""))),0),TRUE,0)*IFERROR(VALUE(TRIM(SUBSTITUTE(C40,CHAR(160),""))),0))</f>
        <v/>
      </c>
      <c r="X40" s="70" t="str">
        <f t="shared" si="25"/>
        <v/>
      </c>
      <c r="Y40" s="609"/>
      <c r="Z40" s="18" t="str">
        <f t="shared" si="26"/>
        <v/>
      </c>
      <c r="AA40" s="15" t="str">
        <f t="shared" si="27"/>
        <v/>
      </c>
      <c r="AB40" s="15" t="str">
        <f t="shared" si="28"/>
        <v/>
      </c>
      <c r="AC40" s="15" t="str">
        <f t="shared" si="29"/>
        <v/>
      </c>
      <c r="AD40" s="15" t="str">
        <f t="shared" si="30"/>
        <v/>
      </c>
      <c r="AE40" s="15" t="str">
        <f t="shared" si="31"/>
        <v/>
      </c>
      <c r="AF40" s="15" t="str">
        <f t="shared" si="32"/>
        <v/>
      </c>
      <c r="AG40" s="614" t="str">
        <f t="shared" si="33"/>
        <v/>
      </c>
      <c r="AH40" s="618" t="str">
        <f t="shared" si="34"/>
        <v/>
      </c>
      <c r="AI40" s="616" t="str">
        <f t="shared" si="35"/>
        <v/>
      </c>
      <c r="AJ40" s="611" t="str">
        <f t="shared" si="16"/>
        <v/>
      </c>
      <c r="AK40" s="20" t="str">
        <f t="shared" si="17"/>
        <v/>
      </c>
      <c r="AL40" s="42" t="str">
        <f t="shared" si="36"/>
        <v/>
      </c>
      <c r="AM40" s="46" t="str">
        <f t="shared" si="1"/>
        <v/>
      </c>
      <c r="AN40" s="20" t="str">
        <f t="shared" si="2"/>
        <v/>
      </c>
      <c r="AO40" s="42" t="str">
        <f t="shared" si="37"/>
        <v/>
      </c>
      <c r="AP40" s="47" t="str">
        <f t="shared" si="3"/>
        <v/>
      </c>
      <c r="AQ40" s="20" t="str">
        <f t="shared" si="4"/>
        <v/>
      </c>
      <c r="AR40" s="48" t="str">
        <f t="shared" si="38"/>
        <v/>
      </c>
      <c r="AS40" s="44" t="str">
        <f t="shared" si="5"/>
        <v/>
      </c>
      <c r="AT40" s="58"/>
      <c r="AU40" s="49" t="str">
        <f t="shared" si="6"/>
        <v/>
      </c>
      <c r="AV40" s="49" t="str">
        <f t="shared" si="7"/>
        <v/>
      </c>
      <c r="AW40" s="49" t="str">
        <f t="shared" si="39"/>
        <v/>
      </c>
      <c r="AX40" s="68" t="str" cm="1">
        <f t="array" ref="AX40">IF($AA40="","",IF((IFERROR(_xlfn.IFS($AS40="Devis 1",(IFERROR(VALUE(TRIM(SUBSTITUTE(AJ40,CHAR(160),""))),0)),$AS40="Devis 2",(IFERROR(VALUE(TRIM(SUBSTITUTE(AM40,CHAR(160),""))),0)),$AS40="Devis 3",(IFERROR(VALUE(TRIM(SUBSTITUTE(AP40,CHAR(160),""))),0))),0))*(IFERROR(VALUE(TRIM(SUBSTITUTE($AA40,CHAR(160),""))),0))=0,"",(IFERROR(_xlfn.IFS($AS40="Devis 1",(IFERROR(VALUE(TRIM(SUBSTITUTE(AJ40,CHAR(160),""))),0)),$AS40="Devis 2",(IFERROR(VALUE(TRIM(SUBSTITUTE(AM40,CHAR(160),""))),0)),$AS40="Devis 3",(IFERROR(VALUE(TRIM(SUBSTITUTE(AP40,CHAR(160),""))),0))),0))*(IFERROR(VALUE(TRIM(SUBSTITUTE($AA40,CHAR(160),""))),0))))</f>
        <v/>
      </c>
      <c r="AY40" s="68" t="str" cm="1">
        <f t="array" ref="AY40">IF($AA40="","",IF(IFERROR(_xlfn.IFS(TRIM(SUBSTITUTE($AS40,CHAR(160),""))="Devis 1",IFERROR(VALUE(TRIM(SUBSTITUTE(AK40,CHAR(160),""))),0),TRIM(SUBSTITUTE($AS40,CHAR(160),""))="Devis 2",IFERROR(VALUE(TRIM(SUBSTITUTE(AN40,CHAR(160),""))),0),TRIM(SUBSTITUTE($AS40,CHAR(160),""))="Devis 3",IFERROR(VALUE(TRIM(SUBSTITUTE(AQ40,CHAR(160),""))),0)),0)*IFERROR(VALUE(TRIM(SUBSTITUTE($AA40,CHAR(160),""))),0)=0,IF(AX40&lt;&gt;"",0,""),IFERROR(_xlfn.IFS(TRIM(SUBSTITUTE($AS40,CHAR(160),""))="Devis 1",IFERROR(VALUE(TRIM(SUBSTITUTE(AK40,CHAR(160),""))),0),TRIM(SUBSTITUTE($AS40,CHAR(160),""))="Devis 2",IFERROR(VALUE(TRIM(SUBSTITUTE(AN40,CHAR(160),""))),0),TRIM(SUBSTITUTE($AS40,CHAR(160),""))="Devis 3",IFERROR(VALUE(TRIM(SUBSTITUTE(AQ40,CHAR(160),""))),0)),0)*IFERROR(VALUE(TRIM(SUBSTITUTE($AA40,CHAR(160),""))),0)))</f>
        <v/>
      </c>
      <c r="AZ40" s="68" t="str" cm="1">
        <f t="array" ref="AZ40">IF($AA40="","",IF((IFERROR(_xlfn.IFS($AS40="Devis 1",(IFERROR(VALUE(TRIM(SUBSTITUTE(AL40,CHAR(160),""))),0)),$AS40="Devis 2",(IFERROR(VALUE(TRIM(SUBSTITUTE(AO40,CHAR(160),""))),0)),$AS40="Devis 3",(IFERROR(VALUE(TRIM(SUBSTITUTE(AR40,CHAR(160),""))),0))),0))*(IFERROR(VALUE(TRIM(SUBSTITUTE($AA40,CHAR(160),""))),0))=0,"",(IFERROR(_xlfn.IFS($AS40="Devis 1",(IFERROR(VALUE(TRIM(SUBSTITUTE(AL40,CHAR(160),""))),0)),$AS40="Devis 2",(IFERROR(VALUE(TRIM(SUBSTITUTE(AO40,CHAR(160),""))),0)),$AS40="Devis 3",(IFERROR(VALUE(TRIM(SUBSTITUTE(AR40,CHAR(160),""))),0))),0))*(IFERROR(VALUE(TRIM(SUBSTITUTE($AA40,CHAR(160),""))),0))))</f>
        <v/>
      </c>
      <c r="BA40" s="59"/>
      <c r="BB40" s="14" t="str" cm="1">
        <f t="array" ref="BB40">IF(OR(AZ40="",AW40="",AX40="",AU40="",AY40="",AV40=""),"",_xlfn.IFS((IFERROR(VALUE(TRIM(SUBSTITUTE(AZ40,CHAR(160),""))),0))&gt;(IFERROR(VALUE(TRIM(SUBSTITUTE(AW40,CHAR(160),""))),0)),"KO : Le montant retenu TTC est supérieur au montant raisonnable TTC. Merci de revoir la ligne de dépense ou plafonner son montant.",(IFERROR(VALUE(TRIM(SUBSTITUTE(AX40,CHAR(160),""))),0))&gt;(IFERROR(VALUE(TRIM(SUBSTITUTE(AU40,CHAR(160),""))),0)),"Attention : Le montant retenu HT est supérieur au montant HT raisonnable. Merci de revoir la ligne de dépense, plafonner son montant, ou justifier la reventillation HT / TVA.",(IFERROR(VALUE(TRIM(SUBSTITUTE(AY40,CHAR(160),""))),0))&gt;(IFERROR(VALUE(TRIM(SUBSTITUTE(AV40,CHAR(160),""))),0)),"Attention : Le montant TVA retenu est supérieur au montant TVA raisonnable. Merci de revoir la ligne de dépense, plafonner son montant, ou justifier la reventillation HT / TVA.",(IFERROR(VALUE(TRIM(SUBSTITUTE(AZ40,CHAR(160),""))),0))=0,"",(IFERROR(VALUE(TRIM(SUBSTITUTE(AW40,CHAR(160),""))),0))=(IFERROR(VALUE(TRIM(SUBSTITUTE(AZ40,CHAR(160),""))),0)),"OK",(IFERROR(VALUE(TRIM(SUBSTITUTE(AW40,CHAR(160),""))),0))&gt;(IFERROR(VALUE(TRIM(SUBSTITUTE(AZ40,CHAR(160),""))),0))," OK : Montant instruit inférieur au montant raisonnable.",TRUE,""))</f>
        <v/>
      </c>
      <c r="BC40" s="14" t="str" cm="1">
        <f t="array" ref="BC40">IF(
   OR(AZ40="",X40="",AX40="",V40="",AY40="",W40=""),
   "",
   _xlfn.IFS(
      (IFERROR(VALUE(TRIM(SUBSTITUTE(AZ40,CHAR(160),""))),0))=0,
         "Attention montant présenté entièrement écarté",
      (IFERROR(VALUE(TRIM(SUBSTITUTE(AZ40,CHAR(160),""))),0))&gt;
         (IFERROR(VALUE(TRIM(SUBSTITUTE(X40,CHAR(160),""))),0)),
         "KO : Le montant retenu TTC est supérieur au montant présenté TTC. Merci de revoir la ligne de dépense ou plafonner son montant.",
      (IFERROR(VALUE(TRIM(SUBSTITUTE(AX40,CHAR(160),""))),0))&gt;
         (IFERROR(VALUE(TRIM(SUBSTITUTE(V40,CHAR(160),""))),0)),
         "Attention : Le montant retenu HT est supérieur au montant HT présenté. Merci de revoir la ligne de dépense, plafonner son montant, ou justifier la reventilation HT / TVA.",
      (IFERROR(VALUE(TRIM(SUBSTITUTE(AY40,CHAR(160),""))),0))&gt;
         (IFERROR(VALUE(TRIM(SUBSTITUTE(W40,CHAR(160),""))),0)),
         "Attention : Le montant TVA retenu est supérieur au montant TVA présenté. Merci de revoir la ligne de dépense, plafonner son montant, ou justifier la reventilation HT / TVA.",
      (IFERROR(VALUE(TRIM(SUBSTITUTE(X40,CHAR(160),""))),0))=0,
         "",
      (IFERROR(VALUE(TRIM(SUBSTITUTE(AZ40,CHAR(160),""))),0))=
         (IFERROR(VALUE(TRIM(SUBSTITUTE(X40,CHAR(160),""))),0)),
         "OK",
      (IFERROR(VALUE(TRIM(SUBSTITUTE(AZ40,CHAR(160),""))),0))&lt;
         (IFERROR(VALUE(TRIM(SUBSTITUTE(X40,CHAR(160),""))),0)),
         "Attention : montant présenté partiellement écarté.",
      TRUE,
         ""
   )
)</f>
        <v/>
      </c>
      <c r="BD40" s="49" t="str">
        <f t="shared" si="8"/>
        <v/>
      </c>
      <c r="BE40" s="49" t="str">
        <f t="shared" si="9"/>
        <v/>
      </c>
      <c r="BF40" s="21" t="str">
        <f t="shared" si="10"/>
        <v/>
      </c>
    </row>
    <row r="41" spans="1:58" ht="15" customHeight="1">
      <c r="A41" s="338">
        <v>30</v>
      </c>
      <c r="B41" s="355"/>
      <c r="C41" s="6"/>
      <c r="D41" s="5"/>
      <c r="E41" s="5"/>
      <c r="F41" s="143"/>
      <c r="G41" s="24"/>
      <c r="H41" s="22"/>
      <c r="I41" s="23"/>
      <c r="J41" s="5"/>
      <c r="K41" s="11"/>
      <c r="L41" s="8"/>
      <c r="M41" s="7"/>
      <c r="N41" s="42" t="str">
        <f t="shared" si="22"/>
        <v/>
      </c>
      <c r="O41" s="9"/>
      <c r="P41" s="7"/>
      <c r="Q41" s="42" t="str">
        <f t="shared" si="23"/>
        <v/>
      </c>
      <c r="R41" s="10"/>
      <c r="S41" s="7"/>
      <c r="T41" s="43" t="str">
        <f t="shared" si="24"/>
        <v/>
      </c>
      <c r="U41" s="16"/>
      <c r="V41" s="69" t="str" cm="1">
        <f t="array" ref="V41">IF((_xlfn.IFS(TRIM(SUBSTITUTE(U41,CHAR(160),""))="Devis 1",IFERROR(VALUE(TRIM(SUBSTITUTE(L41,CHAR(160),""))),0),TRIM(SUBSTITUTE(U41,CHAR(160),""))="Devis 2",IFERROR(VALUE(TRIM(SUBSTITUTE(O41,CHAR(160),""))),0),TRIM(SUBSTITUTE(U41,CHAR(160),""))="Devis 3",IFERROR(VALUE(TRIM(SUBSTITUTE(R41,CHAR(160),""))),0),TRUE,0)*IFERROR(VALUE(TRIM(SUBSTITUTE(C41,CHAR(160),""))),0))=0,"",_xlfn.IFS(TRIM(SUBSTITUTE(U41,CHAR(160),""))="Devis 1",IFERROR(VALUE(TRIM(SUBSTITUTE(L41,CHAR(160),""))),0),TRIM(SUBSTITUTE(U41,CHAR(160),""))="Devis 2",IFERROR(VALUE(TRIM(SUBSTITUTE(O41,CHAR(160),""))),0),TRIM(SUBSTITUTE(U41,CHAR(160),""))="Devis 3",IFERROR(VALUE(TRIM(SUBSTITUTE(R41,CHAR(160),""))),0),TRUE,0)*IFERROR(VALUE(TRIM(SUBSTITUTE(C41,CHAR(160),""))),0))</f>
        <v/>
      </c>
      <c r="W41" s="67" t="str" cm="1">
        <f t="array" ref="W41">IF((_xlfn.IFS(TRIM(SUBSTITUTE(U41,CHAR(160),""))="Devis 1",IFERROR(VALUE(TRIM(SUBSTITUTE(M41,CHAR(160),""))),0),TRIM(SUBSTITUTE(U41,CHAR(160),""))="Devis 2",IFERROR(VALUE(TRIM(SUBSTITUTE(P41,CHAR(160),""))),0),TRIM(SUBSTITUTE(U41,CHAR(160),""))="Devis 3",IFERROR(VALUE(TRIM(SUBSTITUTE(S41,CHAR(160),""))),0),TRUE,0)*IFERROR(VALUE(TRIM(SUBSTITUTE(C41,CHAR(160),""))),0))=0,IF(V41&lt;&gt;"",0,""),_xlfn.IFS(TRIM(SUBSTITUTE(U41,CHAR(160),""))="Devis 1",IFERROR(VALUE(TRIM(SUBSTITUTE(M41,CHAR(160),""))),0),TRIM(SUBSTITUTE(U41,CHAR(160),""))="Devis 2",IFERROR(VALUE(TRIM(SUBSTITUTE(P41,CHAR(160),""))),0),TRIM(SUBSTITUTE(U41,CHAR(160),""))="Devis 3",IFERROR(VALUE(TRIM(SUBSTITUTE(S41,CHAR(160),""))),0),TRUE,0)*IFERROR(VALUE(TRIM(SUBSTITUTE(C41,CHAR(160),""))),0))</f>
        <v/>
      </c>
      <c r="X41" s="70" t="str">
        <f t="shared" si="25"/>
        <v/>
      </c>
      <c r="Y41" s="609"/>
      <c r="Z41" s="18" t="str">
        <f t="shared" si="26"/>
        <v/>
      </c>
      <c r="AA41" s="15" t="str">
        <f t="shared" si="27"/>
        <v/>
      </c>
      <c r="AB41" s="15" t="str">
        <f t="shared" si="28"/>
        <v/>
      </c>
      <c r="AC41" s="15" t="str">
        <f t="shared" si="29"/>
        <v/>
      </c>
      <c r="AD41" s="15" t="str">
        <f t="shared" si="30"/>
        <v/>
      </c>
      <c r="AE41" s="15" t="str">
        <f t="shared" si="31"/>
        <v/>
      </c>
      <c r="AF41" s="15" t="str">
        <f t="shared" si="32"/>
        <v/>
      </c>
      <c r="AG41" s="614" t="str">
        <f t="shared" si="33"/>
        <v/>
      </c>
      <c r="AH41" s="618" t="str">
        <f t="shared" si="34"/>
        <v/>
      </c>
      <c r="AI41" s="616" t="str">
        <f t="shared" si="35"/>
        <v/>
      </c>
      <c r="AJ41" s="611" t="str">
        <f t="shared" si="16"/>
        <v/>
      </c>
      <c r="AK41" s="20" t="str">
        <f t="shared" si="17"/>
        <v/>
      </c>
      <c r="AL41" s="42" t="str">
        <f t="shared" si="36"/>
        <v/>
      </c>
      <c r="AM41" s="46" t="str">
        <f t="shared" si="1"/>
        <v/>
      </c>
      <c r="AN41" s="20" t="str">
        <f t="shared" si="2"/>
        <v/>
      </c>
      <c r="AO41" s="42" t="str">
        <f t="shared" si="37"/>
        <v/>
      </c>
      <c r="AP41" s="47" t="str">
        <f t="shared" si="3"/>
        <v/>
      </c>
      <c r="AQ41" s="20" t="str">
        <f t="shared" si="4"/>
        <v/>
      </c>
      <c r="AR41" s="48" t="str">
        <f t="shared" si="38"/>
        <v/>
      </c>
      <c r="AS41" s="44" t="str">
        <f t="shared" si="5"/>
        <v/>
      </c>
      <c r="AT41" s="58"/>
      <c r="AU41" s="49" t="str">
        <f t="shared" si="6"/>
        <v/>
      </c>
      <c r="AV41" s="49" t="str">
        <f t="shared" si="7"/>
        <v/>
      </c>
      <c r="AW41" s="49" t="str">
        <f t="shared" si="39"/>
        <v/>
      </c>
      <c r="AX41" s="68" t="str" cm="1">
        <f t="array" ref="AX41">IF($AA41="","",IF((IFERROR(_xlfn.IFS($AS41="Devis 1",(IFERROR(VALUE(TRIM(SUBSTITUTE(AJ41,CHAR(160),""))),0)),$AS41="Devis 2",(IFERROR(VALUE(TRIM(SUBSTITUTE(AM41,CHAR(160),""))),0)),$AS41="Devis 3",(IFERROR(VALUE(TRIM(SUBSTITUTE(AP41,CHAR(160),""))),0))),0))*(IFERROR(VALUE(TRIM(SUBSTITUTE($AA41,CHAR(160),""))),0))=0,"",(IFERROR(_xlfn.IFS($AS41="Devis 1",(IFERROR(VALUE(TRIM(SUBSTITUTE(AJ41,CHAR(160),""))),0)),$AS41="Devis 2",(IFERROR(VALUE(TRIM(SUBSTITUTE(AM41,CHAR(160),""))),0)),$AS41="Devis 3",(IFERROR(VALUE(TRIM(SUBSTITUTE(AP41,CHAR(160),""))),0))),0))*(IFERROR(VALUE(TRIM(SUBSTITUTE($AA41,CHAR(160),""))),0))))</f>
        <v/>
      </c>
      <c r="AY41" s="68" t="str" cm="1">
        <f t="array" ref="AY41">IF($AA41="","",IF(IFERROR(_xlfn.IFS(TRIM(SUBSTITUTE($AS41,CHAR(160),""))="Devis 1",IFERROR(VALUE(TRIM(SUBSTITUTE(AK41,CHAR(160),""))),0),TRIM(SUBSTITUTE($AS41,CHAR(160),""))="Devis 2",IFERROR(VALUE(TRIM(SUBSTITUTE(AN41,CHAR(160),""))),0),TRIM(SUBSTITUTE($AS41,CHAR(160),""))="Devis 3",IFERROR(VALUE(TRIM(SUBSTITUTE(AQ41,CHAR(160),""))),0)),0)*IFERROR(VALUE(TRIM(SUBSTITUTE($AA41,CHAR(160),""))),0)=0,IF(AX41&lt;&gt;"",0,""),IFERROR(_xlfn.IFS(TRIM(SUBSTITUTE($AS41,CHAR(160),""))="Devis 1",IFERROR(VALUE(TRIM(SUBSTITUTE(AK41,CHAR(160),""))),0),TRIM(SUBSTITUTE($AS41,CHAR(160),""))="Devis 2",IFERROR(VALUE(TRIM(SUBSTITUTE(AN41,CHAR(160),""))),0),TRIM(SUBSTITUTE($AS41,CHAR(160),""))="Devis 3",IFERROR(VALUE(TRIM(SUBSTITUTE(AQ41,CHAR(160),""))),0)),0)*IFERROR(VALUE(TRIM(SUBSTITUTE($AA41,CHAR(160),""))),0)))</f>
        <v/>
      </c>
      <c r="AZ41" s="68" t="str" cm="1">
        <f t="array" ref="AZ41">IF($AA41="","",IF((IFERROR(_xlfn.IFS($AS41="Devis 1",(IFERROR(VALUE(TRIM(SUBSTITUTE(AL41,CHAR(160),""))),0)),$AS41="Devis 2",(IFERROR(VALUE(TRIM(SUBSTITUTE(AO41,CHAR(160),""))),0)),$AS41="Devis 3",(IFERROR(VALUE(TRIM(SUBSTITUTE(AR41,CHAR(160),""))),0))),0))*(IFERROR(VALUE(TRIM(SUBSTITUTE($AA41,CHAR(160),""))),0))=0,"",(IFERROR(_xlfn.IFS($AS41="Devis 1",(IFERROR(VALUE(TRIM(SUBSTITUTE(AL41,CHAR(160),""))),0)),$AS41="Devis 2",(IFERROR(VALUE(TRIM(SUBSTITUTE(AO41,CHAR(160),""))),0)),$AS41="Devis 3",(IFERROR(VALUE(TRIM(SUBSTITUTE(AR41,CHAR(160),""))),0))),0))*(IFERROR(VALUE(TRIM(SUBSTITUTE($AA41,CHAR(160),""))),0))))</f>
        <v/>
      </c>
      <c r="BA41" s="59"/>
      <c r="BB41" s="14" t="str" cm="1">
        <f t="array" ref="BB41">IF(OR(AZ41="",AW41="",AX41="",AU41="",AY41="",AV41=""),"",_xlfn.IFS((IFERROR(VALUE(TRIM(SUBSTITUTE(AZ41,CHAR(160),""))),0))&gt;(IFERROR(VALUE(TRIM(SUBSTITUTE(AW41,CHAR(160),""))),0)),"KO : Le montant retenu TTC est supérieur au montant raisonnable TTC. Merci de revoir la ligne de dépense ou plafonner son montant.",(IFERROR(VALUE(TRIM(SUBSTITUTE(AX41,CHAR(160),""))),0))&gt;(IFERROR(VALUE(TRIM(SUBSTITUTE(AU41,CHAR(160),""))),0)),"Attention : Le montant retenu HT est supérieur au montant HT raisonnable. Merci de revoir la ligne de dépense, plafonner son montant, ou justifier la reventillation HT / TVA.",(IFERROR(VALUE(TRIM(SUBSTITUTE(AY41,CHAR(160),""))),0))&gt;(IFERROR(VALUE(TRIM(SUBSTITUTE(AV41,CHAR(160),""))),0)),"Attention : Le montant TVA retenu est supérieur au montant TVA raisonnable. Merci de revoir la ligne de dépense, plafonner son montant, ou justifier la reventillation HT / TVA.",(IFERROR(VALUE(TRIM(SUBSTITUTE(AZ41,CHAR(160),""))),0))=0,"",(IFERROR(VALUE(TRIM(SUBSTITUTE(AW41,CHAR(160),""))),0))=(IFERROR(VALUE(TRIM(SUBSTITUTE(AZ41,CHAR(160),""))),0)),"OK",(IFERROR(VALUE(TRIM(SUBSTITUTE(AW41,CHAR(160),""))),0))&gt;(IFERROR(VALUE(TRIM(SUBSTITUTE(AZ41,CHAR(160),""))),0))," OK : Montant instruit inférieur au montant raisonnable.",TRUE,""))</f>
        <v/>
      </c>
      <c r="BC41" s="14" t="str" cm="1">
        <f t="array" ref="BC41">IF(
   OR(AZ41="",X41="",AX41="",V41="",AY41="",W41=""),
   "",
   _xlfn.IFS(
      (IFERROR(VALUE(TRIM(SUBSTITUTE(AZ41,CHAR(160),""))),0))=0,
         "Attention montant présenté entièrement écarté",
      (IFERROR(VALUE(TRIM(SUBSTITUTE(AZ41,CHAR(160),""))),0))&gt;
         (IFERROR(VALUE(TRIM(SUBSTITUTE(X41,CHAR(160),""))),0)),
         "KO : Le montant retenu TTC est supérieur au montant présenté TTC. Merci de revoir la ligne de dépense ou plafonner son montant.",
      (IFERROR(VALUE(TRIM(SUBSTITUTE(AX41,CHAR(160),""))),0))&gt;
         (IFERROR(VALUE(TRIM(SUBSTITUTE(V41,CHAR(160),""))),0)),
         "Attention : Le montant retenu HT est supérieur au montant HT présenté. Merci de revoir la ligne de dépense, plafonner son montant, ou justifier la reventilation HT / TVA.",
      (IFERROR(VALUE(TRIM(SUBSTITUTE(AY41,CHAR(160),""))),0))&gt;
         (IFERROR(VALUE(TRIM(SUBSTITUTE(W41,CHAR(160),""))),0)),
         "Attention : Le montant TVA retenu est supérieur au montant TVA présenté. Merci de revoir la ligne de dépense, plafonner son montant, ou justifier la reventilation HT / TVA.",
      (IFERROR(VALUE(TRIM(SUBSTITUTE(X41,CHAR(160),""))),0))=0,
         "",
      (IFERROR(VALUE(TRIM(SUBSTITUTE(AZ41,CHAR(160),""))),0))=
         (IFERROR(VALUE(TRIM(SUBSTITUTE(X41,CHAR(160),""))),0)),
         "OK",
      (IFERROR(VALUE(TRIM(SUBSTITUTE(AZ41,CHAR(160),""))),0))&lt;
         (IFERROR(VALUE(TRIM(SUBSTITUTE(X41,CHAR(160),""))),0)),
         "Attention : montant présenté partiellement écarté.",
      TRUE,
         ""
   )
)</f>
        <v/>
      </c>
      <c r="BD41" s="49" t="str">
        <f t="shared" si="8"/>
        <v/>
      </c>
      <c r="BE41" s="49" t="str">
        <f t="shared" si="9"/>
        <v/>
      </c>
      <c r="BF41" s="21" t="str">
        <f t="shared" si="10"/>
        <v/>
      </c>
    </row>
    <row r="42" spans="1:58" ht="15" customHeight="1">
      <c r="A42" s="338">
        <v>31</v>
      </c>
      <c r="B42" s="355"/>
      <c r="C42" s="6"/>
      <c r="D42" s="5"/>
      <c r="E42" s="5"/>
      <c r="F42" s="143"/>
      <c r="G42" s="24"/>
      <c r="H42" s="22"/>
      <c r="I42" s="23"/>
      <c r="J42" s="5"/>
      <c r="K42" s="11"/>
      <c r="L42" s="8"/>
      <c r="M42" s="7"/>
      <c r="N42" s="42" t="str">
        <f t="shared" si="22"/>
        <v/>
      </c>
      <c r="O42" s="9"/>
      <c r="P42" s="7"/>
      <c r="Q42" s="42" t="str">
        <f t="shared" si="23"/>
        <v/>
      </c>
      <c r="R42" s="10"/>
      <c r="S42" s="7"/>
      <c r="T42" s="43" t="str">
        <f t="shared" si="24"/>
        <v/>
      </c>
      <c r="U42" s="16"/>
      <c r="V42" s="69" t="str" cm="1">
        <f t="array" ref="V42">IF((_xlfn.IFS(TRIM(SUBSTITUTE(U42,CHAR(160),""))="Devis 1",IFERROR(VALUE(TRIM(SUBSTITUTE(L42,CHAR(160),""))),0),TRIM(SUBSTITUTE(U42,CHAR(160),""))="Devis 2",IFERROR(VALUE(TRIM(SUBSTITUTE(O42,CHAR(160),""))),0),TRIM(SUBSTITUTE(U42,CHAR(160),""))="Devis 3",IFERROR(VALUE(TRIM(SUBSTITUTE(R42,CHAR(160),""))),0),TRUE,0)*IFERROR(VALUE(TRIM(SUBSTITUTE(C42,CHAR(160),""))),0))=0,"",_xlfn.IFS(TRIM(SUBSTITUTE(U42,CHAR(160),""))="Devis 1",IFERROR(VALUE(TRIM(SUBSTITUTE(L42,CHAR(160),""))),0),TRIM(SUBSTITUTE(U42,CHAR(160),""))="Devis 2",IFERROR(VALUE(TRIM(SUBSTITUTE(O42,CHAR(160),""))),0),TRIM(SUBSTITUTE(U42,CHAR(160),""))="Devis 3",IFERROR(VALUE(TRIM(SUBSTITUTE(R42,CHAR(160),""))),0),TRUE,0)*IFERROR(VALUE(TRIM(SUBSTITUTE(C42,CHAR(160),""))),0))</f>
        <v/>
      </c>
      <c r="W42" s="67" t="str" cm="1">
        <f t="array" ref="W42">IF((_xlfn.IFS(TRIM(SUBSTITUTE(U42,CHAR(160),""))="Devis 1",IFERROR(VALUE(TRIM(SUBSTITUTE(M42,CHAR(160),""))),0),TRIM(SUBSTITUTE(U42,CHAR(160),""))="Devis 2",IFERROR(VALUE(TRIM(SUBSTITUTE(P42,CHAR(160),""))),0),TRIM(SUBSTITUTE(U42,CHAR(160),""))="Devis 3",IFERROR(VALUE(TRIM(SUBSTITUTE(S42,CHAR(160),""))),0),TRUE,0)*IFERROR(VALUE(TRIM(SUBSTITUTE(C42,CHAR(160),""))),0))=0,IF(V42&lt;&gt;"",0,""),_xlfn.IFS(TRIM(SUBSTITUTE(U42,CHAR(160),""))="Devis 1",IFERROR(VALUE(TRIM(SUBSTITUTE(M42,CHAR(160),""))),0),TRIM(SUBSTITUTE(U42,CHAR(160),""))="Devis 2",IFERROR(VALUE(TRIM(SUBSTITUTE(P42,CHAR(160),""))),0),TRIM(SUBSTITUTE(U42,CHAR(160),""))="Devis 3",IFERROR(VALUE(TRIM(SUBSTITUTE(S42,CHAR(160),""))),0),TRUE,0)*IFERROR(VALUE(TRIM(SUBSTITUTE(C42,CHAR(160),""))),0))</f>
        <v/>
      </c>
      <c r="X42" s="70" t="str">
        <f t="shared" si="25"/>
        <v/>
      </c>
      <c r="Y42" s="609"/>
      <c r="Z42" s="18" t="str">
        <f t="shared" si="26"/>
        <v/>
      </c>
      <c r="AA42" s="15" t="str">
        <f t="shared" si="27"/>
        <v/>
      </c>
      <c r="AB42" s="15" t="str">
        <f t="shared" si="28"/>
        <v/>
      </c>
      <c r="AC42" s="15" t="str">
        <f t="shared" si="29"/>
        <v/>
      </c>
      <c r="AD42" s="15" t="str">
        <f t="shared" si="30"/>
        <v/>
      </c>
      <c r="AE42" s="15" t="str">
        <f t="shared" si="31"/>
        <v/>
      </c>
      <c r="AF42" s="15" t="str">
        <f t="shared" si="32"/>
        <v/>
      </c>
      <c r="AG42" s="614" t="str">
        <f t="shared" si="33"/>
        <v/>
      </c>
      <c r="AH42" s="618" t="str">
        <f t="shared" si="34"/>
        <v/>
      </c>
      <c r="AI42" s="616" t="str">
        <f t="shared" si="35"/>
        <v/>
      </c>
      <c r="AJ42" s="611" t="str">
        <f t="shared" si="16"/>
        <v/>
      </c>
      <c r="AK42" s="20" t="str">
        <f t="shared" si="17"/>
        <v/>
      </c>
      <c r="AL42" s="42" t="str">
        <f t="shared" si="36"/>
        <v/>
      </c>
      <c r="AM42" s="46" t="str">
        <f t="shared" si="1"/>
        <v/>
      </c>
      <c r="AN42" s="20" t="str">
        <f t="shared" si="2"/>
        <v/>
      </c>
      <c r="AO42" s="42" t="str">
        <f t="shared" si="37"/>
        <v/>
      </c>
      <c r="AP42" s="47" t="str">
        <f t="shared" si="3"/>
        <v/>
      </c>
      <c r="AQ42" s="20" t="str">
        <f t="shared" si="4"/>
        <v/>
      </c>
      <c r="AR42" s="48" t="str">
        <f t="shared" si="38"/>
        <v/>
      </c>
      <c r="AS42" s="44" t="str">
        <f t="shared" si="5"/>
        <v/>
      </c>
      <c r="AT42" s="58"/>
      <c r="AU42" s="49" t="str">
        <f t="shared" si="6"/>
        <v/>
      </c>
      <c r="AV42" s="49" t="str">
        <f t="shared" si="7"/>
        <v/>
      </c>
      <c r="AW42" s="49" t="str">
        <f t="shared" si="39"/>
        <v/>
      </c>
      <c r="AX42" s="68" t="str" cm="1">
        <f t="array" ref="AX42">IF($AA42="","",IF((IFERROR(_xlfn.IFS($AS42="Devis 1",(IFERROR(VALUE(TRIM(SUBSTITUTE(AJ42,CHAR(160),""))),0)),$AS42="Devis 2",(IFERROR(VALUE(TRIM(SUBSTITUTE(AM42,CHAR(160),""))),0)),$AS42="Devis 3",(IFERROR(VALUE(TRIM(SUBSTITUTE(AP42,CHAR(160),""))),0))),0))*(IFERROR(VALUE(TRIM(SUBSTITUTE($AA42,CHAR(160),""))),0))=0,"",(IFERROR(_xlfn.IFS($AS42="Devis 1",(IFERROR(VALUE(TRIM(SUBSTITUTE(AJ42,CHAR(160),""))),0)),$AS42="Devis 2",(IFERROR(VALUE(TRIM(SUBSTITUTE(AM42,CHAR(160),""))),0)),$AS42="Devis 3",(IFERROR(VALUE(TRIM(SUBSTITUTE(AP42,CHAR(160),""))),0))),0))*(IFERROR(VALUE(TRIM(SUBSTITUTE($AA42,CHAR(160),""))),0))))</f>
        <v/>
      </c>
      <c r="AY42" s="68" t="str" cm="1">
        <f t="array" ref="AY42">IF($AA42="","",IF(IFERROR(_xlfn.IFS(TRIM(SUBSTITUTE($AS42,CHAR(160),""))="Devis 1",IFERROR(VALUE(TRIM(SUBSTITUTE(AK42,CHAR(160),""))),0),TRIM(SUBSTITUTE($AS42,CHAR(160),""))="Devis 2",IFERROR(VALUE(TRIM(SUBSTITUTE(AN42,CHAR(160),""))),0),TRIM(SUBSTITUTE($AS42,CHAR(160),""))="Devis 3",IFERROR(VALUE(TRIM(SUBSTITUTE(AQ42,CHAR(160),""))),0)),0)*IFERROR(VALUE(TRIM(SUBSTITUTE($AA42,CHAR(160),""))),0)=0,IF(AX42&lt;&gt;"",0,""),IFERROR(_xlfn.IFS(TRIM(SUBSTITUTE($AS42,CHAR(160),""))="Devis 1",IFERROR(VALUE(TRIM(SUBSTITUTE(AK42,CHAR(160),""))),0),TRIM(SUBSTITUTE($AS42,CHAR(160),""))="Devis 2",IFERROR(VALUE(TRIM(SUBSTITUTE(AN42,CHAR(160),""))),0),TRIM(SUBSTITUTE($AS42,CHAR(160),""))="Devis 3",IFERROR(VALUE(TRIM(SUBSTITUTE(AQ42,CHAR(160),""))),0)),0)*IFERROR(VALUE(TRIM(SUBSTITUTE($AA42,CHAR(160),""))),0)))</f>
        <v/>
      </c>
      <c r="AZ42" s="68" t="str" cm="1">
        <f t="array" ref="AZ42">IF($AA42="","",IF((IFERROR(_xlfn.IFS($AS42="Devis 1",(IFERROR(VALUE(TRIM(SUBSTITUTE(AL42,CHAR(160),""))),0)),$AS42="Devis 2",(IFERROR(VALUE(TRIM(SUBSTITUTE(AO42,CHAR(160),""))),0)),$AS42="Devis 3",(IFERROR(VALUE(TRIM(SUBSTITUTE(AR42,CHAR(160),""))),0))),0))*(IFERROR(VALUE(TRIM(SUBSTITUTE($AA42,CHAR(160),""))),0))=0,"",(IFERROR(_xlfn.IFS($AS42="Devis 1",(IFERROR(VALUE(TRIM(SUBSTITUTE(AL42,CHAR(160),""))),0)),$AS42="Devis 2",(IFERROR(VALUE(TRIM(SUBSTITUTE(AO42,CHAR(160),""))),0)),$AS42="Devis 3",(IFERROR(VALUE(TRIM(SUBSTITUTE(AR42,CHAR(160),""))),0))),0))*(IFERROR(VALUE(TRIM(SUBSTITUTE($AA42,CHAR(160),""))),0))))</f>
        <v/>
      </c>
      <c r="BA42" s="59"/>
      <c r="BB42" s="14" t="str" cm="1">
        <f t="array" ref="BB42">IF(OR(AZ42="",AW42="",AX42="",AU42="",AY42="",AV42=""),"",_xlfn.IFS((IFERROR(VALUE(TRIM(SUBSTITUTE(AZ42,CHAR(160),""))),0))&gt;(IFERROR(VALUE(TRIM(SUBSTITUTE(AW42,CHAR(160),""))),0)),"KO : Le montant retenu TTC est supérieur au montant raisonnable TTC. Merci de revoir la ligne de dépense ou plafonner son montant.",(IFERROR(VALUE(TRIM(SUBSTITUTE(AX42,CHAR(160),""))),0))&gt;(IFERROR(VALUE(TRIM(SUBSTITUTE(AU42,CHAR(160),""))),0)),"Attention : Le montant retenu HT est supérieur au montant HT raisonnable. Merci de revoir la ligne de dépense, plafonner son montant, ou justifier la reventillation HT / TVA.",(IFERROR(VALUE(TRIM(SUBSTITUTE(AY42,CHAR(160),""))),0))&gt;(IFERROR(VALUE(TRIM(SUBSTITUTE(AV42,CHAR(160),""))),0)),"Attention : Le montant TVA retenu est supérieur au montant TVA raisonnable. Merci de revoir la ligne de dépense, plafonner son montant, ou justifier la reventillation HT / TVA.",(IFERROR(VALUE(TRIM(SUBSTITUTE(AZ42,CHAR(160),""))),0))=0,"",(IFERROR(VALUE(TRIM(SUBSTITUTE(AW42,CHAR(160),""))),0))=(IFERROR(VALUE(TRIM(SUBSTITUTE(AZ42,CHAR(160),""))),0)),"OK",(IFERROR(VALUE(TRIM(SUBSTITUTE(AW42,CHAR(160),""))),0))&gt;(IFERROR(VALUE(TRIM(SUBSTITUTE(AZ42,CHAR(160),""))),0))," OK : Montant instruit inférieur au montant raisonnable.",TRUE,""))</f>
        <v/>
      </c>
      <c r="BC42" s="14" t="str" cm="1">
        <f t="array" ref="BC42">IF(
   OR(AZ42="",X42="",AX42="",V42="",AY42="",W42=""),
   "",
   _xlfn.IFS(
      (IFERROR(VALUE(TRIM(SUBSTITUTE(AZ42,CHAR(160),""))),0))=0,
         "Attention montant présenté entièrement écarté",
      (IFERROR(VALUE(TRIM(SUBSTITUTE(AZ42,CHAR(160),""))),0))&gt;
         (IFERROR(VALUE(TRIM(SUBSTITUTE(X42,CHAR(160),""))),0)),
         "KO : Le montant retenu TTC est supérieur au montant présenté TTC. Merci de revoir la ligne de dépense ou plafonner son montant.",
      (IFERROR(VALUE(TRIM(SUBSTITUTE(AX42,CHAR(160),""))),0))&gt;
         (IFERROR(VALUE(TRIM(SUBSTITUTE(V42,CHAR(160),""))),0)),
         "Attention : Le montant retenu HT est supérieur au montant HT présenté. Merci de revoir la ligne de dépense, plafonner son montant, ou justifier la reventilation HT / TVA.",
      (IFERROR(VALUE(TRIM(SUBSTITUTE(AY42,CHAR(160),""))),0))&gt;
         (IFERROR(VALUE(TRIM(SUBSTITUTE(W42,CHAR(160),""))),0)),
         "Attention : Le montant TVA retenu est supérieur au montant TVA présenté. Merci de revoir la ligne de dépense, plafonner son montant, ou justifier la reventilation HT / TVA.",
      (IFERROR(VALUE(TRIM(SUBSTITUTE(X42,CHAR(160),""))),0))=0,
         "",
      (IFERROR(VALUE(TRIM(SUBSTITUTE(AZ42,CHAR(160),""))),0))=
         (IFERROR(VALUE(TRIM(SUBSTITUTE(X42,CHAR(160),""))),0)),
         "OK",
      (IFERROR(VALUE(TRIM(SUBSTITUTE(AZ42,CHAR(160),""))),0))&lt;
         (IFERROR(VALUE(TRIM(SUBSTITUTE(X42,CHAR(160),""))),0)),
         "Attention : montant présenté partiellement écarté.",
      TRUE,
         ""
   )
)</f>
        <v/>
      </c>
      <c r="BD42" s="49" t="str">
        <f t="shared" si="8"/>
        <v/>
      </c>
      <c r="BE42" s="49" t="str">
        <f t="shared" si="9"/>
        <v/>
      </c>
      <c r="BF42" s="21" t="str">
        <f t="shared" si="10"/>
        <v/>
      </c>
    </row>
    <row r="43" spans="1:58" ht="15" customHeight="1">
      <c r="A43" s="338">
        <v>32</v>
      </c>
      <c r="B43" s="355"/>
      <c r="C43" s="6"/>
      <c r="D43" s="5"/>
      <c r="E43" s="5"/>
      <c r="F43" s="143"/>
      <c r="G43" s="24"/>
      <c r="H43" s="22"/>
      <c r="I43" s="23"/>
      <c r="J43" s="5"/>
      <c r="K43" s="11"/>
      <c r="L43" s="8"/>
      <c r="M43" s="7"/>
      <c r="N43" s="42" t="str">
        <f t="shared" si="22"/>
        <v/>
      </c>
      <c r="O43" s="9"/>
      <c r="P43" s="7"/>
      <c r="Q43" s="42" t="str">
        <f t="shared" si="23"/>
        <v/>
      </c>
      <c r="R43" s="10"/>
      <c r="S43" s="7"/>
      <c r="T43" s="43" t="str">
        <f t="shared" si="24"/>
        <v/>
      </c>
      <c r="U43" s="16"/>
      <c r="V43" s="69" t="str" cm="1">
        <f t="array" ref="V43">IF((_xlfn.IFS(TRIM(SUBSTITUTE(U43,CHAR(160),""))="Devis 1",IFERROR(VALUE(TRIM(SUBSTITUTE(L43,CHAR(160),""))),0),TRIM(SUBSTITUTE(U43,CHAR(160),""))="Devis 2",IFERROR(VALUE(TRIM(SUBSTITUTE(O43,CHAR(160),""))),0),TRIM(SUBSTITUTE(U43,CHAR(160),""))="Devis 3",IFERROR(VALUE(TRIM(SUBSTITUTE(R43,CHAR(160),""))),0),TRUE,0)*IFERROR(VALUE(TRIM(SUBSTITUTE(C43,CHAR(160),""))),0))=0,"",_xlfn.IFS(TRIM(SUBSTITUTE(U43,CHAR(160),""))="Devis 1",IFERROR(VALUE(TRIM(SUBSTITUTE(L43,CHAR(160),""))),0),TRIM(SUBSTITUTE(U43,CHAR(160),""))="Devis 2",IFERROR(VALUE(TRIM(SUBSTITUTE(O43,CHAR(160),""))),0),TRIM(SUBSTITUTE(U43,CHAR(160),""))="Devis 3",IFERROR(VALUE(TRIM(SUBSTITUTE(R43,CHAR(160),""))),0),TRUE,0)*IFERROR(VALUE(TRIM(SUBSTITUTE(C43,CHAR(160),""))),0))</f>
        <v/>
      </c>
      <c r="W43" s="67" t="str" cm="1">
        <f t="array" ref="W43">IF((_xlfn.IFS(TRIM(SUBSTITUTE(U43,CHAR(160),""))="Devis 1",IFERROR(VALUE(TRIM(SUBSTITUTE(M43,CHAR(160),""))),0),TRIM(SUBSTITUTE(U43,CHAR(160),""))="Devis 2",IFERROR(VALUE(TRIM(SUBSTITUTE(P43,CHAR(160),""))),0),TRIM(SUBSTITUTE(U43,CHAR(160),""))="Devis 3",IFERROR(VALUE(TRIM(SUBSTITUTE(S43,CHAR(160),""))),0),TRUE,0)*IFERROR(VALUE(TRIM(SUBSTITUTE(C43,CHAR(160),""))),0))=0,IF(V43&lt;&gt;"",0,""),_xlfn.IFS(TRIM(SUBSTITUTE(U43,CHAR(160),""))="Devis 1",IFERROR(VALUE(TRIM(SUBSTITUTE(M43,CHAR(160),""))),0),TRIM(SUBSTITUTE(U43,CHAR(160),""))="Devis 2",IFERROR(VALUE(TRIM(SUBSTITUTE(P43,CHAR(160),""))),0),TRIM(SUBSTITUTE(U43,CHAR(160),""))="Devis 3",IFERROR(VALUE(TRIM(SUBSTITUTE(S43,CHAR(160),""))),0),TRUE,0)*IFERROR(VALUE(TRIM(SUBSTITUTE(C43,CHAR(160),""))),0))</f>
        <v/>
      </c>
      <c r="X43" s="70" t="str">
        <f t="shared" si="25"/>
        <v/>
      </c>
      <c r="Y43" s="609"/>
      <c r="Z43" s="18" t="str">
        <f t="shared" si="26"/>
        <v/>
      </c>
      <c r="AA43" s="15" t="str">
        <f t="shared" si="27"/>
        <v/>
      </c>
      <c r="AB43" s="15" t="str">
        <f t="shared" si="28"/>
        <v/>
      </c>
      <c r="AC43" s="15" t="str">
        <f t="shared" si="29"/>
        <v/>
      </c>
      <c r="AD43" s="15" t="str">
        <f t="shared" si="30"/>
        <v/>
      </c>
      <c r="AE43" s="15" t="str">
        <f t="shared" si="31"/>
        <v/>
      </c>
      <c r="AF43" s="15" t="str">
        <f t="shared" si="32"/>
        <v/>
      </c>
      <c r="AG43" s="614" t="str">
        <f t="shared" si="33"/>
        <v/>
      </c>
      <c r="AH43" s="618" t="str">
        <f t="shared" si="34"/>
        <v/>
      </c>
      <c r="AI43" s="616" t="str">
        <f t="shared" si="35"/>
        <v/>
      </c>
      <c r="AJ43" s="611" t="str">
        <f t="shared" si="16"/>
        <v/>
      </c>
      <c r="AK43" s="20" t="str">
        <f t="shared" si="17"/>
        <v/>
      </c>
      <c r="AL43" s="42" t="str">
        <f t="shared" si="36"/>
        <v/>
      </c>
      <c r="AM43" s="46" t="str">
        <f t="shared" ref="AM43:AM74" si="40">IF(O43="","",O43)</f>
        <v/>
      </c>
      <c r="AN43" s="20" t="str">
        <f t="shared" ref="AN43:AN74" si="41">IF(P43="","",P43)</f>
        <v/>
      </c>
      <c r="AO43" s="42" t="str">
        <f t="shared" si="37"/>
        <v/>
      </c>
      <c r="AP43" s="47" t="str">
        <f t="shared" ref="AP43:AP74" si="42">IF(R43="","",R43)</f>
        <v/>
      </c>
      <c r="AQ43" s="20" t="str">
        <f t="shared" ref="AQ43:AQ74" si="43">IF(S43="","",S43)</f>
        <v/>
      </c>
      <c r="AR43" s="48" t="str">
        <f t="shared" si="38"/>
        <v/>
      </c>
      <c r="AS43" s="44" t="str">
        <f t="shared" ref="AS43:AS74" si="44">IF(U43="","",U43)</f>
        <v/>
      </c>
      <c r="AT43" s="58"/>
      <c r="AU43" s="49" t="str">
        <f t="shared" ref="AU43:AU74" si="45">IF((1.15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0,"",(1.15*MIN(IF((IFERROR(VALUE(TRIM(SUBSTITUTE(AJ43,CHAR(160),""))),0))=0,1E+30,(IFERROR(VALUE(TRIM(SUBSTITUTE(AJ43,CHAR(160),""))),0))),IF((IFERROR(VALUE(TRIM(SUBSTITUTE(AM43,CHAR(160),""))),0))=0,1E+30,(IFERROR(VALUE(TRIM(SUBSTITUTE(AM43,CHAR(160),""))),0))),IF((IFERROR(VALUE(TRIM(SUBSTITUTE(AP43,CHAR(160),""))),0))=0,1E+30,(IFERROR(VALUE(TRIM(SUBSTITUTE(AP43,CHAR(160),""))),0))))*(IFERROR(VALUE(TRIM(SUBSTITUTE(AA43,CHAR(160),""))),0))))</f>
        <v/>
      </c>
      <c r="AV43" s="49" t="str">
        <f t="shared" ref="AV43:AV74" si="46">IF(AU43="","",IF(AND(IFERROR(VALUE(TRIM(SUBSTITUTE(AK43,CHAR(160),""))),0)=0,IFERROR(VALUE(TRIM(SUBSTITUTE(AN43,CHAR(160),""))),0)=0,IFERROR(VALUE(TRIM(SUBSTITUTE(AQ43,CHAR(160),""))),0)=0),0,1.15*MIN(IF(IFERROR(VALUE(TRIM(SUBSTITUTE(AK43,CHAR(160),""))),0)=0,1E+30,IFERROR(VALUE(TRIM(SUBSTITUTE(AK43,CHAR(160),""))),0)),IF(IFERROR(VALUE(TRIM(SUBSTITUTE(AN43,CHAR(160),""))),0)=0,1E+30,IFERROR(VALUE(TRIM(SUBSTITUTE(AN43,CHAR(160),""))),0)),IF(IFERROR(VALUE(TRIM(SUBSTITUTE(AQ43,CHAR(160),""))),0)=0,1E+30,IFERROR(VALUE(TRIM(SUBSTITUTE(AQ43,CHAR(160),""))),0)))*IFERROR(VALUE(TRIM(SUBSTITUTE(AA43,CHAR(160),""))),0)))</f>
        <v/>
      </c>
      <c r="AW43" s="49" t="str">
        <f t="shared" si="39"/>
        <v/>
      </c>
      <c r="AX43" s="68" t="str" cm="1">
        <f t="array" ref="AX43">IF($AA43="","",IF((IFERROR(_xlfn.IFS($AS43="Devis 1",(IFERROR(VALUE(TRIM(SUBSTITUTE(AJ43,CHAR(160),""))),0)),$AS43="Devis 2",(IFERROR(VALUE(TRIM(SUBSTITUTE(AM43,CHAR(160),""))),0)),$AS43="Devis 3",(IFERROR(VALUE(TRIM(SUBSTITUTE(AP43,CHAR(160),""))),0))),0))*(IFERROR(VALUE(TRIM(SUBSTITUTE($AA43,CHAR(160),""))),0))=0,"",(IFERROR(_xlfn.IFS($AS43="Devis 1",(IFERROR(VALUE(TRIM(SUBSTITUTE(AJ43,CHAR(160),""))),0)),$AS43="Devis 2",(IFERROR(VALUE(TRIM(SUBSTITUTE(AM43,CHAR(160),""))),0)),$AS43="Devis 3",(IFERROR(VALUE(TRIM(SUBSTITUTE(AP43,CHAR(160),""))),0))),0))*(IFERROR(VALUE(TRIM(SUBSTITUTE($AA43,CHAR(160),""))),0))))</f>
        <v/>
      </c>
      <c r="AY43" s="68" t="str" cm="1">
        <f t="array" ref="AY43">IF($AA43="","",IF(IFERROR(_xlfn.IFS(TRIM(SUBSTITUTE($AS43,CHAR(160),""))="Devis 1",IFERROR(VALUE(TRIM(SUBSTITUTE(AK43,CHAR(160),""))),0),TRIM(SUBSTITUTE($AS43,CHAR(160),""))="Devis 2",IFERROR(VALUE(TRIM(SUBSTITUTE(AN43,CHAR(160),""))),0),TRIM(SUBSTITUTE($AS43,CHAR(160),""))="Devis 3",IFERROR(VALUE(TRIM(SUBSTITUTE(AQ43,CHAR(160),""))),0)),0)*IFERROR(VALUE(TRIM(SUBSTITUTE($AA43,CHAR(160),""))),0)=0,IF(AX43&lt;&gt;"",0,""),IFERROR(_xlfn.IFS(TRIM(SUBSTITUTE($AS43,CHAR(160),""))="Devis 1",IFERROR(VALUE(TRIM(SUBSTITUTE(AK43,CHAR(160),""))),0),TRIM(SUBSTITUTE($AS43,CHAR(160),""))="Devis 2",IFERROR(VALUE(TRIM(SUBSTITUTE(AN43,CHAR(160),""))),0),TRIM(SUBSTITUTE($AS43,CHAR(160),""))="Devis 3",IFERROR(VALUE(TRIM(SUBSTITUTE(AQ43,CHAR(160),""))),0)),0)*IFERROR(VALUE(TRIM(SUBSTITUTE($AA43,CHAR(160),""))),0)))</f>
        <v/>
      </c>
      <c r="AZ43" s="68" t="str" cm="1">
        <f t="array" ref="AZ43">IF($AA43="","",IF((IFERROR(_xlfn.IFS($AS43="Devis 1",(IFERROR(VALUE(TRIM(SUBSTITUTE(AL43,CHAR(160),""))),0)),$AS43="Devis 2",(IFERROR(VALUE(TRIM(SUBSTITUTE(AO43,CHAR(160),""))),0)),$AS43="Devis 3",(IFERROR(VALUE(TRIM(SUBSTITUTE(AR43,CHAR(160),""))),0))),0))*(IFERROR(VALUE(TRIM(SUBSTITUTE($AA43,CHAR(160),""))),0))=0,"",(IFERROR(_xlfn.IFS($AS43="Devis 1",(IFERROR(VALUE(TRIM(SUBSTITUTE(AL43,CHAR(160),""))),0)),$AS43="Devis 2",(IFERROR(VALUE(TRIM(SUBSTITUTE(AO43,CHAR(160),""))),0)),$AS43="Devis 3",(IFERROR(VALUE(TRIM(SUBSTITUTE(AR43,CHAR(160),""))),0))),0))*(IFERROR(VALUE(TRIM(SUBSTITUTE($AA43,CHAR(160),""))),0))))</f>
        <v/>
      </c>
      <c r="BA43" s="59"/>
      <c r="BB43" s="14" t="str" cm="1">
        <f t="array" ref="BB43">IF(OR(AZ43="",AW43="",AX43="",AU43="",AY43="",AV43=""),"",_xlfn.IFS((IFERROR(VALUE(TRIM(SUBSTITUTE(AZ43,CHAR(160),""))),0))&gt;(IFERROR(VALUE(TRIM(SUBSTITUTE(AW43,CHAR(160),""))),0)),"KO : Le montant retenu TTC est supérieur au montant raisonnable TTC. Merci de revoir la ligne de dépense ou plafonner son montant.",(IFERROR(VALUE(TRIM(SUBSTITUTE(AX43,CHAR(160),""))),0))&gt;(IFERROR(VALUE(TRIM(SUBSTITUTE(AU43,CHAR(160),""))),0)),"Attention : Le montant retenu HT est supérieur au montant HT raisonnable. Merci de revoir la ligne de dépense, plafonner son montant, ou justifier la reventillation HT / TVA.",(IFERROR(VALUE(TRIM(SUBSTITUTE(AY43,CHAR(160),""))),0))&gt;(IFERROR(VALUE(TRIM(SUBSTITUTE(AV43,CHAR(160),""))),0)),"Attention : Le montant TVA retenu est supérieur au montant TVA raisonnable. Merci de revoir la ligne de dépense, plafonner son montant, ou justifier la reventillation HT / TVA.",(IFERROR(VALUE(TRIM(SUBSTITUTE(AZ43,CHAR(160),""))),0))=0,"",(IFERROR(VALUE(TRIM(SUBSTITUTE(AW43,CHAR(160),""))),0))=(IFERROR(VALUE(TRIM(SUBSTITUTE(AZ43,CHAR(160),""))),0)),"OK",(IFERROR(VALUE(TRIM(SUBSTITUTE(AW43,CHAR(160),""))),0))&gt;(IFERROR(VALUE(TRIM(SUBSTITUTE(AZ43,CHAR(160),""))),0))," OK : Montant instruit inférieur au montant raisonnable.",TRUE,""))</f>
        <v/>
      </c>
      <c r="BC43" s="14" t="str" cm="1">
        <f t="array" ref="BC43">IF(
   OR(AZ43="",X43="",AX43="",V43="",AY43="",W43=""),
   "",
   _xlfn.IFS(
      (IFERROR(VALUE(TRIM(SUBSTITUTE(AZ43,CHAR(160),""))),0))=0,
         "Attention montant présenté entièrement écarté",
      (IFERROR(VALUE(TRIM(SUBSTITUTE(AZ43,CHAR(160),""))),0))&gt;
         (IFERROR(VALUE(TRIM(SUBSTITUTE(X43,CHAR(160),""))),0)),
         "KO : Le montant retenu TTC est supérieur au montant présenté TTC. Merci de revoir la ligne de dépense ou plafonner son montant.",
      (IFERROR(VALUE(TRIM(SUBSTITUTE(AX43,CHAR(160),""))),0))&gt;
         (IFERROR(VALUE(TRIM(SUBSTITUTE(V43,CHAR(160),""))),0)),
         "Attention : Le montant retenu HT est supérieur au montant HT présenté. Merci de revoir la ligne de dépense, plafonner son montant, ou justifier la reventilation HT / TVA.",
      (IFERROR(VALUE(TRIM(SUBSTITUTE(AY43,CHAR(160),""))),0))&gt;
         (IFERROR(VALUE(TRIM(SUBSTITUTE(W43,CHAR(160),""))),0)),
         "Attention : Le montant TVA retenu est supérieur au montant TVA présenté. Merci de revoir la ligne de dépense, plafonner son montant, ou justifier la reventilation HT / TVA.",
      (IFERROR(VALUE(TRIM(SUBSTITUTE(X43,CHAR(160),""))),0))=0,
         "",
      (IFERROR(VALUE(TRIM(SUBSTITUTE(AZ43,CHAR(160),""))),0))=
         (IFERROR(VALUE(TRIM(SUBSTITUTE(X43,CHAR(160),""))),0)),
         "OK",
      (IFERROR(VALUE(TRIM(SUBSTITUTE(AZ43,CHAR(160),""))),0))&lt;
         (IFERROR(VALUE(TRIM(SUBSTITUTE(X43,CHAR(160),""))),0)),
         "Attention : montant présenté partiellement écarté.",
      TRUE,
         ""
   )
)</f>
        <v/>
      </c>
      <c r="BD43" s="49" t="str">
        <f t="shared" ref="BD43:BD74" si="47">IF(OR(V43="",AX43=""),"",(IFERROR(VALUE(TRIM(SUBSTITUTE(V43,CHAR(160),""))),0))-(IFERROR(VALUE(TRIM(SUBSTITUTE(AX43,CHAR(160),""))),0)))</f>
        <v/>
      </c>
      <c r="BE43" s="49" t="str">
        <f t="shared" ref="BE43:BE74" si="48">IF(OR(W43="",AY43=""),"",(IFERROR(VALUE(TRIM(SUBSTITUTE(W43,CHAR(160),""))),0))-(IFERROR(VALUE(TRIM(SUBSTITUTE(AY43,CHAR(160),""))),0)))</f>
        <v/>
      </c>
      <c r="BF43" s="21" t="str">
        <f t="shared" ref="BF43:BF74" si="49">IF(OR(X43="",AZ43=""),"",(IFERROR(VALUE(TRIM(SUBSTITUTE(X43,CHAR(160),""))),0))-(IFERROR(VALUE(TRIM(SUBSTITUTE(AZ43,CHAR(160),""))),0)))</f>
        <v/>
      </c>
    </row>
    <row r="44" spans="1:58" ht="15" customHeight="1">
      <c r="A44" s="338">
        <v>33</v>
      </c>
      <c r="B44" s="355"/>
      <c r="C44" s="6"/>
      <c r="D44" s="5"/>
      <c r="E44" s="5"/>
      <c r="F44" s="143"/>
      <c r="G44" s="24"/>
      <c r="H44" s="22"/>
      <c r="I44" s="23"/>
      <c r="J44" s="5"/>
      <c r="K44" s="11"/>
      <c r="L44" s="8"/>
      <c r="M44" s="7"/>
      <c r="N44" s="42" t="str">
        <f t="shared" si="22"/>
        <v/>
      </c>
      <c r="O44" s="9"/>
      <c r="P44" s="7"/>
      <c r="Q44" s="42" t="str">
        <f t="shared" si="23"/>
        <v/>
      </c>
      <c r="R44" s="10"/>
      <c r="S44" s="7"/>
      <c r="T44" s="43" t="str">
        <f t="shared" si="24"/>
        <v/>
      </c>
      <c r="U44" s="16"/>
      <c r="V44" s="69" t="str" cm="1">
        <f t="array" ref="V44">IF((_xlfn.IFS(TRIM(SUBSTITUTE(U44,CHAR(160),""))="Devis 1",IFERROR(VALUE(TRIM(SUBSTITUTE(L44,CHAR(160),""))),0),TRIM(SUBSTITUTE(U44,CHAR(160),""))="Devis 2",IFERROR(VALUE(TRIM(SUBSTITUTE(O44,CHAR(160),""))),0),TRIM(SUBSTITUTE(U44,CHAR(160),""))="Devis 3",IFERROR(VALUE(TRIM(SUBSTITUTE(R44,CHAR(160),""))),0),TRUE,0)*IFERROR(VALUE(TRIM(SUBSTITUTE(C44,CHAR(160),""))),0))=0,"",_xlfn.IFS(TRIM(SUBSTITUTE(U44,CHAR(160),""))="Devis 1",IFERROR(VALUE(TRIM(SUBSTITUTE(L44,CHAR(160),""))),0),TRIM(SUBSTITUTE(U44,CHAR(160),""))="Devis 2",IFERROR(VALUE(TRIM(SUBSTITUTE(O44,CHAR(160),""))),0),TRIM(SUBSTITUTE(U44,CHAR(160),""))="Devis 3",IFERROR(VALUE(TRIM(SUBSTITUTE(R44,CHAR(160),""))),0),TRUE,0)*IFERROR(VALUE(TRIM(SUBSTITUTE(C44,CHAR(160),""))),0))</f>
        <v/>
      </c>
      <c r="W44" s="67" t="str" cm="1">
        <f t="array" ref="W44">IF((_xlfn.IFS(TRIM(SUBSTITUTE(U44,CHAR(160),""))="Devis 1",IFERROR(VALUE(TRIM(SUBSTITUTE(M44,CHAR(160),""))),0),TRIM(SUBSTITUTE(U44,CHAR(160),""))="Devis 2",IFERROR(VALUE(TRIM(SUBSTITUTE(P44,CHAR(160),""))),0),TRIM(SUBSTITUTE(U44,CHAR(160),""))="Devis 3",IFERROR(VALUE(TRIM(SUBSTITUTE(S44,CHAR(160),""))),0),TRUE,0)*IFERROR(VALUE(TRIM(SUBSTITUTE(C44,CHAR(160),""))),0))=0,IF(V44&lt;&gt;"",0,""),_xlfn.IFS(TRIM(SUBSTITUTE(U44,CHAR(160),""))="Devis 1",IFERROR(VALUE(TRIM(SUBSTITUTE(M44,CHAR(160),""))),0),TRIM(SUBSTITUTE(U44,CHAR(160),""))="Devis 2",IFERROR(VALUE(TRIM(SUBSTITUTE(P44,CHAR(160),""))),0),TRIM(SUBSTITUTE(U44,CHAR(160),""))="Devis 3",IFERROR(VALUE(TRIM(SUBSTITUTE(S44,CHAR(160),""))),0),TRUE,0)*IFERROR(VALUE(TRIM(SUBSTITUTE(C44,CHAR(160),""))),0))</f>
        <v/>
      </c>
      <c r="X44" s="70" t="str">
        <f t="shared" si="25"/>
        <v/>
      </c>
      <c r="Y44" s="609"/>
      <c r="Z44" s="18" t="str">
        <f t="shared" si="26"/>
        <v/>
      </c>
      <c r="AA44" s="15" t="str">
        <f t="shared" si="27"/>
        <v/>
      </c>
      <c r="AB44" s="15" t="str">
        <f t="shared" si="28"/>
        <v/>
      </c>
      <c r="AC44" s="15" t="str">
        <f t="shared" si="29"/>
        <v/>
      </c>
      <c r="AD44" s="15" t="str">
        <f t="shared" si="30"/>
        <v/>
      </c>
      <c r="AE44" s="15" t="str">
        <f t="shared" si="31"/>
        <v/>
      </c>
      <c r="AF44" s="15" t="str">
        <f t="shared" si="32"/>
        <v/>
      </c>
      <c r="AG44" s="614" t="str">
        <f t="shared" si="33"/>
        <v/>
      </c>
      <c r="AH44" s="618" t="str">
        <f t="shared" si="34"/>
        <v/>
      </c>
      <c r="AI44" s="616" t="str">
        <f t="shared" si="35"/>
        <v/>
      </c>
      <c r="AJ44" s="611" t="str">
        <f t="shared" ref="AJ44:AJ75" si="50">IF(L44="","",L44)</f>
        <v/>
      </c>
      <c r="AK44" s="20" t="str">
        <f t="shared" ref="AK44:AK75" si="51">IF(M44="","",M44)</f>
        <v/>
      </c>
      <c r="AL44" s="42" t="str">
        <f t="shared" si="36"/>
        <v/>
      </c>
      <c r="AM44" s="46" t="str">
        <f t="shared" si="40"/>
        <v/>
      </c>
      <c r="AN44" s="20" t="str">
        <f t="shared" si="41"/>
        <v/>
      </c>
      <c r="AO44" s="42" t="str">
        <f t="shared" si="37"/>
        <v/>
      </c>
      <c r="AP44" s="47" t="str">
        <f t="shared" si="42"/>
        <v/>
      </c>
      <c r="AQ44" s="20" t="str">
        <f t="shared" si="43"/>
        <v/>
      </c>
      <c r="AR44" s="48" t="str">
        <f t="shared" si="38"/>
        <v/>
      </c>
      <c r="AS44" s="44" t="str">
        <f t="shared" si="44"/>
        <v/>
      </c>
      <c r="AT44" s="58"/>
      <c r="AU44" s="49" t="str">
        <f t="shared" si="45"/>
        <v/>
      </c>
      <c r="AV44" s="49" t="str">
        <f t="shared" si="46"/>
        <v/>
      </c>
      <c r="AW44" s="49" t="str">
        <f t="shared" si="39"/>
        <v/>
      </c>
      <c r="AX44" s="68" t="str" cm="1">
        <f t="array" ref="AX44">IF($AA44="","",IF((IFERROR(_xlfn.IFS($AS44="Devis 1",(IFERROR(VALUE(TRIM(SUBSTITUTE(AJ44,CHAR(160),""))),0)),$AS44="Devis 2",(IFERROR(VALUE(TRIM(SUBSTITUTE(AM44,CHAR(160),""))),0)),$AS44="Devis 3",(IFERROR(VALUE(TRIM(SUBSTITUTE(AP44,CHAR(160),""))),0))),0))*(IFERROR(VALUE(TRIM(SUBSTITUTE($AA44,CHAR(160),""))),0))=0,"",(IFERROR(_xlfn.IFS($AS44="Devis 1",(IFERROR(VALUE(TRIM(SUBSTITUTE(AJ44,CHAR(160),""))),0)),$AS44="Devis 2",(IFERROR(VALUE(TRIM(SUBSTITUTE(AM44,CHAR(160),""))),0)),$AS44="Devis 3",(IFERROR(VALUE(TRIM(SUBSTITUTE(AP44,CHAR(160),""))),0))),0))*(IFERROR(VALUE(TRIM(SUBSTITUTE($AA44,CHAR(160),""))),0))))</f>
        <v/>
      </c>
      <c r="AY44" s="68" t="str" cm="1">
        <f t="array" ref="AY44">IF($AA44="","",IF(IFERROR(_xlfn.IFS(TRIM(SUBSTITUTE($AS44,CHAR(160),""))="Devis 1",IFERROR(VALUE(TRIM(SUBSTITUTE(AK44,CHAR(160),""))),0),TRIM(SUBSTITUTE($AS44,CHAR(160),""))="Devis 2",IFERROR(VALUE(TRIM(SUBSTITUTE(AN44,CHAR(160),""))),0),TRIM(SUBSTITUTE($AS44,CHAR(160),""))="Devis 3",IFERROR(VALUE(TRIM(SUBSTITUTE(AQ44,CHAR(160),""))),0)),0)*IFERROR(VALUE(TRIM(SUBSTITUTE($AA44,CHAR(160),""))),0)=0,IF(AX44&lt;&gt;"",0,""),IFERROR(_xlfn.IFS(TRIM(SUBSTITUTE($AS44,CHAR(160),""))="Devis 1",IFERROR(VALUE(TRIM(SUBSTITUTE(AK44,CHAR(160),""))),0),TRIM(SUBSTITUTE($AS44,CHAR(160),""))="Devis 2",IFERROR(VALUE(TRIM(SUBSTITUTE(AN44,CHAR(160),""))),0),TRIM(SUBSTITUTE($AS44,CHAR(160),""))="Devis 3",IFERROR(VALUE(TRIM(SUBSTITUTE(AQ44,CHAR(160),""))),0)),0)*IFERROR(VALUE(TRIM(SUBSTITUTE($AA44,CHAR(160),""))),0)))</f>
        <v/>
      </c>
      <c r="AZ44" s="68" t="str" cm="1">
        <f t="array" ref="AZ44">IF($AA44="","",IF((IFERROR(_xlfn.IFS($AS44="Devis 1",(IFERROR(VALUE(TRIM(SUBSTITUTE(AL44,CHAR(160),""))),0)),$AS44="Devis 2",(IFERROR(VALUE(TRIM(SUBSTITUTE(AO44,CHAR(160),""))),0)),$AS44="Devis 3",(IFERROR(VALUE(TRIM(SUBSTITUTE(AR44,CHAR(160),""))),0))),0))*(IFERROR(VALUE(TRIM(SUBSTITUTE($AA44,CHAR(160),""))),0))=0,"",(IFERROR(_xlfn.IFS($AS44="Devis 1",(IFERROR(VALUE(TRIM(SUBSTITUTE(AL44,CHAR(160),""))),0)),$AS44="Devis 2",(IFERROR(VALUE(TRIM(SUBSTITUTE(AO44,CHAR(160),""))),0)),$AS44="Devis 3",(IFERROR(VALUE(TRIM(SUBSTITUTE(AR44,CHAR(160),""))),0))),0))*(IFERROR(VALUE(TRIM(SUBSTITUTE($AA44,CHAR(160),""))),0))))</f>
        <v/>
      </c>
      <c r="BA44" s="59"/>
      <c r="BB44" s="14" t="str" cm="1">
        <f t="array" ref="BB44">IF(OR(AZ44="",AW44="",AX44="",AU44="",AY44="",AV44=""),"",_xlfn.IFS((IFERROR(VALUE(TRIM(SUBSTITUTE(AZ44,CHAR(160),""))),0))&gt;(IFERROR(VALUE(TRIM(SUBSTITUTE(AW44,CHAR(160),""))),0)),"KO : Le montant retenu TTC est supérieur au montant raisonnable TTC. Merci de revoir la ligne de dépense ou plafonner son montant.",(IFERROR(VALUE(TRIM(SUBSTITUTE(AX44,CHAR(160),""))),0))&gt;(IFERROR(VALUE(TRIM(SUBSTITUTE(AU44,CHAR(160),""))),0)),"Attention : Le montant retenu HT est supérieur au montant HT raisonnable. Merci de revoir la ligne de dépense, plafonner son montant, ou justifier la reventillation HT / TVA.",(IFERROR(VALUE(TRIM(SUBSTITUTE(AY44,CHAR(160),""))),0))&gt;(IFERROR(VALUE(TRIM(SUBSTITUTE(AV44,CHAR(160),""))),0)),"Attention : Le montant TVA retenu est supérieur au montant TVA raisonnable. Merci de revoir la ligne de dépense, plafonner son montant, ou justifier la reventillation HT / TVA.",(IFERROR(VALUE(TRIM(SUBSTITUTE(AZ44,CHAR(160),""))),0))=0,"",(IFERROR(VALUE(TRIM(SUBSTITUTE(AW44,CHAR(160),""))),0))=(IFERROR(VALUE(TRIM(SUBSTITUTE(AZ44,CHAR(160),""))),0)),"OK",(IFERROR(VALUE(TRIM(SUBSTITUTE(AW44,CHAR(160),""))),0))&gt;(IFERROR(VALUE(TRIM(SUBSTITUTE(AZ44,CHAR(160),""))),0))," OK : Montant instruit inférieur au montant raisonnable.",TRUE,""))</f>
        <v/>
      </c>
      <c r="BC44" s="14" t="str" cm="1">
        <f t="array" ref="BC44">IF(
   OR(AZ44="",X44="",AX44="",V44="",AY44="",W44=""),
   "",
   _xlfn.IFS(
      (IFERROR(VALUE(TRIM(SUBSTITUTE(AZ44,CHAR(160),""))),0))=0,
         "Attention montant présenté entièrement écarté",
      (IFERROR(VALUE(TRIM(SUBSTITUTE(AZ44,CHAR(160),""))),0))&gt;
         (IFERROR(VALUE(TRIM(SUBSTITUTE(X44,CHAR(160),""))),0)),
         "KO : Le montant retenu TTC est supérieur au montant présenté TTC. Merci de revoir la ligne de dépense ou plafonner son montant.",
      (IFERROR(VALUE(TRIM(SUBSTITUTE(AX44,CHAR(160),""))),0))&gt;
         (IFERROR(VALUE(TRIM(SUBSTITUTE(V44,CHAR(160),""))),0)),
         "Attention : Le montant retenu HT est supérieur au montant HT présenté. Merci de revoir la ligne de dépense, plafonner son montant, ou justifier la reventilation HT / TVA.",
      (IFERROR(VALUE(TRIM(SUBSTITUTE(AY44,CHAR(160),""))),0))&gt;
         (IFERROR(VALUE(TRIM(SUBSTITUTE(W44,CHAR(160),""))),0)),
         "Attention : Le montant TVA retenu est supérieur au montant TVA présenté. Merci de revoir la ligne de dépense, plafonner son montant, ou justifier la reventilation HT / TVA.",
      (IFERROR(VALUE(TRIM(SUBSTITUTE(X44,CHAR(160),""))),0))=0,
         "",
      (IFERROR(VALUE(TRIM(SUBSTITUTE(AZ44,CHAR(160),""))),0))=
         (IFERROR(VALUE(TRIM(SUBSTITUTE(X44,CHAR(160),""))),0)),
         "OK",
      (IFERROR(VALUE(TRIM(SUBSTITUTE(AZ44,CHAR(160),""))),0))&lt;
         (IFERROR(VALUE(TRIM(SUBSTITUTE(X44,CHAR(160),""))),0)),
         "Attention : montant présenté partiellement écarté.",
      TRUE,
         ""
   )
)</f>
        <v/>
      </c>
      <c r="BD44" s="49" t="str">
        <f t="shared" si="47"/>
        <v/>
      </c>
      <c r="BE44" s="49" t="str">
        <f t="shared" si="48"/>
        <v/>
      </c>
      <c r="BF44" s="21" t="str">
        <f t="shared" si="49"/>
        <v/>
      </c>
    </row>
    <row r="45" spans="1:58" ht="15" customHeight="1">
      <c r="A45" s="338">
        <v>34</v>
      </c>
      <c r="B45" s="355"/>
      <c r="C45" s="6"/>
      <c r="D45" s="5"/>
      <c r="E45" s="5"/>
      <c r="F45" s="143"/>
      <c r="G45" s="24"/>
      <c r="H45" s="22"/>
      <c r="I45" s="23"/>
      <c r="J45" s="5"/>
      <c r="K45" s="11"/>
      <c r="L45" s="8"/>
      <c r="M45" s="7"/>
      <c r="N45" s="42" t="str">
        <f t="shared" si="22"/>
        <v/>
      </c>
      <c r="O45" s="9"/>
      <c r="P45" s="7"/>
      <c r="Q45" s="42" t="str">
        <f t="shared" si="23"/>
        <v/>
      </c>
      <c r="R45" s="10"/>
      <c r="S45" s="7"/>
      <c r="T45" s="43" t="str">
        <f t="shared" si="24"/>
        <v/>
      </c>
      <c r="U45" s="16"/>
      <c r="V45" s="69" t="str" cm="1">
        <f t="array" ref="V45">IF((_xlfn.IFS(TRIM(SUBSTITUTE(U45,CHAR(160),""))="Devis 1",IFERROR(VALUE(TRIM(SUBSTITUTE(L45,CHAR(160),""))),0),TRIM(SUBSTITUTE(U45,CHAR(160),""))="Devis 2",IFERROR(VALUE(TRIM(SUBSTITUTE(O45,CHAR(160),""))),0),TRIM(SUBSTITUTE(U45,CHAR(160),""))="Devis 3",IFERROR(VALUE(TRIM(SUBSTITUTE(R45,CHAR(160),""))),0),TRUE,0)*IFERROR(VALUE(TRIM(SUBSTITUTE(C45,CHAR(160),""))),0))=0,"",_xlfn.IFS(TRIM(SUBSTITUTE(U45,CHAR(160),""))="Devis 1",IFERROR(VALUE(TRIM(SUBSTITUTE(L45,CHAR(160),""))),0),TRIM(SUBSTITUTE(U45,CHAR(160),""))="Devis 2",IFERROR(VALUE(TRIM(SUBSTITUTE(O45,CHAR(160),""))),0),TRIM(SUBSTITUTE(U45,CHAR(160),""))="Devis 3",IFERROR(VALUE(TRIM(SUBSTITUTE(R45,CHAR(160),""))),0),TRUE,0)*IFERROR(VALUE(TRIM(SUBSTITUTE(C45,CHAR(160),""))),0))</f>
        <v/>
      </c>
      <c r="W45" s="67" t="str" cm="1">
        <f t="array" ref="W45">IF((_xlfn.IFS(TRIM(SUBSTITUTE(U45,CHAR(160),""))="Devis 1",IFERROR(VALUE(TRIM(SUBSTITUTE(M45,CHAR(160),""))),0),TRIM(SUBSTITUTE(U45,CHAR(160),""))="Devis 2",IFERROR(VALUE(TRIM(SUBSTITUTE(P45,CHAR(160),""))),0),TRIM(SUBSTITUTE(U45,CHAR(160),""))="Devis 3",IFERROR(VALUE(TRIM(SUBSTITUTE(S45,CHAR(160),""))),0),TRUE,0)*IFERROR(VALUE(TRIM(SUBSTITUTE(C45,CHAR(160),""))),0))=0,IF(V45&lt;&gt;"",0,""),_xlfn.IFS(TRIM(SUBSTITUTE(U45,CHAR(160),""))="Devis 1",IFERROR(VALUE(TRIM(SUBSTITUTE(M45,CHAR(160),""))),0),TRIM(SUBSTITUTE(U45,CHAR(160),""))="Devis 2",IFERROR(VALUE(TRIM(SUBSTITUTE(P45,CHAR(160),""))),0),TRIM(SUBSTITUTE(U45,CHAR(160),""))="Devis 3",IFERROR(VALUE(TRIM(SUBSTITUTE(S45,CHAR(160),""))),0),TRUE,0)*IFERROR(VALUE(TRIM(SUBSTITUTE(C45,CHAR(160),""))),0))</f>
        <v/>
      </c>
      <c r="X45" s="70" t="str">
        <f t="shared" si="25"/>
        <v/>
      </c>
      <c r="Y45" s="609"/>
      <c r="Z45" s="18" t="str">
        <f t="shared" si="26"/>
        <v/>
      </c>
      <c r="AA45" s="15" t="str">
        <f t="shared" si="27"/>
        <v/>
      </c>
      <c r="AB45" s="15" t="str">
        <f t="shared" si="28"/>
        <v/>
      </c>
      <c r="AC45" s="15" t="str">
        <f t="shared" si="29"/>
        <v/>
      </c>
      <c r="AD45" s="15" t="str">
        <f t="shared" si="30"/>
        <v/>
      </c>
      <c r="AE45" s="15" t="str">
        <f t="shared" si="31"/>
        <v/>
      </c>
      <c r="AF45" s="15" t="str">
        <f t="shared" si="32"/>
        <v/>
      </c>
      <c r="AG45" s="614" t="str">
        <f t="shared" si="33"/>
        <v/>
      </c>
      <c r="AH45" s="618" t="str">
        <f t="shared" si="34"/>
        <v/>
      </c>
      <c r="AI45" s="616" t="str">
        <f t="shared" si="35"/>
        <v/>
      </c>
      <c r="AJ45" s="611" t="str">
        <f t="shared" si="50"/>
        <v/>
      </c>
      <c r="AK45" s="20" t="str">
        <f t="shared" si="51"/>
        <v/>
      </c>
      <c r="AL45" s="42" t="str">
        <f t="shared" si="36"/>
        <v/>
      </c>
      <c r="AM45" s="46" t="str">
        <f t="shared" si="40"/>
        <v/>
      </c>
      <c r="AN45" s="20" t="str">
        <f t="shared" si="41"/>
        <v/>
      </c>
      <c r="AO45" s="42" t="str">
        <f t="shared" si="37"/>
        <v/>
      </c>
      <c r="AP45" s="47" t="str">
        <f t="shared" si="42"/>
        <v/>
      </c>
      <c r="AQ45" s="20" t="str">
        <f t="shared" si="43"/>
        <v/>
      </c>
      <c r="AR45" s="48" t="str">
        <f t="shared" si="38"/>
        <v/>
      </c>
      <c r="AS45" s="44" t="str">
        <f t="shared" si="44"/>
        <v/>
      </c>
      <c r="AT45" s="58"/>
      <c r="AU45" s="49" t="str">
        <f t="shared" si="45"/>
        <v/>
      </c>
      <c r="AV45" s="49" t="str">
        <f t="shared" si="46"/>
        <v/>
      </c>
      <c r="AW45" s="49" t="str">
        <f t="shared" si="39"/>
        <v/>
      </c>
      <c r="AX45" s="68" t="str" cm="1">
        <f t="array" ref="AX45">IF($AA45="","",IF((IFERROR(_xlfn.IFS($AS45="Devis 1",(IFERROR(VALUE(TRIM(SUBSTITUTE(AJ45,CHAR(160),""))),0)),$AS45="Devis 2",(IFERROR(VALUE(TRIM(SUBSTITUTE(AM45,CHAR(160),""))),0)),$AS45="Devis 3",(IFERROR(VALUE(TRIM(SUBSTITUTE(AP45,CHAR(160),""))),0))),0))*(IFERROR(VALUE(TRIM(SUBSTITUTE($AA45,CHAR(160),""))),0))=0,"",(IFERROR(_xlfn.IFS($AS45="Devis 1",(IFERROR(VALUE(TRIM(SUBSTITUTE(AJ45,CHAR(160),""))),0)),$AS45="Devis 2",(IFERROR(VALUE(TRIM(SUBSTITUTE(AM45,CHAR(160),""))),0)),$AS45="Devis 3",(IFERROR(VALUE(TRIM(SUBSTITUTE(AP45,CHAR(160),""))),0))),0))*(IFERROR(VALUE(TRIM(SUBSTITUTE($AA45,CHAR(160),""))),0))))</f>
        <v/>
      </c>
      <c r="AY45" s="68" t="str" cm="1">
        <f t="array" ref="AY45">IF($AA45="","",IF(IFERROR(_xlfn.IFS(TRIM(SUBSTITUTE($AS45,CHAR(160),""))="Devis 1",IFERROR(VALUE(TRIM(SUBSTITUTE(AK45,CHAR(160),""))),0),TRIM(SUBSTITUTE($AS45,CHAR(160),""))="Devis 2",IFERROR(VALUE(TRIM(SUBSTITUTE(AN45,CHAR(160),""))),0),TRIM(SUBSTITUTE($AS45,CHAR(160),""))="Devis 3",IFERROR(VALUE(TRIM(SUBSTITUTE(AQ45,CHAR(160),""))),0)),0)*IFERROR(VALUE(TRIM(SUBSTITUTE($AA45,CHAR(160),""))),0)=0,IF(AX45&lt;&gt;"",0,""),IFERROR(_xlfn.IFS(TRIM(SUBSTITUTE($AS45,CHAR(160),""))="Devis 1",IFERROR(VALUE(TRIM(SUBSTITUTE(AK45,CHAR(160),""))),0),TRIM(SUBSTITUTE($AS45,CHAR(160),""))="Devis 2",IFERROR(VALUE(TRIM(SUBSTITUTE(AN45,CHAR(160),""))),0),TRIM(SUBSTITUTE($AS45,CHAR(160),""))="Devis 3",IFERROR(VALUE(TRIM(SUBSTITUTE(AQ45,CHAR(160),""))),0)),0)*IFERROR(VALUE(TRIM(SUBSTITUTE($AA45,CHAR(160),""))),0)))</f>
        <v/>
      </c>
      <c r="AZ45" s="68" t="str" cm="1">
        <f t="array" ref="AZ45">IF($AA45="","",IF((IFERROR(_xlfn.IFS($AS45="Devis 1",(IFERROR(VALUE(TRIM(SUBSTITUTE(AL45,CHAR(160),""))),0)),$AS45="Devis 2",(IFERROR(VALUE(TRIM(SUBSTITUTE(AO45,CHAR(160),""))),0)),$AS45="Devis 3",(IFERROR(VALUE(TRIM(SUBSTITUTE(AR45,CHAR(160),""))),0))),0))*(IFERROR(VALUE(TRIM(SUBSTITUTE($AA45,CHAR(160),""))),0))=0,"",(IFERROR(_xlfn.IFS($AS45="Devis 1",(IFERROR(VALUE(TRIM(SUBSTITUTE(AL45,CHAR(160),""))),0)),$AS45="Devis 2",(IFERROR(VALUE(TRIM(SUBSTITUTE(AO45,CHAR(160),""))),0)),$AS45="Devis 3",(IFERROR(VALUE(TRIM(SUBSTITUTE(AR45,CHAR(160),""))),0))),0))*(IFERROR(VALUE(TRIM(SUBSTITUTE($AA45,CHAR(160),""))),0))))</f>
        <v/>
      </c>
      <c r="BA45" s="59"/>
      <c r="BB45" s="14" t="str" cm="1">
        <f t="array" ref="BB45">IF(OR(AZ45="",AW45="",AX45="",AU45="",AY45="",AV45=""),"",_xlfn.IFS((IFERROR(VALUE(TRIM(SUBSTITUTE(AZ45,CHAR(160),""))),0))&gt;(IFERROR(VALUE(TRIM(SUBSTITUTE(AW45,CHAR(160),""))),0)),"KO : Le montant retenu TTC est supérieur au montant raisonnable TTC. Merci de revoir la ligne de dépense ou plafonner son montant.",(IFERROR(VALUE(TRIM(SUBSTITUTE(AX45,CHAR(160),""))),0))&gt;(IFERROR(VALUE(TRIM(SUBSTITUTE(AU45,CHAR(160),""))),0)),"Attention : Le montant retenu HT est supérieur au montant HT raisonnable. Merci de revoir la ligne de dépense, plafonner son montant, ou justifier la reventillation HT / TVA.",(IFERROR(VALUE(TRIM(SUBSTITUTE(AY45,CHAR(160),""))),0))&gt;(IFERROR(VALUE(TRIM(SUBSTITUTE(AV45,CHAR(160),""))),0)),"Attention : Le montant TVA retenu est supérieur au montant TVA raisonnable. Merci de revoir la ligne de dépense, plafonner son montant, ou justifier la reventillation HT / TVA.",(IFERROR(VALUE(TRIM(SUBSTITUTE(AZ45,CHAR(160),""))),0))=0,"",(IFERROR(VALUE(TRIM(SUBSTITUTE(AW45,CHAR(160),""))),0))=(IFERROR(VALUE(TRIM(SUBSTITUTE(AZ45,CHAR(160),""))),0)),"OK",(IFERROR(VALUE(TRIM(SUBSTITUTE(AW45,CHAR(160),""))),0))&gt;(IFERROR(VALUE(TRIM(SUBSTITUTE(AZ45,CHAR(160),""))),0))," OK : Montant instruit inférieur au montant raisonnable.",TRUE,""))</f>
        <v/>
      </c>
      <c r="BC45" s="14" t="str" cm="1">
        <f t="array" ref="BC45">IF(
   OR(AZ45="",X45="",AX45="",V45="",AY45="",W45=""),
   "",
   _xlfn.IFS(
      (IFERROR(VALUE(TRIM(SUBSTITUTE(AZ45,CHAR(160),""))),0))=0,
         "Attention montant présenté entièrement écarté",
      (IFERROR(VALUE(TRIM(SUBSTITUTE(AZ45,CHAR(160),""))),0))&gt;
         (IFERROR(VALUE(TRIM(SUBSTITUTE(X45,CHAR(160),""))),0)),
         "KO : Le montant retenu TTC est supérieur au montant présenté TTC. Merci de revoir la ligne de dépense ou plafonner son montant.",
      (IFERROR(VALUE(TRIM(SUBSTITUTE(AX45,CHAR(160),""))),0))&gt;
         (IFERROR(VALUE(TRIM(SUBSTITUTE(V45,CHAR(160),""))),0)),
         "Attention : Le montant retenu HT est supérieur au montant HT présenté. Merci de revoir la ligne de dépense, plafonner son montant, ou justifier la reventilation HT / TVA.",
      (IFERROR(VALUE(TRIM(SUBSTITUTE(AY45,CHAR(160),""))),0))&gt;
         (IFERROR(VALUE(TRIM(SUBSTITUTE(W45,CHAR(160),""))),0)),
         "Attention : Le montant TVA retenu est supérieur au montant TVA présenté. Merci de revoir la ligne de dépense, plafonner son montant, ou justifier la reventilation HT / TVA.",
      (IFERROR(VALUE(TRIM(SUBSTITUTE(X45,CHAR(160),""))),0))=0,
         "",
      (IFERROR(VALUE(TRIM(SUBSTITUTE(AZ45,CHAR(160),""))),0))=
         (IFERROR(VALUE(TRIM(SUBSTITUTE(X45,CHAR(160),""))),0)),
         "OK",
      (IFERROR(VALUE(TRIM(SUBSTITUTE(AZ45,CHAR(160),""))),0))&lt;
         (IFERROR(VALUE(TRIM(SUBSTITUTE(X45,CHAR(160),""))),0)),
         "Attention : montant présenté partiellement écarté.",
      TRUE,
         ""
   )
)</f>
        <v/>
      </c>
      <c r="BD45" s="49" t="str">
        <f t="shared" si="47"/>
        <v/>
      </c>
      <c r="BE45" s="49" t="str">
        <f t="shared" si="48"/>
        <v/>
      </c>
      <c r="BF45" s="21" t="str">
        <f t="shared" si="49"/>
        <v/>
      </c>
    </row>
    <row r="46" spans="1:58" ht="15" customHeight="1">
      <c r="A46" s="338">
        <v>35</v>
      </c>
      <c r="B46" s="355"/>
      <c r="C46" s="6"/>
      <c r="D46" s="5"/>
      <c r="E46" s="5"/>
      <c r="F46" s="143"/>
      <c r="G46" s="24"/>
      <c r="H46" s="22"/>
      <c r="I46" s="23"/>
      <c r="J46" s="5"/>
      <c r="K46" s="11"/>
      <c r="L46" s="8"/>
      <c r="M46" s="7"/>
      <c r="N46" s="42" t="str">
        <f t="shared" si="22"/>
        <v/>
      </c>
      <c r="O46" s="9"/>
      <c r="P46" s="7"/>
      <c r="Q46" s="42" t="str">
        <f t="shared" si="23"/>
        <v/>
      </c>
      <c r="R46" s="10"/>
      <c r="S46" s="7"/>
      <c r="T46" s="43" t="str">
        <f t="shared" si="24"/>
        <v/>
      </c>
      <c r="U46" s="16"/>
      <c r="V46" s="69" t="str" cm="1">
        <f t="array" ref="V46">IF((_xlfn.IFS(TRIM(SUBSTITUTE(U46,CHAR(160),""))="Devis 1",IFERROR(VALUE(TRIM(SUBSTITUTE(L46,CHAR(160),""))),0),TRIM(SUBSTITUTE(U46,CHAR(160),""))="Devis 2",IFERROR(VALUE(TRIM(SUBSTITUTE(O46,CHAR(160),""))),0),TRIM(SUBSTITUTE(U46,CHAR(160),""))="Devis 3",IFERROR(VALUE(TRIM(SUBSTITUTE(R46,CHAR(160),""))),0),TRUE,0)*IFERROR(VALUE(TRIM(SUBSTITUTE(C46,CHAR(160),""))),0))=0,"",_xlfn.IFS(TRIM(SUBSTITUTE(U46,CHAR(160),""))="Devis 1",IFERROR(VALUE(TRIM(SUBSTITUTE(L46,CHAR(160),""))),0),TRIM(SUBSTITUTE(U46,CHAR(160),""))="Devis 2",IFERROR(VALUE(TRIM(SUBSTITUTE(O46,CHAR(160),""))),0),TRIM(SUBSTITUTE(U46,CHAR(160),""))="Devis 3",IFERROR(VALUE(TRIM(SUBSTITUTE(R46,CHAR(160),""))),0),TRUE,0)*IFERROR(VALUE(TRIM(SUBSTITUTE(C46,CHAR(160),""))),0))</f>
        <v/>
      </c>
      <c r="W46" s="67" t="str" cm="1">
        <f t="array" ref="W46">IF((_xlfn.IFS(TRIM(SUBSTITUTE(U46,CHAR(160),""))="Devis 1",IFERROR(VALUE(TRIM(SUBSTITUTE(M46,CHAR(160),""))),0),TRIM(SUBSTITUTE(U46,CHAR(160),""))="Devis 2",IFERROR(VALUE(TRIM(SUBSTITUTE(P46,CHAR(160),""))),0),TRIM(SUBSTITUTE(U46,CHAR(160),""))="Devis 3",IFERROR(VALUE(TRIM(SUBSTITUTE(S46,CHAR(160),""))),0),TRUE,0)*IFERROR(VALUE(TRIM(SUBSTITUTE(C46,CHAR(160),""))),0))=0,IF(V46&lt;&gt;"",0,""),_xlfn.IFS(TRIM(SUBSTITUTE(U46,CHAR(160),""))="Devis 1",IFERROR(VALUE(TRIM(SUBSTITUTE(M46,CHAR(160),""))),0),TRIM(SUBSTITUTE(U46,CHAR(160),""))="Devis 2",IFERROR(VALUE(TRIM(SUBSTITUTE(P46,CHAR(160),""))),0),TRIM(SUBSTITUTE(U46,CHAR(160),""))="Devis 3",IFERROR(VALUE(TRIM(SUBSTITUTE(S46,CHAR(160),""))),0),TRUE,0)*IFERROR(VALUE(TRIM(SUBSTITUTE(C46,CHAR(160),""))),0))</f>
        <v/>
      </c>
      <c r="X46" s="70" t="str">
        <f t="shared" si="25"/>
        <v/>
      </c>
      <c r="Y46" s="609"/>
      <c r="Z46" s="18" t="str">
        <f t="shared" si="26"/>
        <v/>
      </c>
      <c r="AA46" s="15" t="str">
        <f t="shared" si="27"/>
        <v/>
      </c>
      <c r="AB46" s="15" t="str">
        <f t="shared" si="28"/>
        <v/>
      </c>
      <c r="AC46" s="15" t="str">
        <f t="shared" si="29"/>
        <v/>
      </c>
      <c r="AD46" s="15" t="str">
        <f t="shared" si="30"/>
        <v/>
      </c>
      <c r="AE46" s="15" t="str">
        <f t="shared" si="31"/>
        <v/>
      </c>
      <c r="AF46" s="15" t="str">
        <f t="shared" si="32"/>
        <v/>
      </c>
      <c r="AG46" s="614" t="str">
        <f t="shared" si="33"/>
        <v/>
      </c>
      <c r="AH46" s="618" t="str">
        <f t="shared" si="34"/>
        <v/>
      </c>
      <c r="AI46" s="616" t="str">
        <f t="shared" si="35"/>
        <v/>
      </c>
      <c r="AJ46" s="611" t="str">
        <f t="shared" si="50"/>
        <v/>
      </c>
      <c r="AK46" s="20" t="str">
        <f t="shared" si="51"/>
        <v/>
      </c>
      <c r="AL46" s="42" t="str">
        <f t="shared" si="36"/>
        <v/>
      </c>
      <c r="AM46" s="46" t="str">
        <f t="shared" si="40"/>
        <v/>
      </c>
      <c r="AN46" s="20" t="str">
        <f t="shared" si="41"/>
        <v/>
      </c>
      <c r="AO46" s="42" t="str">
        <f t="shared" si="37"/>
        <v/>
      </c>
      <c r="AP46" s="47" t="str">
        <f t="shared" si="42"/>
        <v/>
      </c>
      <c r="AQ46" s="20" t="str">
        <f t="shared" si="43"/>
        <v/>
      </c>
      <c r="AR46" s="48" t="str">
        <f t="shared" si="38"/>
        <v/>
      </c>
      <c r="AS46" s="44" t="str">
        <f t="shared" si="44"/>
        <v/>
      </c>
      <c r="AT46" s="58"/>
      <c r="AU46" s="49" t="str">
        <f t="shared" si="45"/>
        <v/>
      </c>
      <c r="AV46" s="49" t="str">
        <f t="shared" si="46"/>
        <v/>
      </c>
      <c r="AW46" s="49" t="str">
        <f t="shared" si="39"/>
        <v/>
      </c>
      <c r="AX46" s="68" t="str" cm="1">
        <f t="array" ref="AX46">IF($AA46="","",IF((IFERROR(_xlfn.IFS($AS46="Devis 1",(IFERROR(VALUE(TRIM(SUBSTITUTE(AJ46,CHAR(160),""))),0)),$AS46="Devis 2",(IFERROR(VALUE(TRIM(SUBSTITUTE(AM46,CHAR(160),""))),0)),$AS46="Devis 3",(IFERROR(VALUE(TRIM(SUBSTITUTE(AP46,CHAR(160),""))),0))),0))*(IFERROR(VALUE(TRIM(SUBSTITUTE($AA46,CHAR(160),""))),0))=0,"",(IFERROR(_xlfn.IFS($AS46="Devis 1",(IFERROR(VALUE(TRIM(SUBSTITUTE(AJ46,CHAR(160),""))),0)),$AS46="Devis 2",(IFERROR(VALUE(TRIM(SUBSTITUTE(AM46,CHAR(160),""))),0)),$AS46="Devis 3",(IFERROR(VALUE(TRIM(SUBSTITUTE(AP46,CHAR(160),""))),0))),0))*(IFERROR(VALUE(TRIM(SUBSTITUTE($AA46,CHAR(160),""))),0))))</f>
        <v/>
      </c>
      <c r="AY46" s="68" t="str" cm="1">
        <f t="array" ref="AY46">IF($AA46="","",IF(IFERROR(_xlfn.IFS(TRIM(SUBSTITUTE($AS46,CHAR(160),""))="Devis 1",IFERROR(VALUE(TRIM(SUBSTITUTE(AK46,CHAR(160),""))),0),TRIM(SUBSTITUTE($AS46,CHAR(160),""))="Devis 2",IFERROR(VALUE(TRIM(SUBSTITUTE(AN46,CHAR(160),""))),0),TRIM(SUBSTITUTE($AS46,CHAR(160),""))="Devis 3",IFERROR(VALUE(TRIM(SUBSTITUTE(AQ46,CHAR(160),""))),0)),0)*IFERROR(VALUE(TRIM(SUBSTITUTE($AA46,CHAR(160),""))),0)=0,IF(AX46&lt;&gt;"",0,""),IFERROR(_xlfn.IFS(TRIM(SUBSTITUTE($AS46,CHAR(160),""))="Devis 1",IFERROR(VALUE(TRIM(SUBSTITUTE(AK46,CHAR(160),""))),0),TRIM(SUBSTITUTE($AS46,CHAR(160),""))="Devis 2",IFERROR(VALUE(TRIM(SUBSTITUTE(AN46,CHAR(160),""))),0),TRIM(SUBSTITUTE($AS46,CHAR(160),""))="Devis 3",IFERROR(VALUE(TRIM(SUBSTITUTE(AQ46,CHAR(160),""))),0)),0)*IFERROR(VALUE(TRIM(SUBSTITUTE($AA46,CHAR(160),""))),0)))</f>
        <v/>
      </c>
      <c r="AZ46" s="68" t="str" cm="1">
        <f t="array" ref="AZ46">IF($AA46="","",IF((IFERROR(_xlfn.IFS($AS46="Devis 1",(IFERROR(VALUE(TRIM(SUBSTITUTE(AL46,CHAR(160),""))),0)),$AS46="Devis 2",(IFERROR(VALUE(TRIM(SUBSTITUTE(AO46,CHAR(160),""))),0)),$AS46="Devis 3",(IFERROR(VALUE(TRIM(SUBSTITUTE(AR46,CHAR(160),""))),0))),0))*(IFERROR(VALUE(TRIM(SUBSTITUTE($AA46,CHAR(160),""))),0))=0,"",(IFERROR(_xlfn.IFS($AS46="Devis 1",(IFERROR(VALUE(TRIM(SUBSTITUTE(AL46,CHAR(160),""))),0)),$AS46="Devis 2",(IFERROR(VALUE(TRIM(SUBSTITUTE(AO46,CHAR(160),""))),0)),$AS46="Devis 3",(IFERROR(VALUE(TRIM(SUBSTITUTE(AR46,CHAR(160),""))),0))),0))*(IFERROR(VALUE(TRIM(SUBSTITUTE($AA46,CHAR(160),""))),0))))</f>
        <v/>
      </c>
      <c r="BA46" s="59"/>
      <c r="BB46" s="14" t="str" cm="1">
        <f t="array" ref="BB46">IF(OR(AZ46="",AW46="",AX46="",AU46="",AY46="",AV46=""),"",_xlfn.IFS((IFERROR(VALUE(TRIM(SUBSTITUTE(AZ46,CHAR(160),""))),0))&gt;(IFERROR(VALUE(TRIM(SUBSTITUTE(AW46,CHAR(160),""))),0)),"KO : Le montant retenu TTC est supérieur au montant raisonnable TTC. Merci de revoir la ligne de dépense ou plafonner son montant.",(IFERROR(VALUE(TRIM(SUBSTITUTE(AX46,CHAR(160),""))),0))&gt;(IFERROR(VALUE(TRIM(SUBSTITUTE(AU46,CHAR(160),""))),0)),"Attention : Le montant retenu HT est supérieur au montant HT raisonnable. Merci de revoir la ligne de dépense, plafonner son montant, ou justifier la reventillation HT / TVA.",(IFERROR(VALUE(TRIM(SUBSTITUTE(AY46,CHAR(160),""))),0))&gt;(IFERROR(VALUE(TRIM(SUBSTITUTE(AV46,CHAR(160),""))),0)),"Attention : Le montant TVA retenu est supérieur au montant TVA raisonnable. Merci de revoir la ligne de dépense, plafonner son montant, ou justifier la reventillation HT / TVA.",(IFERROR(VALUE(TRIM(SUBSTITUTE(AZ46,CHAR(160),""))),0))=0,"",(IFERROR(VALUE(TRIM(SUBSTITUTE(AW46,CHAR(160),""))),0))=(IFERROR(VALUE(TRIM(SUBSTITUTE(AZ46,CHAR(160),""))),0)),"OK",(IFERROR(VALUE(TRIM(SUBSTITUTE(AW46,CHAR(160),""))),0))&gt;(IFERROR(VALUE(TRIM(SUBSTITUTE(AZ46,CHAR(160),""))),0))," OK : Montant instruit inférieur au montant raisonnable.",TRUE,""))</f>
        <v/>
      </c>
      <c r="BC46" s="14" t="str" cm="1">
        <f t="array" ref="BC46">IF(
   OR(AZ46="",X46="",AX46="",V46="",AY46="",W46=""),
   "",
   _xlfn.IFS(
      (IFERROR(VALUE(TRIM(SUBSTITUTE(AZ46,CHAR(160),""))),0))=0,
         "Attention montant présenté entièrement écarté",
      (IFERROR(VALUE(TRIM(SUBSTITUTE(AZ46,CHAR(160),""))),0))&gt;
         (IFERROR(VALUE(TRIM(SUBSTITUTE(X46,CHAR(160),""))),0)),
         "KO : Le montant retenu TTC est supérieur au montant présenté TTC. Merci de revoir la ligne de dépense ou plafonner son montant.",
      (IFERROR(VALUE(TRIM(SUBSTITUTE(AX46,CHAR(160),""))),0))&gt;
         (IFERROR(VALUE(TRIM(SUBSTITUTE(V46,CHAR(160),""))),0)),
         "Attention : Le montant retenu HT est supérieur au montant HT présenté. Merci de revoir la ligne de dépense, plafonner son montant, ou justifier la reventilation HT / TVA.",
      (IFERROR(VALUE(TRIM(SUBSTITUTE(AY46,CHAR(160),""))),0))&gt;
         (IFERROR(VALUE(TRIM(SUBSTITUTE(W46,CHAR(160),""))),0)),
         "Attention : Le montant TVA retenu est supérieur au montant TVA présenté. Merci de revoir la ligne de dépense, plafonner son montant, ou justifier la reventilation HT / TVA.",
      (IFERROR(VALUE(TRIM(SUBSTITUTE(X46,CHAR(160),""))),0))=0,
         "",
      (IFERROR(VALUE(TRIM(SUBSTITUTE(AZ46,CHAR(160),""))),0))=
         (IFERROR(VALUE(TRIM(SUBSTITUTE(X46,CHAR(160),""))),0)),
         "OK",
      (IFERROR(VALUE(TRIM(SUBSTITUTE(AZ46,CHAR(160),""))),0))&lt;
         (IFERROR(VALUE(TRIM(SUBSTITUTE(X46,CHAR(160),""))),0)),
         "Attention : montant présenté partiellement écarté.",
      TRUE,
         ""
   )
)</f>
        <v/>
      </c>
      <c r="BD46" s="49" t="str">
        <f t="shared" si="47"/>
        <v/>
      </c>
      <c r="BE46" s="49" t="str">
        <f t="shared" si="48"/>
        <v/>
      </c>
      <c r="BF46" s="21" t="str">
        <f t="shared" si="49"/>
        <v/>
      </c>
    </row>
    <row r="47" spans="1:58" ht="15" customHeight="1">
      <c r="A47" s="338">
        <v>36</v>
      </c>
      <c r="B47" s="355"/>
      <c r="C47" s="6"/>
      <c r="D47" s="5"/>
      <c r="E47" s="5"/>
      <c r="F47" s="143"/>
      <c r="G47" s="24"/>
      <c r="H47" s="22"/>
      <c r="I47" s="23"/>
      <c r="J47" s="5"/>
      <c r="K47" s="11"/>
      <c r="L47" s="8"/>
      <c r="M47" s="7"/>
      <c r="N47" s="42" t="str">
        <f t="shared" si="22"/>
        <v/>
      </c>
      <c r="O47" s="9"/>
      <c r="P47" s="7"/>
      <c r="Q47" s="42" t="str">
        <f t="shared" si="23"/>
        <v/>
      </c>
      <c r="R47" s="10"/>
      <c r="S47" s="7"/>
      <c r="T47" s="43" t="str">
        <f t="shared" si="24"/>
        <v/>
      </c>
      <c r="U47" s="16"/>
      <c r="V47" s="69" t="str" cm="1">
        <f t="array" ref="V47">IF((_xlfn.IFS(TRIM(SUBSTITUTE(U47,CHAR(160),""))="Devis 1",IFERROR(VALUE(TRIM(SUBSTITUTE(L47,CHAR(160),""))),0),TRIM(SUBSTITUTE(U47,CHAR(160),""))="Devis 2",IFERROR(VALUE(TRIM(SUBSTITUTE(O47,CHAR(160),""))),0),TRIM(SUBSTITUTE(U47,CHAR(160),""))="Devis 3",IFERROR(VALUE(TRIM(SUBSTITUTE(R47,CHAR(160),""))),0),TRUE,0)*IFERROR(VALUE(TRIM(SUBSTITUTE(C47,CHAR(160),""))),0))=0,"",_xlfn.IFS(TRIM(SUBSTITUTE(U47,CHAR(160),""))="Devis 1",IFERROR(VALUE(TRIM(SUBSTITUTE(L47,CHAR(160),""))),0),TRIM(SUBSTITUTE(U47,CHAR(160),""))="Devis 2",IFERROR(VALUE(TRIM(SUBSTITUTE(O47,CHAR(160),""))),0),TRIM(SUBSTITUTE(U47,CHAR(160),""))="Devis 3",IFERROR(VALUE(TRIM(SUBSTITUTE(R47,CHAR(160),""))),0),TRUE,0)*IFERROR(VALUE(TRIM(SUBSTITUTE(C47,CHAR(160),""))),0))</f>
        <v/>
      </c>
      <c r="W47" s="67" t="str" cm="1">
        <f t="array" ref="W47">IF((_xlfn.IFS(TRIM(SUBSTITUTE(U47,CHAR(160),""))="Devis 1",IFERROR(VALUE(TRIM(SUBSTITUTE(M47,CHAR(160),""))),0),TRIM(SUBSTITUTE(U47,CHAR(160),""))="Devis 2",IFERROR(VALUE(TRIM(SUBSTITUTE(P47,CHAR(160),""))),0),TRIM(SUBSTITUTE(U47,CHAR(160),""))="Devis 3",IFERROR(VALUE(TRIM(SUBSTITUTE(S47,CHAR(160),""))),0),TRUE,0)*IFERROR(VALUE(TRIM(SUBSTITUTE(C47,CHAR(160),""))),0))=0,IF(V47&lt;&gt;"",0,""),_xlfn.IFS(TRIM(SUBSTITUTE(U47,CHAR(160),""))="Devis 1",IFERROR(VALUE(TRIM(SUBSTITUTE(M47,CHAR(160),""))),0),TRIM(SUBSTITUTE(U47,CHAR(160),""))="Devis 2",IFERROR(VALUE(TRIM(SUBSTITUTE(P47,CHAR(160),""))),0),TRIM(SUBSTITUTE(U47,CHAR(160),""))="Devis 3",IFERROR(VALUE(TRIM(SUBSTITUTE(S47,CHAR(160),""))),0),TRUE,0)*IFERROR(VALUE(TRIM(SUBSTITUTE(C47,CHAR(160),""))),0))</f>
        <v/>
      </c>
      <c r="X47" s="70" t="str">
        <f t="shared" si="25"/>
        <v/>
      </c>
      <c r="Y47" s="609"/>
      <c r="Z47" s="18" t="str">
        <f t="shared" si="26"/>
        <v/>
      </c>
      <c r="AA47" s="15" t="str">
        <f t="shared" si="27"/>
        <v/>
      </c>
      <c r="AB47" s="15" t="str">
        <f t="shared" si="28"/>
        <v/>
      </c>
      <c r="AC47" s="15" t="str">
        <f t="shared" si="29"/>
        <v/>
      </c>
      <c r="AD47" s="15" t="str">
        <f t="shared" si="30"/>
        <v/>
      </c>
      <c r="AE47" s="15" t="str">
        <f t="shared" si="31"/>
        <v/>
      </c>
      <c r="AF47" s="15" t="str">
        <f t="shared" si="32"/>
        <v/>
      </c>
      <c r="AG47" s="614" t="str">
        <f t="shared" si="33"/>
        <v/>
      </c>
      <c r="AH47" s="618" t="str">
        <f t="shared" si="34"/>
        <v/>
      </c>
      <c r="AI47" s="616" t="str">
        <f t="shared" si="35"/>
        <v/>
      </c>
      <c r="AJ47" s="611" t="str">
        <f t="shared" si="50"/>
        <v/>
      </c>
      <c r="AK47" s="20" t="str">
        <f t="shared" si="51"/>
        <v/>
      </c>
      <c r="AL47" s="42" t="str">
        <f t="shared" si="36"/>
        <v/>
      </c>
      <c r="AM47" s="46" t="str">
        <f t="shared" si="40"/>
        <v/>
      </c>
      <c r="AN47" s="20" t="str">
        <f t="shared" si="41"/>
        <v/>
      </c>
      <c r="AO47" s="42" t="str">
        <f t="shared" si="37"/>
        <v/>
      </c>
      <c r="AP47" s="47" t="str">
        <f t="shared" si="42"/>
        <v/>
      </c>
      <c r="AQ47" s="20" t="str">
        <f t="shared" si="43"/>
        <v/>
      </c>
      <c r="AR47" s="48" t="str">
        <f t="shared" si="38"/>
        <v/>
      </c>
      <c r="AS47" s="44" t="str">
        <f t="shared" si="44"/>
        <v/>
      </c>
      <c r="AT47" s="58"/>
      <c r="AU47" s="49" t="str">
        <f t="shared" si="45"/>
        <v/>
      </c>
      <c r="AV47" s="49" t="str">
        <f t="shared" si="46"/>
        <v/>
      </c>
      <c r="AW47" s="49" t="str">
        <f t="shared" si="39"/>
        <v/>
      </c>
      <c r="AX47" s="68" t="str" cm="1">
        <f t="array" ref="AX47">IF($AA47="","",IF((IFERROR(_xlfn.IFS($AS47="Devis 1",(IFERROR(VALUE(TRIM(SUBSTITUTE(AJ47,CHAR(160),""))),0)),$AS47="Devis 2",(IFERROR(VALUE(TRIM(SUBSTITUTE(AM47,CHAR(160),""))),0)),$AS47="Devis 3",(IFERROR(VALUE(TRIM(SUBSTITUTE(AP47,CHAR(160),""))),0))),0))*(IFERROR(VALUE(TRIM(SUBSTITUTE($AA47,CHAR(160),""))),0))=0,"",(IFERROR(_xlfn.IFS($AS47="Devis 1",(IFERROR(VALUE(TRIM(SUBSTITUTE(AJ47,CHAR(160),""))),0)),$AS47="Devis 2",(IFERROR(VALUE(TRIM(SUBSTITUTE(AM47,CHAR(160),""))),0)),$AS47="Devis 3",(IFERROR(VALUE(TRIM(SUBSTITUTE(AP47,CHAR(160),""))),0))),0))*(IFERROR(VALUE(TRIM(SUBSTITUTE($AA47,CHAR(160),""))),0))))</f>
        <v/>
      </c>
      <c r="AY47" s="68" t="str" cm="1">
        <f t="array" ref="AY47">IF($AA47="","",IF(IFERROR(_xlfn.IFS(TRIM(SUBSTITUTE($AS47,CHAR(160),""))="Devis 1",IFERROR(VALUE(TRIM(SUBSTITUTE(AK47,CHAR(160),""))),0),TRIM(SUBSTITUTE($AS47,CHAR(160),""))="Devis 2",IFERROR(VALUE(TRIM(SUBSTITUTE(AN47,CHAR(160),""))),0),TRIM(SUBSTITUTE($AS47,CHAR(160),""))="Devis 3",IFERROR(VALUE(TRIM(SUBSTITUTE(AQ47,CHAR(160),""))),0)),0)*IFERROR(VALUE(TRIM(SUBSTITUTE($AA47,CHAR(160),""))),0)=0,IF(AX47&lt;&gt;"",0,""),IFERROR(_xlfn.IFS(TRIM(SUBSTITUTE($AS47,CHAR(160),""))="Devis 1",IFERROR(VALUE(TRIM(SUBSTITUTE(AK47,CHAR(160),""))),0),TRIM(SUBSTITUTE($AS47,CHAR(160),""))="Devis 2",IFERROR(VALUE(TRIM(SUBSTITUTE(AN47,CHAR(160),""))),0),TRIM(SUBSTITUTE($AS47,CHAR(160),""))="Devis 3",IFERROR(VALUE(TRIM(SUBSTITUTE(AQ47,CHAR(160),""))),0)),0)*IFERROR(VALUE(TRIM(SUBSTITUTE($AA47,CHAR(160),""))),0)))</f>
        <v/>
      </c>
      <c r="AZ47" s="68" t="str" cm="1">
        <f t="array" ref="AZ47">IF($AA47="","",IF((IFERROR(_xlfn.IFS($AS47="Devis 1",(IFERROR(VALUE(TRIM(SUBSTITUTE(AL47,CHAR(160),""))),0)),$AS47="Devis 2",(IFERROR(VALUE(TRIM(SUBSTITUTE(AO47,CHAR(160),""))),0)),$AS47="Devis 3",(IFERROR(VALUE(TRIM(SUBSTITUTE(AR47,CHAR(160),""))),0))),0))*(IFERROR(VALUE(TRIM(SUBSTITUTE($AA47,CHAR(160),""))),0))=0,"",(IFERROR(_xlfn.IFS($AS47="Devis 1",(IFERROR(VALUE(TRIM(SUBSTITUTE(AL47,CHAR(160),""))),0)),$AS47="Devis 2",(IFERROR(VALUE(TRIM(SUBSTITUTE(AO47,CHAR(160),""))),0)),$AS47="Devis 3",(IFERROR(VALUE(TRIM(SUBSTITUTE(AR47,CHAR(160),""))),0))),0))*(IFERROR(VALUE(TRIM(SUBSTITUTE($AA47,CHAR(160),""))),0))))</f>
        <v/>
      </c>
      <c r="BA47" s="59"/>
      <c r="BB47" s="14" t="str" cm="1">
        <f t="array" ref="BB47">IF(OR(AZ47="",AW47="",AX47="",AU47="",AY47="",AV47=""),"",_xlfn.IFS((IFERROR(VALUE(TRIM(SUBSTITUTE(AZ47,CHAR(160),""))),0))&gt;(IFERROR(VALUE(TRIM(SUBSTITUTE(AW47,CHAR(160),""))),0)),"KO : Le montant retenu TTC est supérieur au montant raisonnable TTC. Merci de revoir la ligne de dépense ou plafonner son montant.",(IFERROR(VALUE(TRIM(SUBSTITUTE(AX47,CHAR(160),""))),0))&gt;(IFERROR(VALUE(TRIM(SUBSTITUTE(AU47,CHAR(160),""))),0)),"Attention : Le montant retenu HT est supérieur au montant HT raisonnable. Merci de revoir la ligne de dépense, plafonner son montant, ou justifier la reventillation HT / TVA.",(IFERROR(VALUE(TRIM(SUBSTITUTE(AY47,CHAR(160),""))),0))&gt;(IFERROR(VALUE(TRIM(SUBSTITUTE(AV47,CHAR(160),""))),0)),"Attention : Le montant TVA retenu est supérieur au montant TVA raisonnable. Merci de revoir la ligne de dépense, plafonner son montant, ou justifier la reventillation HT / TVA.",(IFERROR(VALUE(TRIM(SUBSTITUTE(AZ47,CHAR(160),""))),0))=0,"",(IFERROR(VALUE(TRIM(SUBSTITUTE(AW47,CHAR(160),""))),0))=(IFERROR(VALUE(TRIM(SUBSTITUTE(AZ47,CHAR(160),""))),0)),"OK",(IFERROR(VALUE(TRIM(SUBSTITUTE(AW47,CHAR(160),""))),0))&gt;(IFERROR(VALUE(TRIM(SUBSTITUTE(AZ47,CHAR(160),""))),0))," OK : Montant instruit inférieur au montant raisonnable.",TRUE,""))</f>
        <v/>
      </c>
      <c r="BC47" s="14" t="str" cm="1">
        <f t="array" ref="BC47">IF(
   OR(AZ47="",X47="",AX47="",V47="",AY47="",W47=""),
   "",
   _xlfn.IFS(
      (IFERROR(VALUE(TRIM(SUBSTITUTE(AZ47,CHAR(160),""))),0))=0,
         "Attention montant présenté entièrement écarté",
      (IFERROR(VALUE(TRIM(SUBSTITUTE(AZ47,CHAR(160),""))),0))&gt;
         (IFERROR(VALUE(TRIM(SUBSTITUTE(X47,CHAR(160),""))),0)),
         "KO : Le montant retenu TTC est supérieur au montant présenté TTC. Merci de revoir la ligne de dépense ou plafonner son montant.",
      (IFERROR(VALUE(TRIM(SUBSTITUTE(AX47,CHAR(160),""))),0))&gt;
         (IFERROR(VALUE(TRIM(SUBSTITUTE(V47,CHAR(160),""))),0)),
         "Attention : Le montant retenu HT est supérieur au montant HT présenté. Merci de revoir la ligne de dépense, plafonner son montant, ou justifier la reventilation HT / TVA.",
      (IFERROR(VALUE(TRIM(SUBSTITUTE(AY47,CHAR(160),""))),0))&gt;
         (IFERROR(VALUE(TRIM(SUBSTITUTE(W47,CHAR(160),""))),0)),
         "Attention : Le montant TVA retenu est supérieur au montant TVA présenté. Merci de revoir la ligne de dépense, plafonner son montant, ou justifier la reventilation HT / TVA.",
      (IFERROR(VALUE(TRIM(SUBSTITUTE(X47,CHAR(160),""))),0))=0,
         "",
      (IFERROR(VALUE(TRIM(SUBSTITUTE(AZ47,CHAR(160),""))),0))=
         (IFERROR(VALUE(TRIM(SUBSTITUTE(X47,CHAR(160),""))),0)),
         "OK",
      (IFERROR(VALUE(TRIM(SUBSTITUTE(AZ47,CHAR(160),""))),0))&lt;
         (IFERROR(VALUE(TRIM(SUBSTITUTE(X47,CHAR(160),""))),0)),
         "Attention : montant présenté partiellement écarté.",
      TRUE,
         ""
   )
)</f>
        <v/>
      </c>
      <c r="BD47" s="49" t="str">
        <f t="shared" si="47"/>
        <v/>
      </c>
      <c r="BE47" s="49" t="str">
        <f t="shared" si="48"/>
        <v/>
      </c>
      <c r="BF47" s="21" t="str">
        <f t="shared" si="49"/>
        <v/>
      </c>
    </row>
    <row r="48" spans="1:58" ht="15" customHeight="1">
      <c r="A48" s="338">
        <v>37</v>
      </c>
      <c r="B48" s="355"/>
      <c r="C48" s="6"/>
      <c r="D48" s="5"/>
      <c r="E48" s="5"/>
      <c r="F48" s="143"/>
      <c r="G48" s="24"/>
      <c r="H48" s="22"/>
      <c r="I48" s="23"/>
      <c r="J48" s="5"/>
      <c r="K48" s="11"/>
      <c r="L48" s="8"/>
      <c r="M48" s="7"/>
      <c r="N48" s="42" t="str">
        <f t="shared" si="22"/>
        <v/>
      </c>
      <c r="O48" s="9"/>
      <c r="P48" s="7"/>
      <c r="Q48" s="42" t="str">
        <f t="shared" si="23"/>
        <v/>
      </c>
      <c r="R48" s="10"/>
      <c r="S48" s="7"/>
      <c r="T48" s="43" t="str">
        <f t="shared" si="24"/>
        <v/>
      </c>
      <c r="U48" s="16"/>
      <c r="V48" s="69" t="str" cm="1">
        <f t="array" ref="V48">IF((_xlfn.IFS(TRIM(SUBSTITUTE(U48,CHAR(160),""))="Devis 1",IFERROR(VALUE(TRIM(SUBSTITUTE(L48,CHAR(160),""))),0),TRIM(SUBSTITUTE(U48,CHAR(160),""))="Devis 2",IFERROR(VALUE(TRIM(SUBSTITUTE(O48,CHAR(160),""))),0),TRIM(SUBSTITUTE(U48,CHAR(160),""))="Devis 3",IFERROR(VALUE(TRIM(SUBSTITUTE(R48,CHAR(160),""))),0),TRUE,0)*IFERROR(VALUE(TRIM(SUBSTITUTE(C48,CHAR(160),""))),0))=0,"",_xlfn.IFS(TRIM(SUBSTITUTE(U48,CHAR(160),""))="Devis 1",IFERROR(VALUE(TRIM(SUBSTITUTE(L48,CHAR(160),""))),0),TRIM(SUBSTITUTE(U48,CHAR(160),""))="Devis 2",IFERROR(VALUE(TRIM(SUBSTITUTE(O48,CHAR(160),""))),0),TRIM(SUBSTITUTE(U48,CHAR(160),""))="Devis 3",IFERROR(VALUE(TRIM(SUBSTITUTE(R48,CHAR(160),""))),0),TRUE,0)*IFERROR(VALUE(TRIM(SUBSTITUTE(C48,CHAR(160),""))),0))</f>
        <v/>
      </c>
      <c r="W48" s="67" t="str" cm="1">
        <f t="array" ref="W48">IF((_xlfn.IFS(TRIM(SUBSTITUTE(U48,CHAR(160),""))="Devis 1",IFERROR(VALUE(TRIM(SUBSTITUTE(M48,CHAR(160),""))),0),TRIM(SUBSTITUTE(U48,CHAR(160),""))="Devis 2",IFERROR(VALUE(TRIM(SUBSTITUTE(P48,CHAR(160),""))),0),TRIM(SUBSTITUTE(U48,CHAR(160),""))="Devis 3",IFERROR(VALUE(TRIM(SUBSTITUTE(S48,CHAR(160),""))),0),TRUE,0)*IFERROR(VALUE(TRIM(SUBSTITUTE(C48,CHAR(160),""))),0))=0,IF(V48&lt;&gt;"",0,""),_xlfn.IFS(TRIM(SUBSTITUTE(U48,CHAR(160),""))="Devis 1",IFERROR(VALUE(TRIM(SUBSTITUTE(M48,CHAR(160),""))),0),TRIM(SUBSTITUTE(U48,CHAR(160),""))="Devis 2",IFERROR(VALUE(TRIM(SUBSTITUTE(P48,CHAR(160),""))),0),TRIM(SUBSTITUTE(U48,CHAR(160),""))="Devis 3",IFERROR(VALUE(TRIM(SUBSTITUTE(S48,CHAR(160),""))),0),TRUE,0)*IFERROR(VALUE(TRIM(SUBSTITUTE(C48,CHAR(160),""))),0))</f>
        <v/>
      </c>
      <c r="X48" s="70" t="str">
        <f t="shared" si="25"/>
        <v/>
      </c>
      <c r="Y48" s="609"/>
      <c r="Z48" s="18" t="str">
        <f t="shared" si="26"/>
        <v/>
      </c>
      <c r="AA48" s="15" t="str">
        <f t="shared" si="27"/>
        <v/>
      </c>
      <c r="AB48" s="15" t="str">
        <f t="shared" si="28"/>
        <v/>
      </c>
      <c r="AC48" s="15" t="str">
        <f t="shared" si="29"/>
        <v/>
      </c>
      <c r="AD48" s="15" t="str">
        <f t="shared" si="30"/>
        <v/>
      </c>
      <c r="AE48" s="15" t="str">
        <f t="shared" si="31"/>
        <v/>
      </c>
      <c r="AF48" s="15" t="str">
        <f t="shared" si="32"/>
        <v/>
      </c>
      <c r="AG48" s="614" t="str">
        <f t="shared" si="33"/>
        <v/>
      </c>
      <c r="AH48" s="618" t="str">
        <f t="shared" si="34"/>
        <v/>
      </c>
      <c r="AI48" s="616" t="str">
        <f t="shared" si="35"/>
        <v/>
      </c>
      <c r="AJ48" s="611" t="str">
        <f t="shared" si="50"/>
        <v/>
      </c>
      <c r="AK48" s="20" t="str">
        <f t="shared" si="51"/>
        <v/>
      </c>
      <c r="AL48" s="42" t="str">
        <f t="shared" si="36"/>
        <v/>
      </c>
      <c r="AM48" s="46" t="str">
        <f t="shared" si="40"/>
        <v/>
      </c>
      <c r="AN48" s="20" t="str">
        <f t="shared" si="41"/>
        <v/>
      </c>
      <c r="AO48" s="42" t="str">
        <f t="shared" si="37"/>
        <v/>
      </c>
      <c r="AP48" s="47" t="str">
        <f t="shared" si="42"/>
        <v/>
      </c>
      <c r="AQ48" s="20" t="str">
        <f t="shared" si="43"/>
        <v/>
      </c>
      <c r="AR48" s="48" t="str">
        <f t="shared" si="38"/>
        <v/>
      </c>
      <c r="AS48" s="44" t="str">
        <f t="shared" si="44"/>
        <v/>
      </c>
      <c r="AT48" s="58"/>
      <c r="AU48" s="49" t="str">
        <f t="shared" si="45"/>
        <v/>
      </c>
      <c r="AV48" s="49" t="str">
        <f t="shared" si="46"/>
        <v/>
      </c>
      <c r="AW48" s="49" t="str">
        <f t="shared" si="39"/>
        <v/>
      </c>
      <c r="AX48" s="68" t="str" cm="1">
        <f t="array" ref="AX48">IF($AA48="","",IF((IFERROR(_xlfn.IFS($AS48="Devis 1",(IFERROR(VALUE(TRIM(SUBSTITUTE(AJ48,CHAR(160),""))),0)),$AS48="Devis 2",(IFERROR(VALUE(TRIM(SUBSTITUTE(AM48,CHAR(160),""))),0)),$AS48="Devis 3",(IFERROR(VALUE(TRIM(SUBSTITUTE(AP48,CHAR(160),""))),0))),0))*(IFERROR(VALUE(TRIM(SUBSTITUTE($AA48,CHAR(160),""))),0))=0,"",(IFERROR(_xlfn.IFS($AS48="Devis 1",(IFERROR(VALUE(TRIM(SUBSTITUTE(AJ48,CHAR(160),""))),0)),$AS48="Devis 2",(IFERROR(VALUE(TRIM(SUBSTITUTE(AM48,CHAR(160),""))),0)),$AS48="Devis 3",(IFERROR(VALUE(TRIM(SUBSTITUTE(AP48,CHAR(160),""))),0))),0))*(IFERROR(VALUE(TRIM(SUBSTITUTE($AA48,CHAR(160),""))),0))))</f>
        <v/>
      </c>
      <c r="AY48" s="68" t="str" cm="1">
        <f t="array" ref="AY48">IF($AA48="","",IF(IFERROR(_xlfn.IFS(TRIM(SUBSTITUTE($AS48,CHAR(160),""))="Devis 1",IFERROR(VALUE(TRIM(SUBSTITUTE(AK48,CHAR(160),""))),0),TRIM(SUBSTITUTE($AS48,CHAR(160),""))="Devis 2",IFERROR(VALUE(TRIM(SUBSTITUTE(AN48,CHAR(160),""))),0),TRIM(SUBSTITUTE($AS48,CHAR(160),""))="Devis 3",IFERROR(VALUE(TRIM(SUBSTITUTE(AQ48,CHAR(160),""))),0)),0)*IFERROR(VALUE(TRIM(SUBSTITUTE($AA48,CHAR(160),""))),0)=0,IF(AX48&lt;&gt;"",0,""),IFERROR(_xlfn.IFS(TRIM(SUBSTITUTE($AS48,CHAR(160),""))="Devis 1",IFERROR(VALUE(TRIM(SUBSTITUTE(AK48,CHAR(160),""))),0),TRIM(SUBSTITUTE($AS48,CHAR(160),""))="Devis 2",IFERROR(VALUE(TRIM(SUBSTITUTE(AN48,CHAR(160),""))),0),TRIM(SUBSTITUTE($AS48,CHAR(160),""))="Devis 3",IFERROR(VALUE(TRIM(SUBSTITUTE(AQ48,CHAR(160),""))),0)),0)*IFERROR(VALUE(TRIM(SUBSTITUTE($AA48,CHAR(160),""))),0)))</f>
        <v/>
      </c>
      <c r="AZ48" s="68" t="str" cm="1">
        <f t="array" ref="AZ48">IF($AA48="","",IF((IFERROR(_xlfn.IFS($AS48="Devis 1",(IFERROR(VALUE(TRIM(SUBSTITUTE(AL48,CHAR(160),""))),0)),$AS48="Devis 2",(IFERROR(VALUE(TRIM(SUBSTITUTE(AO48,CHAR(160),""))),0)),$AS48="Devis 3",(IFERROR(VALUE(TRIM(SUBSTITUTE(AR48,CHAR(160),""))),0))),0))*(IFERROR(VALUE(TRIM(SUBSTITUTE($AA48,CHAR(160),""))),0))=0,"",(IFERROR(_xlfn.IFS($AS48="Devis 1",(IFERROR(VALUE(TRIM(SUBSTITUTE(AL48,CHAR(160),""))),0)),$AS48="Devis 2",(IFERROR(VALUE(TRIM(SUBSTITUTE(AO48,CHAR(160),""))),0)),$AS48="Devis 3",(IFERROR(VALUE(TRIM(SUBSTITUTE(AR48,CHAR(160),""))),0))),0))*(IFERROR(VALUE(TRIM(SUBSTITUTE($AA48,CHAR(160),""))),0))))</f>
        <v/>
      </c>
      <c r="BA48" s="59"/>
      <c r="BB48" s="14" t="str" cm="1">
        <f t="array" ref="BB48">IF(OR(AZ48="",AW48="",AX48="",AU48="",AY48="",AV48=""),"",_xlfn.IFS((IFERROR(VALUE(TRIM(SUBSTITUTE(AZ48,CHAR(160),""))),0))&gt;(IFERROR(VALUE(TRIM(SUBSTITUTE(AW48,CHAR(160),""))),0)),"KO : Le montant retenu TTC est supérieur au montant raisonnable TTC. Merci de revoir la ligne de dépense ou plafonner son montant.",(IFERROR(VALUE(TRIM(SUBSTITUTE(AX48,CHAR(160),""))),0))&gt;(IFERROR(VALUE(TRIM(SUBSTITUTE(AU48,CHAR(160),""))),0)),"Attention : Le montant retenu HT est supérieur au montant HT raisonnable. Merci de revoir la ligne de dépense, plafonner son montant, ou justifier la reventillation HT / TVA.",(IFERROR(VALUE(TRIM(SUBSTITUTE(AY48,CHAR(160),""))),0))&gt;(IFERROR(VALUE(TRIM(SUBSTITUTE(AV48,CHAR(160),""))),0)),"Attention : Le montant TVA retenu est supérieur au montant TVA raisonnable. Merci de revoir la ligne de dépense, plafonner son montant, ou justifier la reventillation HT / TVA.",(IFERROR(VALUE(TRIM(SUBSTITUTE(AZ48,CHAR(160),""))),0))=0,"",(IFERROR(VALUE(TRIM(SUBSTITUTE(AW48,CHAR(160),""))),0))=(IFERROR(VALUE(TRIM(SUBSTITUTE(AZ48,CHAR(160),""))),0)),"OK",(IFERROR(VALUE(TRIM(SUBSTITUTE(AW48,CHAR(160),""))),0))&gt;(IFERROR(VALUE(TRIM(SUBSTITUTE(AZ48,CHAR(160),""))),0))," OK : Montant instruit inférieur au montant raisonnable.",TRUE,""))</f>
        <v/>
      </c>
      <c r="BC48" s="14" t="str" cm="1">
        <f t="array" ref="BC48">IF(
   OR(AZ48="",X48="",AX48="",V48="",AY48="",W48=""),
   "",
   _xlfn.IFS(
      (IFERROR(VALUE(TRIM(SUBSTITUTE(AZ48,CHAR(160),""))),0))=0,
         "Attention montant présenté entièrement écarté",
      (IFERROR(VALUE(TRIM(SUBSTITUTE(AZ48,CHAR(160),""))),0))&gt;
         (IFERROR(VALUE(TRIM(SUBSTITUTE(X48,CHAR(160),""))),0)),
         "KO : Le montant retenu TTC est supérieur au montant présenté TTC. Merci de revoir la ligne de dépense ou plafonner son montant.",
      (IFERROR(VALUE(TRIM(SUBSTITUTE(AX48,CHAR(160),""))),0))&gt;
         (IFERROR(VALUE(TRIM(SUBSTITUTE(V48,CHAR(160),""))),0)),
         "Attention : Le montant retenu HT est supérieur au montant HT présenté. Merci de revoir la ligne de dépense, plafonner son montant, ou justifier la reventilation HT / TVA.",
      (IFERROR(VALUE(TRIM(SUBSTITUTE(AY48,CHAR(160),""))),0))&gt;
         (IFERROR(VALUE(TRIM(SUBSTITUTE(W48,CHAR(160),""))),0)),
         "Attention : Le montant TVA retenu est supérieur au montant TVA présenté. Merci de revoir la ligne de dépense, plafonner son montant, ou justifier la reventilation HT / TVA.",
      (IFERROR(VALUE(TRIM(SUBSTITUTE(X48,CHAR(160),""))),0))=0,
         "",
      (IFERROR(VALUE(TRIM(SUBSTITUTE(AZ48,CHAR(160),""))),0))=
         (IFERROR(VALUE(TRIM(SUBSTITUTE(X48,CHAR(160),""))),0)),
         "OK",
      (IFERROR(VALUE(TRIM(SUBSTITUTE(AZ48,CHAR(160),""))),0))&lt;
         (IFERROR(VALUE(TRIM(SUBSTITUTE(X48,CHAR(160),""))),0)),
         "Attention : montant présenté partiellement écarté.",
      TRUE,
         ""
   )
)</f>
        <v/>
      </c>
      <c r="BD48" s="49" t="str">
        <f t="shared" si="47"/>
        <v/>
      </c>
      <c r="BE48" s="49" t="str">
        <f t="shared" si="48"/>
        <v/>
      </c>
      <c r="BF48" s="21" t="str">
        <f t="shared" si="49"/>
        <v/>
      </c>
    </row>
    <row r="49" spans="1:58" ht="15" customHeight="1">
      <c r="A49" s="338">
        <v>38</v>
      </c>
      <c r="B49" s="355"/>
      <c r="C49" s="6"/>
      <c r="D49" s="5"/>
      <c r="E49" s="5"/>
      <c r="F49" s="143"/>
      <c r="G49" s="24"/>
      <c r="H49" s="22"/>
      <c r="I49" s="23"/>
      <c r="J49" s="5"/>
      <c r="K49" s="11"/>
      <c r="L49" s="8"/>
      <c r="M49" s="7"/>
      <c r="N49" s="42" t="str">
        <f t="shared" si="22"/>
        <v/>
      </c>
      <c r="O49" s="9"/>
      <c r="P49" s="7"/>
      <c r="Q49" s="42" t="str">
        <f t="shared" si="23"/>
        <v/>
      </c>
      <c r="R49" s="10"/>
      <c r="S49" s="7"/>
      <c r="T49" s="43" t="str">
        <f t="shared" si="24"/>
        <v/>
      </c>
      <c r="U49" s="16"/>
      <c r="V49" s="69" t="str" cm="1">
        <f t="array" ref="V49">IF((_xlfn.IFS(TRIM(SUBSTITUTE(U49,CHAR(160),""))="Devis 1",IFERROR(VALUE(TRIM(SUBSTITUTE(L49,CHAR(160),""))),0),TRIM(SUBSTITUTE(U49,CHAR(160),""))="Devis 2",IFERROR(VALUE(TRIM(SUBSTITUTE(O49,CHAR(160),""))),0),TRIM(SUBSTITUTE(U49,CHAR(160),""))="Devis 3",IFERROR(VALUE(TRIM(SUBSTITUTE(R49,CHAR(160),""))),0),TRUE,0)*IFERROR(VALUE(TRIM(SUBSTITUTE(C49,CHAR(160),""))),0))=0,"",_xlfn.IFS(TRIM(SUBSTITUTE(U49,CHAR(160),""))="Devis 1",IFERROR(VALUE(TRIM(SUBSTITUTE(L49,CHAR(160),""))),0),TRIM(SUBSTITUTE(U49,CHAR(160),""))="Devis 2",IFERROR(VALUE(TRIM(SUBSTITUTE(O49,CHAR(160),""))),0),TRIM(SUBSTITUTE(U49,CHAR(160),""))="Devis 3",IFERROR(VALUE(TRIM(SUBSTITUTE(R49,CHAR(160),""))),0),TRUE,0)*IFERROR(VALUE(TRIM(SUBSTITUTE(C49,CHAR(160),""))),0))</f>
        <v/>
      </c>
      <c r="W49" s="67" t="str" cm="1">
        <f t="array" ref="W49">IF((_xlfn.IFS(TRIM(SUBSTITUTE(U49,CHAR(160),""))="Devis 1",IFERROR(VALUE(TRIM(SUBSTITUTE(M49,CHAR(160),""))),0),TRIM(SUBSTITUTE(U49,CHAR(160),""))="Devis 2",IFERROR(VALUE(TRIM(SUBSTITUTE(P49,CHAR(160),""))),0),TRIM(SUBSTITUTE(U49,CHAR(160),""))="Devis 3",IFERROR(VALUE(TRIM(SUBSTITUTE(S49,CHAR(160),""))),0),TRUE,0)*IFERROR(VALUE(TRIM(SUBSTITUTE(C49,CHAR(160),""))),0))=0,IF(V49&lt;&gt;"",0,""),_xlfn.IFS(TRIM(SUBSTITUTE(U49,CHAR(160),""))="Devis 1",IFERROR(VALUE(TRIM(SUBSTITUTE(M49,CHAR(160),""))),0),TRIM(SUBSTITUTE(U49,CHAR(160),""))="Devis 2",IFERROR(VALUE(TRIM(SUBSTITUTE(P49,CHAR(160),""))),0),TRIM(SUBSTITUTE(U49,CHAR(160),""))="Devis 3",IFERROR(VALUE(TRIM(SUBSTITUTE(S49,CHAR(160),""))),0),TRUE,0)*IFERROR(VALUE(TRIM(SUBSTITUTE(C49,CHAR(160),""))),0))</f>
        <v/>
      </c>
      <c r="X49" s="70" t="str">
        <f t="shared" si="25"/>
        <v/>
      </c>
      <c r="Y49" s="609"/>
      <c r="Z49" s="18" t="str">
        <f t="shared" si="26"/>
        <v/>
      </c>
      <c r="AA49" s="15" t="str">
        <f t="shared" si="27"/>
        <v/>
      </c>
      <c r="AB49" s="15" t="str">
        <f t="shared" si="28"/>
        <v/>
      </c>
      <c r="AC49" s="15" t="str">
        <f t="shared" si="29"/>
        <v/>
      </c>
      <c r="AD49" s="15" t="str">
        <f t="shared" si="30"/>
        <v/>
      </c>
      <c r="AE49" s="15" t="str">
        <f t="shared" si="31"/>
        <v/>
      </c>
      <c r="AF49" s="15" t="str">
        <f t="shared" si="32"/>
        <v/>
      </c>
      <c r="AG49" s="614" t="str">
        <f t="shared" si="33"/>
        <v/>
      </c>
      <c r="AH49" s="618" t="str">
        <f t="shared" si="34"/>
        <v/>
      </c>
      <c r="AI49" s="616" t="str">
        <f t="shared" si="35"/>
        <v/>
      </c>
      <c r="AJ49" s="611" t="str">
        <f t="shared" si="50"/>
        <v/>
      </c>
      <c r="AK49" s="20" t="str">
        <f t="shared" si="51"/>
        <v/>
      </c>
      <c r="AL49" s="42" t="str">
        <f t="shared" si="36"/>
        <v/>
      </c>
      <c r="AM49" s="46" t="str">
        <f t="shared" si="40"/>
        <v/>
      </c>
      <c r="AN49" s="20" t="str">
        <f t="shared" si="41"/>
        <v/>
      </c>
      <c r="AO49" s="42" t="str">
        <f t="shared" si="37"/>
        <v/>
      </c>
      <c r="AP49" s="47" t="str">
        <f t="shared" si="42"/>
        <v/>
      </c>
      <c r="AQ49" s="20" t="str">
        <f t="shared" si="43"/>
        <v/>
      </c>
      <c r="AR49" s="48" t="str">
        <f t="shared" si="38"/>
        <v/>
      </c>
      <c r="AS49" s="44" t="str">
        <f t="shared" si="44"/>
        <v/>
      </c>
      <c r="AT49" s="58"/>
      <c r="AU49" s="49" t="str">
        <f t="shared" si="45"/>
        <v/>
      </c>
      <c r="AV49" s="49" t="str">
        <f t="shared" si="46"/>
        <v/>
      </c>
      <c r="AW49" s="49" t="str">
        <f t="shared" si="39"/>
        <v/>
      </c>
      <c r="AX49" s="68" t="str" cm="1">
        <f t="array" ref="AX49">IF($AA49="","",IF((IFERROR(_xlfn.IFS($AS49="Devis 1",(IFERROR(VALUE(TRIM(SUBSTITUTE(AJ49,CHAR(160),""))),0)),$AS49="Devis 2",(IFERROR(VALUE(TRIM(SUBSTITUTE(AM49,CHAR(160),""))),0)),$AS49="Devis 3",(IFERROR(VALUE(TRIM(SUBSTITUTE(AP49,CHAR(160),""))),0))),0))*(IFERROR(VALUE(TRIM(SUBSTITUTE($AA49,CHAR(160),""))),0))=0,"",(IFERROR(_xlfn.IFS($AS49="Devis 1",(IFERROR(VALUE(TRIM(SUBSTITUTE(AJ49,CHAR(160),""))),0)),$AS49="Devis 2",(IFERROR(VALUE(TRIM(SUBSTITUTE(AM49,CHAR(160),""))),0)),$AS49="Devis 3",(IFERROR(VALUE(TRIM(SUBSTITUTE(AP49,CHAR(160),""))),0))),0))*(IFERROR(VALUE(TRIM(SUBSTITUTE($AA49,CHAR(160),""))),0))))</f>
        <v/>
      </c>
      <c r="AY49" s="68" t="str" cm="1">
        <f t="array" ref="AY49">IF($AA49="","",IF(IFERROR(_xlfn.IFS(TRIM(SUBSTITUTE($AS49,CHAR(160),""))="Devis 1",IFERROR(VALUE(TRIM(SUBSTITUTE(AK49,CHAR(160),""))),0),TRIM(SUBSTITUTE($AS49,CHAR(160),""))="Devis 2",IFERROR(VALUE(TRIM(SUBSTITUTE(AN49,CHAR(160),""))),0),TRIM(SUBSTITUTE($AS49,CHAR(160),""))="Devis 3",IFERROR(VALUE(TRIM(SUBSTITUTE(AQ49,CHAR(160),""))),0)),0)*IFERROR(VALUE(TRIM(SUBSTITUTE($AA49,CHAR(160),""))),0)=0,IF(AX49&lt;&gt;"",0,""),IFERROR(_xlfn.IFS(TRIM(SUBSTITUTE($AS49,CHAR(160),""))="Devis 1",IFERROR(VALUE(TRIM(SUBSTITUTE(AK49,CHAR(160),""))),0),TRIM(SUBSTITUTE($AS49,CHAR(160),""))="Devis 2",IFERROR(VALUE(TRIM(SUBSTITUTE(AN49,CHAR(160),""))),0),TRIM(SUBSTITUTE($AS49,CHAR(160),""))="Devis 3",IFERROR(VALUE(TRIM(SUBSTITUTE(AQ49,CHAR(160),""))),0)),0)*IFERROR(VALUE(TRIM(SUBSTITUTE($AA49,CHAR(160),""))),0)))</f>
        <v/>
      </c>
      <c r="AZ49" s="68" t="str" cm="1">
        <f t="array" ref="AZ49">IF($AA49="","",IF((IFERROR(_xlfn.IFS($AS49="Devis 1",(IFERROR(VALUE(TRIM(SUBSTITUTE(AL49,CHAR(160),""))),0)),$AS49="Devis 2",(IFERROR(VALUE(TRIM(SUBSTITUTE(AO49,CHAR(160),""))),0)),$AS49="Devis 3",(IFERROR(VALUE(TRIM(SUBSTITUTE(AR49,CHAR(160),""))),0))),0))*(IFERROR(VALUE(TRIM(SUBSTITUTE($AA49,CHAR(160),""))),0))=0,"",(IFERROR(_xlfn.IFS($AS49="Devis 1",(IFERROR(VALUE(TRIM(SUBSTITUTE(AL49,CHAR(160),""))),0)),$AS49="Devis 2",(IFERROR(VALUE(TRIM(SUBSTITUTE(AO49,CHAR(160),""))),0)),$AS49="Devis 3",(IFERROR(VALUE(TRIM(SUBSTITUTE(AR49,CHAR(160),""))),0))),0))*(IFERROR(VALUE(TRIM(SUBSTITUTE($AA49,CHAR(160),""))),0))))</f>
        <v/>
      </c>
      <c r="BA49" s="59"/>
      <c r="BB49" s="14" t="str" cm="1">
        <f t="array" ref="BB49">IF(OR(AZ49="",AW49="",AX49="",AU49="",AY49="",AV49=""),"",_xlfn.IFS((IFERROR(VALUE(TRIM(SUBSTITUTE(AZ49,CHAR(160),""))),0))&gt;(IFERROR(VALUE(TRIM(SUBSTITUTE(AW49,CHAR(160),""))),0)),"KO : Le montant retenu TTC est supérieur au montant raisonnable TTC. Merci de revoir la ligne de dépense ou plafonner son montant.",(IFERROR(VALUE(TRIM(SUBSTITUTE(AX49,CHAR(160),""))),0))&gt;(IFERROR(VALUE(TRIM(SUBSTITUTE(AU49,CHAR(160),""))),0)),"Attention : Le montant retenu HT est supérieur au montant HT raisonnable. Merci de revoir la ligne de dépense, plafonner son montant, ou justifier la reventillation HT / TVA.",(IFERROR(VALUE(TRIM(SUBSTITUTE(AY49,CHAR(160),""))),0))&gt;(IFERROR(VALUE(TRIM(SUBSTITUTE(AV49,CHAR(160),""))),0)),"Attention : Le montant TVA retenu est supérieur au montant TVA raisonnable. Merci de revoir la ligne de dépense, plafonner son montant, ou justifier la reventillation HT / TVA.",(IFERROR(VALUE(TRIM(SUBSTITUTE(AZ49,CHAR(160),""))),0))=0,"",(IFERROR(VALUE(TRIM(SUBSTITUTE(AW49,CHAR(160),""))),0))=(IFERROR(VALUE(TRIM(SUBSTITUTE(AZ49,CHAR(160),""))),0)),"OK",(IFERROR(VALUE(TRIM(SUBSTITUTE(AW49,CHAR(160),""))),0))&gt;(IFERROR(VALUE(TRIM(SUBSTITUTE(AZ49,CHAR(160),""))),0))," OK : Montant instruit inférieur au montant raisonnable.",TRUE,""))</f>
        <v/>
      </c>
      <c r="BC49" s="14" t="str" cm="1">
        <f t="array" ref="BC49">IF(
   OR(AZ49="",X49="",AX49="",V49="",AY49="",W49=""),
   "",
   _xlfn.IFS(
      (IFERROR(VALUE(TRIM(SUBSTITUTE(AZ49,CHAR(160),""))),0))=0,
         "Attention montant présenté entièrement écarté",
      (IFERROR(VALUE(TRIM(SUBSTITUTE(AZ49,CHAR(160),""))),0))&gt;
         (IFERROR(VALUE(TRIM(SUBSTITUTE(X49,CHAR(160),""))),0)),
         "KO : Le montant retenu TTC est supérieur au montant présenté TTC. Merci de revoir la ligne de dépense ou plafonner son montant.",
      (IFERROR(VALUE(TRIM(SUBSTITUTE(AX49,CHAR(160),""))),0))&gt;
         (IFERROR(VALUE(TRIM(SUBSTITUTE(V49,CHAR(160),""))),0)),
         "Attention : Le montant retenu HT est supérieur au montant HT présenté. Merci de revoir la ligne de dépense, plafonner son montant, ou justifier la reventilation HT / TVA.",
      (IFERROR(VALUE(TRIM(SUBSTITUTE(AY49,CHAR(160),""))),0))&gt;
         (IFERROR(VALUE(TRIM(SUBSTITUTE(W49,CHAR(160),""))),0)),
         "Attention : Le montant TVA retenu est supérieur au montant TVA présenté. Merci de revoir la ligne de dépense, plafonner son montant, ou justifier la reventilation HT / TVA.",
      (IFERROR(VALUE(TRIM(SUBSTITUTE(X49,CHAR(160),""))),0))=0,
         "",
      (IFERROR(VALUE(TRIM(SUBSTITUTE(AZ49,CHAR(160),""))),0))=
         (IFERROR(VALUE(TRIM(SUBSTITUTE(X49,CHAR(160),""))),0)),
         "OK",
      (IFERROR(VALUE(TRIM(SUBSTITUTE(AZ49,CHAR(160),""))),0))&lt;
         (IFERROR(VALUE(TRIM(SUBSTITUTE(X49,CHAR(160),""))),0)),
         "Attention : montant présenté partiellement écarté.",
      TRUE,
         ""
   )
)</f>
        <v/>
      </c>
      <c r="BD49" s="49" t="str">
        <f t="shared" si="47"/>
        <v/>
      </c>
      <c r="BE49" s="49" t="str">
        <f t="shared" si="48"/>
        <v/>
      </c>
      <c r="BF49" s="21" t="str">
        <f t="shared" si="49"/>
        <v/>
      </c>
    </row>
    <row r="50" spans="1:58" ht="15" customHeight="1">
      <c r="A50" s="338">
        <v>39</v>
      </c>
      <c r="B50" s="355"/>
      <c r="C50" s="6"/>
      <c r="D50" s="5"/>
      <c r="E50" s="5"/>
      <c r="F50" s="143"/>
      <c r="G50" s="24"/>
      <c r="H50" s="22"/>
      <c r="I50" s="23"/>
      <c r="J50" s="5"/>
      <c r="K50" s="11"/>
      <c r="L50" s="8"/>
      <c r="M50" s="7"/>
      <c r="N50" s="42" t="str">
        <f t="shared" si="22"/>
        <v/>
      </c>
      <c r="O50" s="9"/>
      <c r="P50" s="7"/>
      <c r="Q50" s="42" t="str">
        <f t="shared" si="23"/>
        <v/>
      </c>
      <c r="R50" s="10"/>
      <c r="S50" s="7"/>
      <c r="T50" s="43" t="str">
        <f t="shared" si="24"/>
        <v/>
      </c>
      <c r="U50" s="16"/>
      <c r="V50" s="69" t="str" cm="1">
        <f t="array" ref="V50">IF((_xlfn.IFS(TRIM(SUBSTITUTE(U50,CHAR(160),""))="Devis 1",IFERROR(VALUE(TRIM(SUBSTITUTE(L50,CHAR(160),""))),0),TRIM(SUBSTITUTE(U50,CHAR(160),""))="Devis 2",IFERROR(VALUE(TRIM(SUBSTITUTE(O50,CHAR(160),""))),0),TRIM(SUBSTITUTE(U50,CHAR(160),""))="Devis 3",IFERROR(VALUE(TRIM(SUBSTITUTE(R50,CHAR(160),""))),0),TRUE,0)*IFERROR(VALUE(TRIM(SUBSTITUTE(C50,CHAR(160),""))),0))=0,"",_xlfn.IFS(TRIM(SUBSTITUTE(U50,CHAR(160),""))="Devis 1",IFERROR(VALUE(TRIM(SUBSTITUTE(L50,CHAR(160),""))),0),TRIM(SUBSTITUTE(U50,CHAR(160),""))="Devis 2",IFERROR(VALUE(TRIM(SUBSTITUTE(O50,CHAR(160),""))),0),TRIM(SUBSTITUTE(U50,CHAR(160),""))="Devis 3",IFERROR(VALUE(TRIM(SUBSTITUTE(R50,CHAR(160),""))),0),TRUE,0)*IFERROR(VALUE(TRIM(SUBSTITUTE(C50,CHAR(160),""))),0))</f>
        <v/>
      </c>
      <c r="W50" s="67" t="str" cm="1">
        <f t="array" ref="W50">IF((_xlfn.IFS(TRIM(SUBSTITUTE(U50,CHAR(160),""))="Devis 1",IFERROR(VALUE(TRIM(SUBSTITUTE(M50,CHAR(160),""))),0),TRIM(SUBSTITUTE(U50,CHAR(160),""))="Devis 2",IFERROR(VALUE(TRIM(SUBSTITUTE(P50,CHAR(160),""))),0),TRIM(SUBSTITUTE(U50,CHAR(160),""))="Devis 3",IFERROR(VALUE(TRIM(SUBSTITUTE(S50,CHAR(160),""))),0),TRUE,0)*IFERROR(VALUE(TRIM(SUBSTITUTE(C50,CHAR(160),""))),0))=0,IF(V50&lt;&gt;"",0,""),_xlfn.IFS(TRIM(SUBSTITUTE(U50,CHAR(160),""))="Devis 1",IFERROR(VALUE(TRIM(SUBSTITUTE(M50,CHAR(160),""))),0),TRIM(SUBSTITUTE(U50,CHAR(160),""))="Devis 2",IFERROR(VALUE(TRIM(SUBSTITUTE(P50,CHAR(160),""))),0),TRIM(SUBSTITUTE(U50,CHAR(160),""))="Devis 3",IFERROR(VALUE(TRIM(SUBSTITUTE(S50,CHAR(160),""))),0),TRUE,0)*IFERROR(VALUE(TRIM(SUBSTITUTE(C50,CHAR(160),""))),0))</f>
        <v/>
      </c>
      <c r="X50" s="70" t="str">
        <f t="shared" si="25"/>
        <v/>
      </c>
      <c r="Y50" s="609"/>
      <c r="Z50" s="18" t="str">
        <f t="shared" si="26"/>
        <v/>
      </c>
      <c r="AA50" s="15" t="str">
        <f t="shared" si="27"/>
        <v/>
      </c>
      <c r="AB50" s="15" t="str">
        <f t="shared" si="28"/>
        <v/>
      </c>
      <c r="AC50" s="15" t="str">
        <f t="shared" si="29"/>
        <v/>
      </c>
      <c r="AD50" s="15" t="str">
        <f t="shared" si="30"/>
        <v/>
      </c>
      <c r="AE50" s="15" t="str">
        <f t="shared" si="31"/>
        <v/>
      </c>
      <c r="AF50" s="15" t="str">
        <f t="shared" si="32"/>
        <v/>
      </c>
      <c r="AG50" s="614" t="str">
        <f t="shared" si="33"/>
        <v/>
      </c>
      <c r="AH50" s="618" t="str">
        <f t="shared" si="34"/>
        <v/>
      </c>
      <c r="AI50" s="616" t="str">
        <f t="shared" si="35"/>
        <v/>
      </c>
      <c r="AJ50" s="611" t="str">
        <f t="shared" si="50"/>
        <v/>
      </c>
      <c r="AK50" s="20" t="str">
        <f t="shared" si="51"/>
        <v/>
      </c>
      <c r="AL50" s="42" t="str">
        <f t="shared" si="36"/>
        <v/>
      </c>
      <c r="AM50" s="46" t="str">
        <f t="shared" si="40"/>
        <v/>
      </c>
      <c r="AN50" s="20" t="str">
        <f t="shared" si="41"/>
        <v/>
      </c>
      <c r="AO50" s="42" t="str">
        <f t="shared" si="37"/>
        <v/>
      </c>
      <c r="AP50" s="47" t="str">
        <f t="shared" si="42"/>
        <v/>
      </c>
      <c r="AQ50" s="20" t="str">
        <f t="shared" si="43"/>
        <v/>
      </c>
      <c r="AR50" s="48" t="str">
        <f t="shared" si="38"/>
        <v/>
      </c>
      <c r="AS50" s="44" t="str">
        <f t="shared" si="44"/>
        <v/>
      </c>
      <c r="AT50" s="58"/>
      <c r="AU50" s="49" t="str">
        <f t="shared" si="45"/>
        <v/>
      </c>
      <c r="AV50" s="49" t="str">
        <f t="shared" si="46"/>
        <v/>
      </c>
      <c r="AW50" s="49" t="str">
        <f t="shared" si="39"/>
        <v/>
      </c>
      <c r="AX50" s="68" t="str" cm="1">
        <f t="array" ref="AX50">IF($AA50="","",IF((IFERROR(_xlfn.IFS($AS50="Devis 1",(IFERROR(VALUE(TRIM(SUBSTITUTE(AJ50,CHAR(160),""))),0)),$AS50="Devis 2",(IFERROR(VALUE(TRIM(SUBSTITUTE(AM50,CHAR(160),""))),0)),$AS50="Devis 3",(IFERROR(VALUE(TRIM(SUBSTITUTE(AP50,CHAR(160),""))),0))),0))*(IFERROR(VALUE(TRIM(SUBSTITUTE($AA50,CHAR(160),""))),0))=0,"",(IFERROR(_xlfn.IFS($AS50="Devis 1",(IFERROR(VALUE(TRIM(SUBSTITUTE(AJ50,CHAR(160),""))),0)),$AS50="Devis 2",(IFERROR(VALUE(TRIM(SUBSTITUTE(AM50,CHAR(160),""))),0)),$AS50="Devis 3",(IFERROR(VALUE(TRIM(SUBSTITUTE(AP50,CHAR(160),""))),0))),0))*(IFERROR(VALUE(TRIM(SUBSTITUTE($AA50,CHAR(160),""))),0))))</f>
        <v/>
      </c>
      <c r="AY50" s="68" t="str" cm="1">
        <f t="array" ref="AY50">IF($AA50="","",IF(IFERROR(_xlfn.IFS(TRIM(SUBSTITUTE($AS50,CHAR(160),""))="Devis 1",IFERROR(VALUE(TRIM(SUBSTITUTE(AK50,CHAR(160),""))),0),TRIM(SUBSTITUTE($AS50,CHAR(160),""))="Devis 2",IFERROR(VALUE(TRIM(SUBSTITUTE(AN50,CHAR(160),""))),0),TRIM(SUBSTITUTE($AS50,CHAR(160),""))="Devis 3",IFERROR(VALUE(TRIM(SUBSTITUTE(AQ50,CHAR(160),""))),0)),0)*IFERROR(VALUE(TRIM(SUBSTITUTE($AA50,CHAR(160),""))),0)=0,IF(AX50&lt;&gt;"",0,""),IFERROR(_xlfn.IFS(TRIM(SUBSTITUTE($AS50,CHAR(160),""))="Devis 1",IFERROR(VALUE(TRIM(SUBSTITUTE(AK50,CHAR(160),""))),0),TRIM(SUBSTITUTE($AS50,CHAR(160),""))="Devis 2",IFERROR(VALUE(TRIM(SUBSTITUTE(AN50,CHAR(160),""))),0),TRIM(SUBSTITUTE($AS50,CHAR(160),""))="Devis 3",IFERROR(VALUE(TRIM(SUBSTITUTE(AQ50,CHAR(160),""))),0)),0)*IFERROR(VALUE(TRIM(SUBSTITUTE($AA50,CHAR(160),""))),0)))</f>
        <v/>
      </c>
      <c r="AZ50" s="68" t="str" cm="1">
        <f t="array" ref="AZ50">IF($AA50="","",IF((IFERROR(_xlfn.IFS($AS50="Devis 1",(IFERROR(VALUE(TRIM(SUBSTITUTE(AL50,CHAR(160),""))),0)),$AS50="Devis 2",(IFERROR(VALUE(TRIM(SUBSTITUTE(AO50,CHAR(160),""))),0)),$AS50="Devis 3",(IFERROR(VALUE(TRIM(SUBSTITUTE(AR50,CHAR(160),""))),0))),0))*(IFERROR(VALUE(TRIM(SUBSTITUTE($AA50,CHAR(160),""))),0))=0,"",(IFERROR(_xlfn.IFS($AS50="Devis 1",(IFERROR(VALUE(TRIM(SUBSTITUTE(AL50,CHAR(160),""))),0)),$AS50="Devis 2",(IFERROR(VALUE(TRIM(SUBSTITUTE(AO50,CHAR(160),""))),0)),$AS50="Devis 3",(IFERROR(VALUE(TRIM(SUBSTITUTE(AR50,CHAR(160),""))),0))),0))*(IFERROR(VALUE(TRIM(SUBSTITUTE($AA50,CHAR(160),""))),0))))</f>
        <v/>
      </c>
      <c r="BA50" s="59"/>
      <c r="BB50" s="14" t="str" cm="1">
        <f t="array" ref="BB50">IF(OR(AZ50="",AW50="",AX50="",AU50="",AY50="",AV50=""),"",_xlfn.IFS((IFERROR(VALUE(TRIM(SUBSTITUTE(AZ50,CHAR(160),""))),0))&gt;(IFERROR(VALUE(TRIM(SUBSTITUTE(AW50,CHAR(160),""))),0)),"KO : Le montant retenu TTC est supérieur au montant raisonnable TTC. Merci de revoir la ligne de dépense ou plafonner son montant.",(IFERROR(VALUE(TRIM(SUBSTITUTE(AX50,CHAR(160),""))),0))&gt;(IFERROR(VALUE(TRIM(SUBSTITUTE(AU50,CHAR(160),""))),0)),"Attention : Le montant retenu HT est supérieur au montant HT raisonnable. Merci de revoir la ligne de dépense, plafonner son montant, ou justifier la reventillation HT / TVA.",(IFERROR(VALUE(TRIM(SUBSTITUTE(AY50,CHAR(160),""))),0))&gt;(IFERROR(VALUE(TRIM(SUBSTITUTE(AV50,CHAR(160),""))),0)),"Attention : Le montant TVA retenu est supérieur au montant TVA raisonnable. Merci de revoir la ligne de dépense, plafonner son montant, ou justifier la reventillation HT / TVA.",(IFERROR(VALUE(TRIM(SUBSTITUTE(AZ50,CHAR(160),""))),0))=0,"",(IFERROR(VALUE(TRIM(SUBSTITUTE(AW50,CHAR(160),""))),0))=(IFERROR(VALUE(TRIM(SUBSTITUTE(AZ50,CHAR(160),""))),0)),"OK",(IFERROR(VALUE(TRIM(SUBSTITUTE(AW50,CHAR(160),""))),0))&gt;(IFERROR(VALUE(TRIM(SUBSTITUTE(AZ50,CHAR(160),""))),0))," OK : Montant instruit inférieur au montant raisonnable.",TRUE,""))</f>
        <v/>
      </c>
      <c r="BC50" s="14" t="str" cm="1">
        <f t="array" ref="BC50">IF(
   OR(AZ50="",X50="",AX50="",V50="",AY50="",W50=""),
   "",
   _xlfn.IFS(
      (IFERROR(VALUE(TRIM(SUBSTITUTE(AZ50,CHAR(160),""))),0))=0,
         "Attention montant présenté entièrement écarté",
      (IFERROR(VALUE(TRIM(SUBSTITUTE(AZ50,CHAR(160),""))),0))&gt;
         (IFERROR(VALUE(TRIM(SUBSTITUTE(X50,CHAR(160),""))),0)),
         "KO : Le montant retenu TTC est supérieur au montant présenté TTC. Merci de revoir la ligne de dépense ou plafonner son montant.",
      (IFERROR(VALUE(TRIM(SUBSTITUTE(AX50,CHAR(160),""))),0))&gt;
         (IFERROR(VALUE(TRIM(SUBSTITUTE(V50,CHAR(160),""))),0)),
         "Attention : Le montant retenu HT est supérieur au montant HT présenté. Merci de revoir la ligne de dépense, plafonner son montant, ou justifier la reventilation HT / TVA.",
      (IFERROR(VALUE(TRIM(SUBSTITUTE(AY50,CHAR(160),""))),0))&gt;
         (IFERROR(VALUE(TRIM(SUBSTITUTE(W50,CHAR(160),""))),0)),
         "Attention : Le montant TVA retenu est supérieur au montant TVA présenté. Merci de revoir la ligne de dépense, plafonner son montant, ou justifier la reventilation HT / TVA.",
      (IFERROR(VALUE(TRIM(SUBSTITUTE(X50,CHAR(160),""))),0))=0,
         "",
      (IFERROR(VALUE(TRIM(SUBSTITUTE(AZ50,CHAR(160),""))),0))=
         (IFERROR(VALUE(TRIM(SUBSTITUTE(X50,CHAR(160),""))),0)),
         "OK",
      (IFERROR(VALUE(TRIM(SUBSTITUTE(AZ50,CHAR(160),""))),0))&lt;
         (IFERROR(VALUE(TRIM(SUBSTITUTE(X50,CHAR(160),""))),0)),
         "Attention : montant présenté partiellement écarté.",
      TRUE,
         ""
   )
)</f>
        <v/>
      </c>
      <c r="BD50" s="49" t="str">
        <f t="shared" si="47"/>
        <v/>
      </c>
      <c r="BE50" s="49" t="str">
        <f t="shared" si="48"/>
        <v/>
      </c>
      <c r="BF50" s="21" t="str">
        <f t="shared" si="49"/>
        <v/>
      </c>
    </row>
    <row r="51" spans="1:58" ht="15" customHeight="1">
      <c r="A51" s="338">
        <v>40</v>
      </c>
      <c r="B51" s="355"/>
      <c r="C51" s="6"/>
      <c r="D51" s="5"/>
      <c r="E51" s="5"/>
      <c r="F51" s="143"/>
      <c r="G51" s="24"/>
      <c r="H51" s="22"/>
      <c r="I51" s="23"/>
      <c r="J51" s="5"/>
      <c r="K51" s="11"/>
      <c r="L51" s="8"/>
      <c r="M51" s="7"/>
      <c r="N51" s="42" t="str">
        <f t="shared" si="22"/>
        <v/>
      </c>
      <c r="O51" s="9"/>
      <c r="P51" s="7"/>
      <c r="Q51" s="42" t="str">
        <f t="shared" si="23"/>
        <v/>
      </c>
      <c r="R51" s="10"/>
      <c r="S51" s="7"/>
      <c r="T51" s="43" t="str">
        <f t="shared" si="24"/>
        <v/>
      </c>
      <c r="U51" s="16"/>
      <c r="V51" s="69" t="str" cm="1">
        <f t="array" ref="V51">IF((_xlfn.IFS(TRIM(SUBSTITUTE(U51,CHAR(160),""))="Devis 1",IFERROR(VALUE(TRIM(SUBSTITUTE(L51,CHAR(160),""))),0),TRIM(SUBSTITUTE(U51,CHAR(160),""))="Devis 2",IFERROR(VALUE(TRIM(SUBSTITUTE(O51,CHAR(160),""))),0),TRIM(SUBSTITUTE(U51,CHAR(160),""))="Devis 3",IFERROR(VALUE(TRIM(SUBSTITUTE(R51,CHAR(160),""))),0),TRUE,0)*IFERROR(VALUE(TRIM(SUBSTITUTE(C51,CHAR(160),""))),0))=0,"",_xlfn.IFS(TRIM(SUBSTITUTE(U51,CHAR(160),""))="Devis 1",IFERROR(VALUE(TRIM(SUBSTITUTE(L51,CHAR(160),""))),0),TRIM(SUBSTITUTE(U51,CHAR(160),""))="Devis 2",IFERROR(VALUE(TRIM(SUBSTITUTE(O51,CHAR(160),""))),0),TRIM(SUBSTITUTE(U51,CHAR(160),""))="Devis 3",IFERROR(VALUE(TRIM(SUBSTITUTE(R51,CHAR(160),""))),0),TRUE,0)*IFERROR(VALUE(TRIM(SUBSTITUTE(C51,CHAR(160),""))),0))</f>
        <v/>
      </c>
      <c r="W51" s="67" t="str" cm="1">
        <f t="array" ref="W51">IF((_xlfn.IFS(TRIM(SUBSTITUTE(U51,CHAR(160),""))="Devis 1",IFERROR(VALUE(TRIM(SUBSTITUTE(M51,CHAR(160),""))),0),TRIM(SUBSTITUTE(U51,CHAR(160),""))="Devis 2",IFERROR(VALUE(TRIM(SUBSTITUTE(P51,CHAR(160),""))),0),TRIM(SUBSTITUTE(U51,CHAR(160),""))="Devis 3",IFERROR(VALUE(TRIM(SUBSTITUTE(S51,CHAR(160),""))),0),TRUE,0)*IFERROR(VALUE(TRIM(SUBSTITUTE(C51,CHAR(160),""))),0))=0,IF(V51&lt;&gt;"",0,""),_xlfn.IFS(TRIM(SUBSTITUTE(U51,CHAR(160),""))="Devis 1",IFERROR(VALUE(TRIM(SUBSTITUTE(M51,CHAR(160),""))),0),TRIM(SUBSTITUTE(U51,CHAR(160),""))="Devis 2",IFERROR(VALUE(TRIM(SUBSTITUTE(P51,CHAR(160),""))),0),TRIM(SUBSTITUTE(U51,CHAR(160),""))="Devis 3",IFERROR(VALUE(TRIM(SUBSTITUTE(S51,CHAR(160),""))),0),TRUE,0)*IFERROR(VALUE(TRIM(SUBSTITUTE(C51,CHAR(160),""))),0))</f>
        <v/>
      </c>
      <c r="X51" s="70" t="str">
        <f t="shared" si="25"/>
        <v/>
      </c>
      <c r="Y51" s="609"/>
      <c r="Z51" s="18" t="str">
        <f t="shared" si="26"/>
        <v/>
      </c>
      <c r="AA51" s="15" t="str">
        <f t="shared" si="27"/>
        <v/>
      </c>
      <c r="AB51" s="15" t="str">
        <f t="shared" si="28"/>
        <v/>
      </c>
      <c r="AC51" s="15" t="str">
        <f t="shared" si="29"/>
        <v/>
      </c>
      <c r="AD51" s="15" t="str">
        <f t="shared" si="30"/>
        <v/>
      </c>
      <c r="AE51" s="15" t="str">
        <f t="shared" si="31"/>
        <v/>
      </c>
      <c r="AF51" s="15" t="str">
        <f t="shared" si="32"/>
        <v/>
      </c>
      <c r="AG51" s="614" t="str">
        <f t="shared" si="33"/>
        <v/>
      </c>
      <c r="AH51" s="618" t="str">
        <f t="shared" si="34"/>
        <v/>
      </c>
      <c r="AI51" s="616" t="str">
        <f t="shared" si="35"/>
        <v/>
      </c>
      <c r="AJ51" s="611" t="str">
        <f t="shared" si="50"/>
        <v/>
      </c>
      <c r="AK51" s="20" t="str">
        <f t="shared" si="51"/>
        <v/>
      </c>
      <c r="AL51" s="42" t="str">
        <f t="shared" si="36"/>
        <v/>
      </c>
      <c r="AM51" s="46" t="str">
        <f t="shared" si="40"/>
        <v/>
      </c>
      <c r="AN51" s="20" t="str">
        <f t="shared" si="41"/>
        <v/>
      </c>
      <c r="AO51" s="42" t="str">
        <f t="shared" si="37"/>
        <v/>
      </c>
      <c r="AP51" s="47" t="str">
        <f t="shared" si="42"/>
        <v/>
      </c>
      <c r="AQ51" s="20" t="str">
        <f t="shared" si="43"/>
        <v/>
      </c>
      <c r="AR51" s="48" t="str">
        <f t="shared" si="38"/>
        <v/>
      </c>
      <c r="AS51" s="44" t="str">
        <f t="shared" si="44"/>
        <v/>
      </c>
      <c r="AT51" s="58"/>
      <c r="AU51" s="49" t="str">
        <f t="shared" si="45"/>
        <v/>
      </c>
      <c r="AV51" s="49" t="str">
        <f t="shared" si="46"/>
        <v/>
      </c>
      <c r="AW51" s="49" t="str">
        <f t="shared" si="39"/>
        <v/>
      </c>
      <c r="AX51" s="68" t="str" cm="1">
        <f t="array" ref="AX51">IF($AA51="","",IF((IFERROR(_xlfn.IFS($AS51="Devis 1",(IFERROR(VALUE(TRIM(SUBSTITUTE(AJ51,CHAR(160),""))),0)),$AS51="Devis 2",(IFERROR(VALUE(TRIM(SUBSTITUTE(AM51,CHAR(160),""))),0)),$AS51="Devis 3",(IFERROR(VALUE(TRIM(SUBSTITUTE(AP51,CHAR(160),""))),0))),0))*(IFERROR(VALUE(TRIM(SUBSTITUTE($AA51,CHAR(160),""))),0))=0,"",(IFERROR(_xlfn.IFS($AS51="Devis 1",(IFERROR(VALUE(TRIM(SUBSTITUTE(AJ51,CHAR(160),""))),0)),$AS51="Devis 2",(IFERROR(VALUE(TRIM(SUBSTITUTE(AM51,CHAR(160),""))),0)),$AS51="Devis 3",(IFERROR(VALUE(TRIM(SUBSTITUTE(AP51,CHAR(160),""))),0))),0))*(IFERROR(VALUE(TRIM(SUBSTITUTE($AA51,CHAR(160),""))),0))))</f>
        <v/>
      </c>
      <c r="AY51" s="68" t="str" cm="1">
        <f t="array" ref="AY51">IF($AA51="","",IF(IFERROR(_xlfn.IFS(TRIM(SUBSTITUTE($AS51,CHAR(160),""))="Devis 1",IFERROR(VALUE(TRIM(SUBSTITUTE(AK51,CHAR(160),""))),0),TRIM(SUBSTITUTE($AS51,CHAR(160),""))="Devis 2",IFERROR(VALUE(TRIM(SUBSTITUTE(AN51,CHAR(160),""))),0),TRIM(SUBSTITUTE($AS51,CHAR(160),""))="Devis 3",IFERROR(VALUE(TRIM(SUBSTITUTE(AQ51,CHAR(160),""))),0)),0)*IFERROR(VALUE(TRIM(SUBSTITUTE($AA51,CHAR(160),""))),0)=0,IF(AX51&lt;&gt;"",0,""),IFERROR(_xlfn.IFS(TRIM(SUBSTITUTE($AS51,CHAR(160),""))="Devis 1",IFERROR(VALUE(TRIM(SUBSTITUTE(AK51,CHAR(160),""))),0),TRIM(SUBSTITUTE($AS51,CHAR(160),""))="Devis 2",IFERROR(VALUE(TRIM(SUBSTITUTE(AN51,CHAR(160),""))),0),TRIM(SUBSTITUTE($AS51,CHAR(160),""))="Devis 3",IFERROR(VALUE(TRIM(SUBSTITUTE(AQ51,CHAR(160),""))),0)),0)*IFERROR(VALUE(TRIM(SUBSTITUTE($AA51,CHAR(160),""))),0)))</f>
        <v/>
      </c>
      <c r="AZ51" s="68" t="str" cm="1">
        <f t="array" ref="AZ51">IF($AA51="","",IF((IFERROR(_xlfn.IFS($AS51="Devis 1",(IFERROR(VALUE(TRIM(SUBSTITUTE(AL51,CHAR(160),""))),0)),$AS51="Devis 2",(IFERROR(VALUE(TRIM(SUBSTITUTE(AO51,CHAR(160),""))),0)),$AS51="Devis 3",(IFERROR(VALUE(TRIM(SUBSTITUTE(AR51,CHAR(160),""))),0))),0))*(IFERROR(VALUE(TRIM(SUBSTITUTE($AA51,CHAR(160),""))),0))=0,"",(IFERROR(_xlfn.IFS($AS51="Devis 1",(IFERROR(VALUE(TRIM(SUBSTITUTE(AL51,CHAR(160),""))),0)),$AS51="Devis 2",(IFERROR(VALUE(TRIM(SUBSTITUTE(AO51,CHAR(160),""))),0)),$AS51="Devis 3",(IFERROR(VALUE(TRIM(SUBSTITUTE(AR51,CHAR(160),""))),0))),0))*(IFERROR(VALUE(TRIM(SUBSTITUTE($AA51,CHAR(160),""))),0))))</f>
        <v/>
      </c>
      <c r="BA51" s="59"/>
      <c r="BB51" s="14" t="str" cm="1">
        <f t="array" ref="BB51">IF(OR(AZ51="",AW51="",AX51="",AU51="",AY51="",AV51=""),"",_xlfn.IFS((IFERROR(VALUE(TRIM(SUBSTITUTE(AZ51,CHAR(160),""))),0))&gt;(IFERROR(VALUE(TRIM(SUBSTITUTE(AW51,CHAR(160),""))),0)),"KO : Le montant retenu TTC est supérieur au montant raisonnable TTC. Merci de revoir la ligne de dépense ou plafonner son montant.",(IFERROR(VALUE(TRIM(SUBSTITUTE(AX51,CHAR(160),""))),0))&gt;(IFERROR(VALUE(TRIM(SUBSTITUTE(AU51,CHAR(160),""))),0)),"Attention : Le montant retenu HT est supérieur au montant HT raisonnable. Merci de revoir la ligne de dépense, plafonner son montant, ou justifier la reventillation HT / TVA.",(IFERROR(VALUE(TRIM(SUBSTITUTE(AY51,CHAR(160),""))),0))&gt;(IFERROR(VALUE(TRIM(SUBSTITUTE(AV51,CHAR(160),""))),0)),"Attention : Le montant TVA retenu est supérieur au montant TVA raisonnable. Merci de revoir la ligne de dépense, plafonner son montant, ou justifier la reventillation HT / TVA.",(IFERROR(VALUE(TRIM(SUBSTITUTE(AZ51,CHAR(160),""))),0))=0,"",(IFERROR(VALUE(TRIM(SUBSTITUTE(AW51,CHAR(160),""))),0))=(IFERROR(VALUE(TRIM(SUBSTITUTE(AZ51,CHAR(160),""))),0)),"OK",(IFERROR(VALUE(TRIM(SUBSTITUTE(AW51,CHAR(160),""))),0))&gt;(IFERROR(VALUE(TRIM(SUBSTITUTE(AZ51,CHAR(160),""))),0))," OK : Montant instruit inférieur au montant raisonnable.",TRUE,""))</f>
        <v/>
      </c>
      <c r="BC51" s="14" t="str" cm="1">
        <f t="array" ref="BC51">IF(
   OR(AZ51="",X51="",AX51="",V51="",AY51="",W51=""),
   "",
   _xlfn.IFS(
      (IFERROR(VALUE(TRIM(SUBSTITUTE(AZ51,CHAR(160),""))),0))=0,
         "Attention montant présenté entièrement écarté",
      (IFERROR(VALUE(TRIM(SUBSTITUTE(AZ51,CHAR(160),""))),0))&gt;
         (IFERROR(VALUE(TRIM(SUBSTITUTE(X51,CHAR(160),""))),0)),
         "KO : Le montant retenu TTC est supérieur au montant présenté TTC. Merci de revoir la ligne de dépense ou plafonner son montant.",
      (IFERROR(VALUE(TRIM(SUBSTITUTE(AX51,CHAR(160),""))),0))&gt;
         (IFERROR(VALUE(TRIM(SUBSTITUTE(V51,CHAR(160),""))),0)),
         "Attention : Le montant retenu HT est supérieur au montant HT présenté. Merci de revoir la ligne de dépense, plafonner son montant, ou justifier la reventilation HT / TVA.",
      (IFERROR(VALUE(TRIM(SUBSTITUTE(AY51,CHAR(160),""))),0))&gt;
         (IFERROR(VALUE(TRIM(SUBSTITUTE(W51,CHAR(160),""))),0)),
         "Attention : Le montant TVA retenu est supérieur au montant TVA présenté. Merci de revoir la ligne de dépense, plafonner son montant, ou justifier la reventilation HT / TVA.",
      (IFERROR(VALUE(TRIM(SUBSTITUTE(X51,CHAR(160),""))),0))=0,
         "",
      (IFERROR(VALUE(TRIM(SUBSTITUTE(AZ51,CHAR(160),""))),0))=
         (IFERROR(VALUE(TRIM(SUBSTITUTE(X51,CHAR(160),""))),0)),
         "OK",
      (IFERROR(VALUE(TRIM(SUBSTITUTE(AZ51,CHAR(160),""))),0))&lt;
         (IFERROR(VALUE(TRIM(SUBSTITUTE(X51,CHAR(160),""))),0)),
         "Attention : montant présenté partiellement écarté.",
      TRUE,
         ""
   )
)</f>
        <v/>
      </c>
      <c r="BD51" s="49" t="str">
        <f t="shared" si="47"/>
        <v/>
      </c>
      <c r="BE51" s="49" t="str">
        <f t="shared" si="48"/>
        <v/>
      </c>
      <c r="BF51" s="21" t="str">
        <f t="shared" si="49"/>
        <v/>
      </c>
    </row>
    <row r="52" spans="1:58" ht="15" customHeight="1">
      <c r="A52" s="338">
        <v>41</v>
      </c>
      <c r="B52" s="355"/>
      <c r="C52" s="6"/>
      <c r="D52" s="5"/>
      <c r="E52" s="5"/>
      <c r="F52" s="143"/>
      <c r="G52" s="24"/>
      <c r="H52" s="22"/>
      <c r="I52" s="23"/>
      <c r="J52" s="5"/>
      <c r="K52" s="11"/>
      <c r="L52" s="8"/>
      <c r="M52" s="7"/>
      <c r="N52" s="42" t="str">
        <f t="shared" si="22"/>
        <v/>
      </c>
      <c r="O52" s="9"/>
      <c r="P52" s="7"/>
      <c r="Q52" s="42" t="str">
        <f t="shared" si="23"/>
        <v/>
      </c>
      <c r="R52" s="10"/>
      <c r="S52" s="7"/>
      <c r="T52" s="43" t="str">
        <f t="shared" si="24"/>
        <v/>
      </c>
      <c r="U52" s="16"/>
      <c r="V52" s="69" t="str" cm="1">
        <f t="array" ref="V52">IF((_xlfn.IFS(TRIM(SUBSTITUTE(U52,CHAR(160),""))="Devis 1",IFERROR(VALUE(TRIM(SUBSTITUTE(L52,CHAR(160),""))),0),TRIM(SUBSTITUTE(U52,CHAR(160),""))="Devis 2",IFERROR(VALUE(TRIM(SUBSTITUTE(O52,CHAR(160),""))),0),TRIM(SUBSTITUTE(U52,CHAR(160),""))="Devis 3",IFERROR(VALUE(TRIM(SUBSTITUTE(R52,CHAR(160),""))),0),TRUE,0)*IFERROR(VALUE(TRIM(SUBSTITUTE(C52,CHAR(160),""))),0))=0,"",_xlfn.IFS(TRIM(SUBSTITUTE(U52,CHAR(160),""))="Devis 1",IFERROR(VALUE(TRIM(SUBSTITUTE(L52,CHAR(160),""))),0),TRIM(SUBSTITUTE(U52,CHAR(160),""))="Devis 2",IFERROR(VALUE(TRIM(SUBSTITUTE(O52,CHAR(160),""))),0),TRIM(SUBSTITUTE(U52,CHAR(160),""))="Devis 3",IFERROR(VALUE(TRIM(SUBSTITUTE(R52,CHAR(160),""))),0),TRUE,0)*IFERROR(VALUE(TRIM(SUBSTITUTE(C52,CHAR(160),""))),0))</f>
        <v/>
      </c>
      <c r="W52" s="67" t="str" cm="1">
        <f t="array" ref="W52">IF((_xlfn.IFS(TRIM(SUBSTITUTE(U52,CHAR(160),""))="Devis 1",IFERROR(VALUE(TRIM(SUBSTITUTE(M52,CHAR(160),""))),0),TRIM(SUBSTITUTE(U52,CHAR(160),""))="Devis 2",IFERROR(VALUE(TRIM(SUBSTITUTE(P52,CHAR(160),""))),0),TRIM(SUBSTITUTE(U52,CHAR(160),""))="Devis 3",IFERROR(VALUE(TRIM(SUBSTITUTE(S52,CHAR(160),""))),0),TRUE,0)*IFERROR(VALUE(TRIM(SUBSTITUTE(C52,CHAR(160),""))),0))=0,IF(V52&lt;&gt;"",0,""),_xlfn.IFS(TRIM(SUBSTITUTE(U52,CHAR(160),""))="Devis 1",IFERROR(VALUE(TRIM(SUBSTITUTE(M52,CHAR(160),""))),0),TRIM(SUBSTITUTE(U52,CHAR(160),""))="Devis 2",IFERROR(VALUE(TRIM(SUBSTITUTE(P52,CHAR(160),""))),0),TRIM(SUBSTITUTE(U52,CHAR(160),""))="Devis 3",IFERROR(VALUE(TRIM(SUBSTITUTE(S52,CHAR(160),""))),0),TRUE,0)*IFERROR(VALUE(TRIM(SUBSTITUTE(C52,CHAR(160),""))),0))</f>
        <v/>
      </c>
      <c r="X52" s="70" t="str">
        <f t="shared" si="25"/>
        <v/>
      </c>
      <c r="Y52" s="609"/>
      <c r="Z52" s="18" t="str">
        <f t="shared" si="26"/>
        <v/>
      </c>
      <c r="AA52" s="15" t="str">
        <f t="shared" si="27"/>
        <v/>
      </c>
      <c r="AB52" s="15" t="str">
        <f t="shared" si="28"/>
        <v/>
      </c>
      <c r="AC52" s="15" t="str">
        <f t="shared" si="29"/>
        <v/>
      </c>
      <c r="AD52" s="15" t="str">
        <f t="shared" si="30"/>
        <v/>
      </c>
      <c r="AE52" s="15" t="str">
        <f t="shared" si="31"/>
        <v/>
      </c>
      <c r="AF52" s="15" t="str">
        <f t="shared" si="32"/>
        <v/>
      </c>
      <c r="AG52" s="614" t="str">
        <f t="shared" si="33"/>
        <v/>
      </c>
      <c r="AH52" s="618" t="str">
        <f t="shared" si="34"/>
        <v/>
      </c>
      <c r="AI52" s="616" t="str">
        <f t="shared" si="35"/>
        <v/>
      </c>
      <c r="AJ52" s="611" t="str">
        <f t="shared" si="50"/>
        <v/>
      </c>
      <c r="AK52" s="20" t="str">
        <f t="shared" si="51"/>
        <v/>
      </c>
      <c r="AL52" s="42" t="str">
        <f t="shared" si="36"/>
        <v/>
      </c>
      <c r="AM52" s="46" t="str">
        <f t="shared" si="40"/>
        <v/>
      </c>
      <c r="AN52" s="20" t="str">
        <f t="shared" si="41"/>
        <v/>
      </c>
      <c r="AO52" s="42" t="str">
        <f t="shared" si="37"/>
        <v/>
      </c>
      <c r="AP52" s="47" t="str">
        <f t="shared" si="42"/>
        <v/>
      </c>
      <c r="AQ52" s="20" t="str">
        <f t="shared" si="43"/>
        <v/>
      </c>
      <c r="AR52" s="48" t="str">
        <f t="shared" si="38"/>
        <v/>
      </c>
      <c r="AS52" s="44" t="str">
        <f t="shared" si="44"/>
        <v/>
      </c>
      <c r="AT52" s="58"/>
      <c r="AU52" s="49" t="str">
        <f t="shared" si="45"/>
        <v/>
      </c>
      <c r="AV52" s="49" t="str">
        <f t="shared" si="46"/>
        <v/>
      </c>
      <c r="AW52" s="49" t="str">
        <f t="shared" si="39"/>
        <v/>
      </c>
      <c r="AX52" s="68" t="str" cm="1">
        <f t="array" ref="AX52">IF($AA52="","",IF((IFERROR(_xlfn.IFS($AS52="Devis 1",(IFERROR(VALUE(TRIM(SUBSTITUTE(AJ52,CHAR(160),""))),0)),$AS52="Devis 2",(IFERROR(VALUE(TRIM(SUBSTITUTE(AM52,CHAR(160),""))),0)),$AS52="Devis 3",(IFERROR(VALUE(TRIM(SUBSTITUTE(AP52,CHAR(160),""))),0))),0))*(IFERROR(VALUE(TRIM(SUBSTITUTE($AA52,CHAR(160),""))),0))=0,"",(IFERROR(_xlfn.IFS($AS52="Devis 1",(IFERROR(VALUE(TRIM(SUBSTITUTE(AJ52,CHAR(160),""))),0)),$AS52="Devis 2",(IFERROR(VALUE(TRIM(SUBSTITUTE(AM52,CHAR(160),""))),0)),$AS52="Devis 3",(IFERROR(VALUE(TRIM(SUBSTITUTE(AP52,CHAR(160),""))),0))),0))*(IFERROR(VALUE(TRIM(SUBSTITUTE($AA52,CHAR(160),""))),0))))</f>
        <v/>
      </c>
      <c r="AY52" s="68" t="str" cm="1">
        <f t="array" ref="AY52">IF($AA52="","",IF(IFERROR(_xlfn.IFS(TRIM(SUBSTITUTE($AS52,CHAR(160),""))="Devis 1",IFERROR(VALUE(TRIM(SUBSTITUTE(AK52,CHAR(160),""))),0),TRIM(SUBSTITUTE($AS52,CHAR(160),""))="Devis 2",IFERROR(VALUE(TRIM(SUBSTITUTE(AN52,CHAR(160),""))),0),TRIM(SUBSTITUTE($AS52,CHAR(160),""))="Devis 3",IFERROR(VALUE(TRIM(SUBSTITUTE(AQ52,CHAR(160),""))),0)),0)*IFERROR(VALUE(TRIM(SUBSTITUTE($AA52,CHAR(160),""))),0)=0,IF(AX52&lt;&gt;"",0,""),IFERROR(_xlfn.IFS(TRIM(SUBSTITUTE($AS52,CHAR(160),""))="Devis 1",IFERROR(VALUE(TRIM(SUBSTITUTE(AK52,CHAR(160),""))),0),TRIM(SUBSTITUTE($AS52,CHAR(160),""))="Devis 2",IFERROR(VALUE(TRIM(SUBSTITUTE(AN52,CHAR(160),""))),0),TRIM(SUBSTITUTE($AS52,CHAR(160),""))="Devis 3",IFERROR(VALUE(TRIM(SUBSTITUTE(AQ52,CHAR(160),""))),0)),0)*IFERROR(VALUE(TRIM(SUBSTITUTE($AA52,CHAR(160),""))),0)))</f>
        <v/>
      </c>
      <c r="AZ52" s="68" t="str" cm="1">
        <f t="array" ref="AZ52">IF($AA52="","",IF((IFERROR(_xlfn.IFS($AS52="Devis 1",(IFERROR(VALUE(TRIM(SUBSTITUTE(AL52,CHAR(160),""))),0)),$AS52="Devis 2",(IFERROR(VALUE(TRIM(SUBSTITUTE(AO52,CHAR(160),""))),0)),$AS52="Devis 3",(IFERROR(VALUE(TRIM(SUBSTITUTE(AR52,CHAR(160),""))),0))),0))*(IFERROR(VALUE(TRIM(SUBSTITUTE($AA52,CHAR(160),""))),0))=0,"",(IFERROR(_xlfn.IFS($AS52="Devis 1",(IFERROR(VALUE(TRIM(SUBSTITUTE(AL52,CHAR(160),""))),0)),$AS52="Devis 2",(IFERROR(VALUE(TRIM(SUBSTITUTE(AO52,CHAR(160),""))),0)),$AS52="Devis 3",(IFERROR(VALUE(TRIM(SUBSTITUTE(AR52,CHAR(160),""))),0))),0))*(IFERROR(VALUE(TRIM(SUBSTITUTE($AA52,CHAR(160),""))),0))))</f>
        <v/>
      </c>
      <c r="BA52" s="59"/>
      <c r="BB52" s="14" t="str" cm="1">
        <f t="array" ref="BB52">IF(OR(AZ52="",AW52="",AX52="",AU52="",AY52="",AV52=""),"",_xlfn.IFS((IFERROR(VALUE(TRIM(SUBSTITUTE(AZ52,CHAR(160),""))),0))&gt;(IFERROR(VALUE(TRIM(SUBSTITUTE(AW52,CHAR(160),""))),0)),"KO : Le montant retenu TTC est supérieur au montant raisonnable TTC. Merci de revoir la ligne de dépense ou plafonner son montant.",(IFERROR(VALUE(TRIM(SUBSTITUTE(AX52,CHAR(160),""))),0))&gt;(IFERROR(VALUE(TRIM(SUBSTITUTE(AU52,CHAR(160),""))),0)),"Attention : Le montant retenu HT est supérieur au montant HT raisonnable. Merci de revoir la ligne de dépense, plafonner son montant, ou justifier la reventillation HT / TVA.",(IFERROR(VALUE(TRIM(SUBSTITUTE(AY52,CHAR(160),""))),0))&gt;(IFERROR(VALUE(TRIM(SUBSTITUTE(AV52,CHAR(160),""))),0)),"Attention : Le montant TVA retenu est supérieur au montant TVA raisonnable. Merci de revoir la ligne de dépense, plafonner son montant, ou justifier la reventillation HT / TVA.",(IFERROR(VALUE(TRIM(SUBSTITUTE(AZ52,CHAR(160),""))),0))=0,"",(IFERROR(VALUE(TRIM(SUBSTITUTE(AW52,CHAR(160),""))),0))=(IFERROR(VALUE(TRIM(SUBSTITUTE(AZ52,CHAR(160),""))),0)),"OK",(IFERROR(VALUE(TRIM(SUBSTITUTE(AW52,CHAR(160),""))),0))&gt;(IFERROR(VALUE(TRIM(SUBSTITUTE(AZ52,CHAR(160),""))),0))," OK : Montant instruit inférieur au montant raisonnable.",TRUE,""))</f>
        <v/>
      </c>
      <c r="BC52" s="14" t="str" cm="1">
        <f t="array" ref="BC52">IF(
   OR(AZ52="",X52="",AX52="",V52="",AY52="",W52=""),
   "",
   _xlfn.IFS(
      (IFERROR(VALUE(TRIM(SUBSTITUTE(AZ52,CHAR(160),""))),0))=0,
         "Attention montant présenté entièrement écarté",
      (IFERROR(VALUE(TRIM(SUBSTITUTE(AZ52,CHAR(160),""))),0))&gt;
         (IFERROR(VALUE(TRIM(SUBSTITUTE(X52,CHAR(160),""))),0)),
         "KO : Le montant retenu TTC est supérieur au montant présenté TTC. Merci de revoir la ligne de dépense ou plafonner son montant.",
      (IFERROR(VALUE(TRIM(SUBSTITUTE(AX52,CHAR(160),""))),0))&gt;
         (IFERROR(VALUE(TRIM(SUBSTITUTE(V52,CHAR(160),""))),0)),
         "Attention : Le montant retenu HT est supérieur au montant HT présenté. Merci de revoir la ligne de dépense, plafonner son montant, ou justifier la reventilation HT / TVA.",
      (IFERROR(VALUE(TRIM(SUBSTITUTE(AY52,CHAR(160),""))),0))&gt;
         (IFERROR(VALUE(TRIM(SUBSTITUTE(W52,CHAR(160),""))),0)),
         "Attention : Le montant TVA retenu est supérieur au montant TVA présenté. Merci de revoir la ligne de dépense, plafonner son montant, ou justifier la reventilation HT / TVA.",
      (IFERROR(VALUE(TRIM(SUBSTITUTE(X52,CHAR(160),""))),0))=0,
         "",
      (IFERROR(VALUE(TRIM(SUBSTITUTE(AZ52,CHAR(160),""))),0))=
         (IFERROR(VALUE(TRIM(SUBSTITUTE(X52,CHAR(160),""))),0)),
         "OK",
      (IFERROR(VALUE(TRIM(SUBSTITUTE(AZ52,CHAR(160),""))),0))&lt;
         (IFERROR(VALUE(TRIM(SUBSTITUTE(X52,CHAR(160),""))),0)),
         "Attention : montant présenté partiellement écarté.",
      TRUE,
         ""
   )
)</f>
        <v/>
      </c>
      <c r="BD52" s="49" t="str">
        <f t="shared" si="47"/>
        <v/>
      </c>
      <c r="BE52" s="49" t="str">
        <f t="shared" si="48"/>
        <v/>
      </c>
      <c r="BF52" s="21" t="str">
        <f t="shared" si="49"/>
        <v/>
      </c>
    </row>
    <row r="53" spans="1:58" ht="15" customHeight="1">
      <c r="A53" s="338">
        <v>42</v>
      </c>
      <c r="B53" s="355"/>
      <c r="C53" s="6"/>
      <c r="D53" s="5"/>
      <c r="E53" s="5"/>
      <c r="F53" s="143"/>
      <c r="G53" s="24"/>
      <c r="H53" s="22"/>
      <c r="I53" s="23"/>
      <c r="J53" s="5"/>
      <c r="K53" s="11"/>
      <c r="L53" s="8"/>
      <c r="M53" s="7"/>
      <c r="N53" s="42" t="str">
        <f t="shared" si="22"/>
        <v/>
      </c>
      <c r="O53" s="9"/>
      <c r="P53" s="7"/>
      <c r="Q53" s="42" t="str">
        <f t="shared" si="23"/>
        <v/>
      </c>
      <c r="R53" s="10"/>
      <c r="S53" s="7"/>
      <c r="T53" s="43" t="str">
        <f t="shared" si="24"/>
        <v/>
      </c>
      <c r="U53" s="16"/>
      <c r="V53" s="69" t="str" cm="1">
        <f t="array" ref="V53">IF((_xlfn.IFS(TRIM(SUBSTITUTE(U53,CHAR(160),""))="Devis 1",IFERROR(VALUE(TRIM(SUBSTITUTE(L53,CHAR(160),""))),0),TRIM(SUBSTITUTE(U53,CHAR(160),""))="Devis 2",IFERROR(VALUE(TRIM(SUBSTITUTE(O53,CHAR(160),""))),0),TRIM(SUBSTITUTE(U53,CHAR(160),""))="Devis 3",IFERROR(VALUE(TRIM(SUBSTITUTE(R53,CHAR(160),""))),0),TRUE,0)*IFERROR(VALUE(TRIM(SUBSTITUTE(C53,CHAR(160),""))),0))=0,"",_xlfn.IFS(TRIM(SUBSTITUTE(U53,CHAR(160),""))="Devis 1",IFERROR(VALUE(TRIM(SUBSTITUTE(L53,CHAR(160),""))),0),TRIM(SUBSTITUTE(U53,CHAR(160),""))="Devis 2",IFERROR(VALUE(TRIM(SUBSTITUTE(O53,CHAR(160),""))),0),TRIM(SUBSTITUTE(U53,CHAR(160),""))="Devis 3",IFERROR(VALUE(TRIM(SUBSTITUTE(R53,CHAR(160),""))),0),TRUE,0)*IFERROR(VALUE(TRIM(SUBSTITUTE(C53,CHAR(160),""))),0))</f>
        <v/>
      </c>
      <c r="W53" s="67" t="str" cm="1">
        <f t="array" ref="W53">IF((_xlfn.IFS(TRIM(SUBSTITUTE(U53,CHAR(160),""))="Devis 1",IFERROR(VALUE(TRIM(SUBSTITUTE(M53,CHAR(160),""))),0),TRIM(SUBSTITUTE(U53,CHAR(160),""))="Devis 2",IFERROR(VALUE(TRIM(SUBSTITUTE(P53,CHAR(160),""))),0),TRIM(SUBSTITUTE(U53,CHAR(160),""))="Devis 3",IFERROR(VALUE(TRIM(SUBSTITUTE(S53,CHAR(160),""))),0),TRUE,0)*IFERROR(VALUE(TRIM(SUBSTITUTE(C53,CHAR(160),""))),0))=0,IF(V53&lt;&gt;"",0,""),_xlfn.IFS(TRIM(SUBSTITUTE(U53,CHAR(160),""))="Devis 1",IFERROR(VALUE(TRIM(SUBSTITUTE(M53,CHAR(160),""))),0),TRIM(SUBSTITUTE(U53,CHAR(160),""))="Devis 2",IFERROR(VALUE(TRIM(SUBSTITUTE(P53,CHAR(160),""))),0),TRIM(SUBSTITUTE(U53,CHAR(160),""))="Devis 3",IFERROR(VALUE(TRIM(SUBSTITUTE(S53,CHAR(160),""))),0),TRUE,0)*IFERROR(VALUE(TRIM(SUBSTITUTE(C53,CHAR(160),""))),0))</f>
        <v/>
      </c>
      <c r="X53" s="70" t="str">
        <f t="shared" si="25"/>
        <v/>
      </c>
      <c r="Y53" s="609"/>
      <c r="Z53" s="18" t="str">
        <f t="shared" si="26"/>
        <v/>
      </c>
      <c r="AA53" s="15" t="str">
        <f t="shared" si="27"/>
        <v/>
      </c>
      <c r="AB53" s="15" t="str">
        <f t="shared" si="28"/>
        <v/>
      </c>
      <c r="AC53" s="15" t="str">
        <f t="shared" si="29"/>
        <v/>
      </c>
      <c r="AD53" s="15" t="str">
        <f t="shared" si="30"/>
        <v/>
      </c>
      <c r="AE53" s="15" t="str">
        <f t="shared" si="31"/>
        <v/>
      </c>
      <c r="AF53" s="15" t="str">
        <f t="shared" si="32"/>
        <v/>
      </c>
      <c r="AG53" s="614" t="str">
        <f t="shared" si="33"/>
        <v/>
      </c>
      <c r="AH53" s="618" t="str">
        <f t="shared" si="34"/>
        <v/>
      </c>
      <c r="AI53" s="616" t="str">
        <f t="shared" si="35"/>
        <v/>
      </c>
      <c r="AJ53" s="611" t="str">
        <f t="shared" si="50"/>
        <v/>
      </c>
      <c r="AK53" s="20" t="str">
        <f t="shared" si="51"/>
        <v/>
      </c>
      <c r="AL53" s="42" t="str">
        <f t="shared" si="36"/>
        <v/>
      </c>
      <c r="AM53" s="46" t="str">
        <f t="shared" si="40"/>
        <v/>
      </c>
      <c r="AN53" s="20" t="str">
        <f t="shared" si="41"/>
        <v/>
      </c>
      <c r="AO53" s="42" t="str">
        <f t="shared" si="37"/>
        <v/>
      </c>
      <c r="AP53" s="47" t="str">
        <f t="shared" si="42"/>
        <v/>
      </c>
      <c r="AQ53" s="20" t="str">
        <f t="shared" si="43"/>
        <v/>
      </c>
      <c r="AR53" s="48" t="str">
        <f t="shared" si="38"/>
        <v/>
      </c>
      <c r="AS53" s="44" t="str">
        <f t="shared" si="44"/>
        <v/>
      </c>
      <c r="AT53" s="58"/>
      <c r="AU53" s="49" t="str">
        <f t="shared" si="45"/>
        <v/>
      </c>
      <c r="AV53" s="49" t="str">
        <f t="shared" si="46"/>
        <v/>
      </c>
      <c r="AW53" s="49" t="str">
        <f t="shared" si="39"/>
        <v/>
      </c>
      <c r="AX53" s="68" t="str" cm="1">
        <f t="array" ref="AX53">IF($AA53="","",IF((IFERROR(_xlfn.IFS($AS53="Devis 1",(IFERROR(VALUE(TRIM(SUBSTITUTE(AJ53,CHAR(160),""))),0)),$AS53="Devis 2",(IFERROR(VALUE(TRIM(SUBSTITUTE(AM53,CHAR(160),""))),0)),$AS53="Devis 3",(IFERROR(VALUE(TRIM(SUBSTITUTE(AP53,CHAR(160),""))),0))),0))*(IFERROR(VALUE(TRIM(SUBSTITUTE($AA53,CHAR(160),""))),0))=0,"",(IFERROR(_xlfn.IFS($AS53="Devis 1",(IFERROR(VALUE(TRIM(SUBSTITUTE(AJ53,CHAR(160),""))),0)),$AS53="Devis 2",(IFERROR(VALUE(TRIM(SUBSTITUTE(AM53,CHAR(160),""))),0)),$AS53="Devis 3",(IFERROR(VALUE(TRIM(SUBSTITUTE(AP53,CHAR(160),""))),0))),0))*(IFERROR(VALUE(TRIM(SUBSTITUTE($AA53,CHAR(160),""))),0))))</f>
        <v/>
      </c>
      <c r="AY53" s="68" t="str" cm="1">
        <f t="array" ref="AY53">IF($AA53="","",IF(IFERROR(_xlfn.IFS(TRIM(SUBSTITUTE($AS53,CHAR(160),""))="Devis 1",IFERROR(VALUE(TRIM(SUBSTITUTE(AK53,CHAR(160),""))),0),TRIM(SUBSTITUTE($AS53,CHAR(160),""))="Devis 2",IFERROR(VALUE(TRIM(SUBSTITUTE(AN53,CHAR(160),""))),0),TRIM(SUBSTITUTE($AS53,CHAR(160),""))="Devis 3",IFERROR(VALUE(TRIM(SUBSTITUTE(AQ53,CHAR(160),""))),0)),0)*IFERROR(VALUE(TRIM(SUBSTITUTE($AA53,CHAR(160),""))),0)=0,IF(AX53&lt;&gt;"",0,""),IFERROR(_xlfn.IFS(TRIM(SUBSTITUTE($AS53,CHAR(160),""))="Devis 1",IFERROR(VALUE(TRIM(SUBSTITUTE(AK53,CHAR(160),""))),0),TRIM(SUBSTITUTE($AS53,CHAR(160),""))="Devis 2",IFERROR(VALUE(TRIM(SUBSTITUTE(AN53,CHAR(160),""))),0),TRIM(SUBSTITUTE($AS53,CHAR(160),""))="Devis 3",IFERROR(VALUE(TRIM(SUBSTITUTE(AQ53,CHAR(160),""))),0)),0)*IFERROR(VALUE(TRIM(SUBSTITUTE($AA53,CHAR(160),""))),0)))</f>
        <v/>
      </c>
      <c r="AZ53" s="68" t="str" cm="1">
        <f t="array" ref="AZ53">IF($AA53="","",IF((IFERROR(_xlfn.IFS($AS53="Devis 1",(IFERROR(VALUE(TRIM(SUBSTITUTE(AL53,CHAR(160),""))),0)),$AS53="Devis 2",(IFERROR(VALUE(TRIM(SUBSTITUTE(AO53,CHAR(160),""))),0)),$AS53="Devis 3",(IFERROR(VALUE(TRIM(SUBSTITUTE(AR53,CHAR(160),""))),0))),0))*(IFERROR(VALUE(TRIM(SUBSTITUTE($AA53,CHAR(160),""))),0))=0,"",(IFERROR(_xlfn.IFS($AS53="Devis 1",(IFERROR(VALUE(TRIM(SUBSTITUTE(AL53,CHAR(160),""))),0)),$AS53="Devis 2",(IFERROR(VALUE(TRIM(SUBSTITUTE(AO53,CHAR(160),""))),0)),$AS53="Devis 3",(IFERROR(VALUE(TRIM(SUBSTITUTE(AR53,CHAR(160),""))),0))),0))*(IFERROR(VALUE(TRIM(SUBSTITUTE($AA53,CHAR(160),""))),0))))</f>
        <v/>
      </c>
      <c r="BA53" s="59"/>
      <c r="BB53" s="14" t="str" cm="1">
        <f t="array" ref="BB53">IF(OR(AZ53="",AW53="",AX53="",AU53="",AY53="",AV53=""),"",_xlfn.IFS((IFERROR(VALUE(TRIM(SUBSTITUTE(AZ53,CHAR(160),""))),0))&gt;(IFERROR(VALUE(TRIM(SUBSTITUTE(AW53,CHAR(160),""))),0)),"KO : Le montant retenu TTC est supérieur au montant raisonnable TTC. Merci de revoir la ligne de dépense ou plafonner son montant.",(IFERROR(VALUE(TRIM(SUBSTITUTE(AX53,CHAR(160),""))),0))&gt;(IFERROR(VALUE(TRIM(SUBSTITUTE(AU53,CHAR(160),""))),0)),"Attention : Le montant retenu HT est supérieur au montant HT raisonnable. Merci de revoir la ligne de dépense, plafonner son montant, ou justifier la reventillation HT / TVA.",(IFERROR(VALUE(TRIM(SUBSTITUTE(AY53,CHAR(160),""))),0))&gt;(IFERROR(VALUE(TRIM(SUBSTITUTE(AV53,CHAR(160),""))),0)),"Attention : Le montant TVA retenu est supérieur au montant TVA raisonnable. Merci de revoir la ligne de dépense, plafonner son montant, ou justifier la reventillation HT / TVA.",(IFERROR(VALUE(TRIM(SUBSTITUTE(AZ53,CHAR(160),""))),0))=0,"",(IFERROR(VALUE(TRIM(SUBSTITUTE(AW53,CHAR(160),""))),0))=(IFERROR(VALUE(TRIM(SUBSTITUTE(AZ53,CHAR(160),""))),0)),"OK",(IFERROR(VALUE(TRIM(SUBSTITUTE(AW53,CHAR(160),""))),0))&gt;(IFERROR(VALUE(TRIM(SUBSTITUTE(AZ53,CHAR(160),""))),0))," OK : Montant instruit inférieur au montant raisonnable.",TRUE,""))</f>
        <v/>
      </c>
      <c r="BC53" s="14" t="str" cm="1">
        <f t="array" ref="BC53">IF(
   OR(AZ53="",X53="",AX53="",V53="",AY53="",W53=""),
   "",
   _xlfn.IFS(
      (IFERROR(VALUE(TRIM(SUBSTITUTE(AZ53,CHAR(160),""))),0))=0,
         "Attention montant présenté entièrement écarté",
      (IFERROR(VALUE(TRIM(SUBSTITUTE(AZ53,CHAR(160),""))),0))&gt;
         (IFERROR(VALUE(TRIM(SUBSTITUTE(X53,CHAR(160),""))),0)),
         "KO : Le montant retenu TTC est supérieur au montant présenté TTC. Merci de revoir la ligne de dépense ou plafonner son montant.",
      (IFERROR(VALUE(TRIM(SUBSTITUTE(AX53,CHAR(160),""))),0))&gt;
         (IFERROR(VALUE(TRIM(SUBSTITUTE(V53,CHAR(160),""))),0)),
         "Attention : Le montant retenu HT est supérieur au montant HT présenté. Merci de revoir la ligne de dépense, plafonner son montant, ou justifier la reventilation HT / TVA.",
      (IFERROR(VALUE(TRIM(SUBSTITUTE(AY53,CHAR(160),""))),0))&gt;
         (IFERROR(VALUE(TRIM(SUBSTITUTE(W53,CHAR(160),""))),0)),
         "Attention : Le montant TVA retenu est supérieur au montant TVA présenté. Merci de revoir la ligne de dépense, plafonner son montant, ou justifier la reventilation HT / TVA.",
      (IFERROR(VALUE(TRIM(SUBSTITUTE(X53,CHAR(160),""))),0))=0,
         "",
      (IFERROR(VALUE(TRIM(SUBSTITUTE(AZ53,CHAR(160),""))),0))=
         (IFERROR(VALUE(TRIM(SUBSTITUTE(X53,CHAR(160),""))),0)),
         "OK",
      (IFERROR(VALUE(TRIM(SUBSTITUTE(AZ53,CHAR(160),""))),0))&lt;
         (IFERROR(VALUE(TRIM(SUBSTITUTE(X53,CHAR(160),""))),0)),
         "Attention : montant présenté partiellement écarté.",
      TRUE,
         ""
   )
)</f>
        <v/>
      </c>
      <c r="BD53" s="49" t="str">
        <f t="shared" si="47"/>
        <v/>
      </c>
      <c r="BE53" s="49" t="str">
        <f t="shared" si="48"/>
        <v/>
      </c>
      <c r="BF53" s="21" t="str">
        <f t="shared" si="49"/>
        <v/>
      </c>
    </row>
    <row r="54" spans="1:58" ht="15" customHeight="1">
      <c r="A54" s="338">
        <v>43</v>
      </c>
      <c r="B54" s="355"/>
      <c r="C54" s="6"/>
      <c r="D54" s="5"/>
      <c r="E54" s="5"/>
      <c r="F54" s="143"/>
      <c r="G54" s="24"/>
      <c r="H54" s="22"/>
      <c r="I54" s="23"/>
      <c r="J54" s="5"/>
      <c r="K54" s="11"/>
      <c r="L54" s="8"/>
      <c r="M54" s="7"/>
      <c r="N54" s="42" t="str">
        <f t="shared" si="22"/>
        <v/>
      </c>
      <c r="O54" s="9"/>
      <c r="P54" s="7"/>
      <c r="Q54" s="42" t="str">
        <f t="shared" si="23"/>
        <v/>
      </c>
      <c r="R54" s="10"/>
      <c r="S54" s="7"/>
      <c r="T54" s="43" t="str">
        <f t="shared" si="24"/>
        <v/>
      </c>
      <c r="U54" s="16"/>
      <c r="V54" s="69" t="str" cm="1">
        <f t="array" ref="V54">IF((_xlfn.IFS(TRIM(SUBSTITUTE(U54,CHAR(160),""))="Devis 1",IFERROR(VALUE(TRIM(SUBSTITUTE(L54,CHAR(160),""))),0),TRIM(SUBSTITUTE(U54,CHAR(160),""))="Devis 2",IFERROR(VALUE(TRIM(SUBSTITUTE(O54,CHAR(160),""))),0),TRIM(SUBSTITUTE(U54,CHAR(160),""))="Devis 3",IFERROR(VALUE(TRIM(SUBSTITUTE(R54,CHAR(160),""))),0),TRUE,0)*IFERROR(VALUE(TRIM(SUBSTITUTE(C54,CHAR(160),""))),0))=0,"",_xlfn.IFS(TRIM(SUBSTITUTE(U54,CHAR(160),""))="Devis 1",IFERROR(VALUE(TRIM(SUBSTITUTE(L54,CHAR(160),""))),0),TRIM(SUBSTITUTE(U54,CHAR(160),""))="Devis 2",IFERROR(VALUE(TRIM(SUBSTITUTE(O54,CHAR(160),""))),0),TRIM(SUBSTITUTE(U54,CHAR(160),""))="Devis 3",IFERROR(VALUE(TRIM(SUBSTITUTE(R54,CHAR(160),""))),0),TRUE,0)*IFERROR(VALUE(TRIM(SUBSTITUTE(C54,CHAR(160),""))),0))</f>
        <v/>
      </c>
      <c r="W54" s="67" t="str" cm="1">
        <f t="array" ref="W54">IF((_xlfn.IFS(TRIM(SUBSTITUTE(U54,CHAR(160),""))="Devis 1",IFERROR(VALUE(TRIM(SUBSTITUTE(M54,CHAR(160),""))),0),TRIM(SUBSTITUTE(U54,CHAR(160),""))="Devis 2",IFERROR(VALUE(TRIM(SUBSTITUTE(P54,CHAR(160),""))),0),TRIM(SUBSTITUTE(U54,CHAR(160),""))="Devis 3",IFERROR(VALUE(TRIM(SUBSTITUTE(S54,CHAR(160),""))),0),TRUE,0)*IFERROR(VALUE(TRIM(SUBSTITUTE(C54,CHAR(160),""))),0))=0,IF(V54&lt;&gt;"",0,""),_xlfn.IFS(TRIM(SUBSTITUTE(U54,CHAR(160),""))="Devis 1",IFERROR(VALUE(TRIM(SUBSTITUTE(M54,CHAR(160),""))),0),TRIM(SUBSTITUTE(U54,CHAR(160),""))="Devis 2",IFERROR(VALUE(TRIM(SUBSTITUTE(P54,CHAR(160),""))),0),TRIM(SUBSTITUTE(U54,CHAR(160),""))="Devis 3",IFERROR(VALUE(TRIM(SUBSTITUTE(S54,CHAR(160),""))),0),TRUE,0)*IFERROR(VALUE(TRIM(SUBSTITUTE(C54,CHAR(160),""))),0))</f>
        <v/>
      </c>
      <c r="X54" s="70" t="str">
        <f t="shared" si="25"/>
        <v/>
      </c>
      <c r="Y54" s="609"/>
      <c r="Z54" s="18" t="str">
        <f t="shared" si="26"/>
        <v/>
      </c>
      <c r="AA54" s="15" t="str">
        <f t="shared" si="27"/>
        <v/>
      </c>
      <c r="AB54" s="15" t="str">
        <f t="shared" si="28"/>
        <v/>
      </c>
      <c r="AC54" s="15" t="str">
        <f t="shared" si="29"/>
        <v/>
      </c>
      <c r="AD54" s="15" t="str">
        <f t="shared" si="30"/>
        <v/>
      </c>
      <c r="AE54" s="15" t="str">
        <f t="shared" si="31"/>
        <v/>
      </c>
      <c r="AF54" s="15" t="str">
        <f t="shared" si="32"/>
        <v/>
      </c>
      <c r="AG54" s="614" t="str">
        <f t="shared" si="33"/>
        <v/>
      </c>
      <c r="AH54" s="618" t="str">
        <f t="shared" si="34"/>
        <v/>
      </c>
      <c r="AI54" s="616" t="str">
        <f t="shared" si="35"/>
        <v/>
      </c>
      <c r="AJ54" s="611" t="str">
        <f t="shared" si="50"/>
        <v/>
      </c>
      <c r="AK54" s="20" t="str">
        <f t="shared" si="51"/>
        <v/>
      </c>
      <c r="AL54" s="42" t="str">
        <f t="shared" si="36"/>
        <v/>
      </c>
      <c r="AM54" s="46" t="str">
        <f t="shared" si="40"/>
        <v/>
      </c>
      <c r="AN54" s="20" t="str">
        <f t="shared" si="41"/>
        <v/>
      </c>
      <c r="AO54" s="42" t="str">
        <f t="shared" si="37"/>
        <v/>
      </c>
      <c r="AP54" s="47" t="str">
        <f t="shared" si="42"/>
        <v/>
      </c>
      <c r="AQ54" s="20" t="str">
        <f t="shared" si="43"/>
        <v/>
      </c>
      <c r="AR54" s="48" t="str">
        <f t="shared" si="38"/>
        <v/>
      </c>
      <c r="AS54" s="44" t="str">
        <f t="shared" si="44"/>
        <v/>
      </c>
      <c r="AT54" s="58"/>
      <c r="AU54" s="49" t="str">
        <f t="shared" si="45"/>
        <v/>
      </c>
      <c r="AV54" s="49" t="str">
        <f t="shared" si="46"/>
        <v/>
      </c>
      <c r="AW54" s="49" t="str">
        <f t="shared" si="39"/>
        <v/>
      </c>
      <c r="AX54" s="68" t="str" cm="1">
        <f t="array" ref="AX54">IF($AA54="","",IF((IFERROR(_xlfn.IFS($AS54="Devis 1",(IFERROR(VALUE(TRIM(SUBSTITUTE(AJ54,CHAR(160),""))),0)),$AS54="Devis 2",(IFERROR(VALUE(TRIM(SUBSTITUTE(AM54,CHAR(160),""))),0)),$AS54="Devis 3",(IFERROR(VALUE(TRIM(SUBSTITUTE(AP54,CHAR(160),""))),0))),0))*(IFERROR(VALUE(TRIM(SUBSTITUTE($AA54,CHAR(160),""))),0))=0,"",(IFERROR(_xlfn.IFS($AS54="Devis 1",(IFERROR(VALUE(TRIM(SUBSTITUTE(AJ54,CHAR(160),""))),0)),$AS54="Devis 2",(IFERROR(VALUE(TRIM(SUBSTITUTE(AM54,CHAR(160),""))),0)),$AS54="Devis 3",(IFERROR(VALUE(TRIM(SUBSTITUTE(AP54,CHAR(160),""))),0))),0))*(IFERROR(VALUE(TRIM(SUBSTITUTE($AA54,CHAR(160),""))),0))))</f>
        <v/>
      </c>
      <c r="AY54" s="68" t="str" cm="1">
        <f t="array" ref="AY54">IF($AA54="","",IF(IFERROR(_xlfn.IFS(TRIM(SUBSTITUTE($AS54,CHAR(160),""))="Devis 1",IFERROR(VALUE(TRIM(SUBSTITUTE(AK54,CHAR(160),""))),0),TRIM(SUBSTITUTE($AS54,CHAR(160),""))="Devis 2",IFERROR(VALUE(TRIM(SUBSTITUTE(AN54,CHAR(160),""))),0),TRIM(SUBSTITUTE($AS54,CHAR(160),""))="Devis 3",IFERROR(VALUE(TRIM(SUBSTITUTE(AQ54,CHAR(160),""))),0)),0)*IFERROR(VALUE(TRIM(SUBSTITUTE($AA54,CHAR(160),""))),0)=0,IF(AX54&lt;&gt;"",0,""),IFERROR(_xlfn.IFS(TRIM(SUBSTITUTE($AS54,CHAR(160),""))="Devis 1",IFERROR(VALUE(TRIM(SUBSTITUTE(AK54,CHAR(160),""))),0),TRIM(SUBSTITUTE($AS54,CHAR(160),""))="Devis 2",IFERROR(VALUE(TRIM(SUBSTITUTE(AN54,CHAR(160),""))),0),TRIM(SUBSTITUTE($AS54,CHAR(160),""))="Devis 3",IFERROR(VALUE(TRIM(SUBSTITUTE(AQ54,CHAR(160),""))),0)),0)*IFERROR(VALUE(TRIM(SUBSTITUTE($AA54,CHAR(160),""))),0)))</f>
        <v/>
      </c>
      <c r="AZ54" s="68" t="str" cm="1">
        <f t="array" ref="AZ54">IF($AA54="","",IF((IFERROR(_xlfn.IFS($AS54="Devis 1",(IFERROR(VALUE(TRIM(SUBSTITUTE(AL54,CHAR(160),""))),0)),$AS54="Devis 2",(IFERROR(VALUE(TRIM(SUBSTITUTE(AO54,CHAR(160),""))),0)),$AS54="Devis 3",(IFERROR(VALUE(TRIM(SUBSTITUTE(AR54,CHAR(160),""))),0))),0))*(IFERROR(VALUE(TRIM(SUBSTITUTE($AA54,CHAR(160),""))),0))=0,"",(IFERROR(_xlfn.IFS($AS54="Devis 1",(IFERROR(VALUE(TRIM(SUBSTITUTE(AL54,CHAR(160),""))),0)),$AS54="Devis 2",(IFERROR(VALUE(TRIM(SUBSTITUTE(AO54,CHAR(160),""))),0)),$AS54="Devis 3",(IFERROR(VALUE(TRIM(SUBSTITUTE(AR54,CHAR(160),""))),0))),0))*(IFERROR(VALUE(TRIM(SUBSTITUTE($AA54,CHAR(160),""))),0))))</f>
        <v/>
      </c>
      <c r="BA54" s="59"/>
      <c r="BB54" s="14" t="str" cm="1">
        <f t="array" ref="BB54">IF(OR(AZ54="",AW54="",AX54="",AU54="",AY54="",AV54=""),"",_xlfn.IFS((IFERROR(VALUE(TRIM(SUBSTITUTE(AZ54,CHAR(160),""))),0))&gt;(IFERROR(VALUE(TRIM(SUBSTITUTE(AW54,CHAR(160),""))),0)),"KO : Le montant retenu TTC est supérieur au montant raisonnable TTC. Merci de revoir la ligne de dépense ou plafonner son montant.",(IFERROR(VALUE(TRIM(SUBSTITUTE(AX54,CHAR(160),""))),0))&gt;(IFERROR(VALUE(TRIM(SUBSTITUTE(AU54,CHAR(160),""))),0)),"Attention : Le montant retenu HT est supérieur au montant HT raisonnable. Merci de revoir la ligne de dépense, plafonner son montant, ou justifier la reventillation HT / TVA.",(IFERROR(VALUE(TRIM(SUBSTITUTE(AY54,CHAR(160),""))),0))&gt;(IFERROR(VALUE(TRIM(SUBSTITUTE(AV54,CHAR(160),""))),0)),"Attention : Le montant TVA retenu est supérieur au montant TVA raisonnable. Merci de revoir la ligne de dépense, plafonner son montant, ou justifier la reventillation HT / TVA.",(IFERROR(VALUE(TRIM(SUBSTITUTE(AZ54,CHAR(160),""))),0))=0,"",(IFERROR(VALUE(TRIM(SUBSTITUTE(AW54,CHAR(160),""))),0))=(IFERROR(VALUE(TRIM(SUBSTITUTE(AZ54,CHAR(160),""))),0)),"OK",(IFERROR(VALUE(TRIM(SUBSTITUTE(AW54,CHAR(160),""))),0))&gt;(IFERROR(VALUE(TRIM(SUBSTITUTE(AZ54,CHAR(160),""))),0))," OK : Montant instruit inférieur au montant raisonnable.",TRUE,""))</f>
        <v/>
      </c>
      <c r="BC54" s="14" t="str" cm="1">
        <f t="array" ref="BC54">IF(
   OR(AZ54="",X54="",AX54="",V54="",AY54="",W54=""),
   "",
   _xlfn.IFS(
      (IFERROR(VALUE(TRIM(SUBSTITUTE(AZ54,CHAR(160),""))),0))=0,
         "Attention montant présenté entièrement écarté",
      (IFERROR(VALUE(TRIM(SUBSTITUTE(AZ54,CHAR(160),""))),0))&gt;
         (IFERROR(VALUE(TRIM(SUBSTITUTE(X54,CHAR(160),""))),0)),
         "KO : Le montant retenu TTC est supérieur au montant présenté TTC. Merci de revoir la ligne de dépense ou plafonner son montant.",
      (IFERROR(VALUE(TRIM(SUBSTITUTE(AX54,CHAR(160),""))),0))&gt;
         (IFERROR(VALUE(TRIM(SUBSTITUTE(V54,CHAR(160),""))),0)),
         "Attention : Le montant retenu HT est supérieur au montant HT présenté. Merci de revoir la ligne de dépense, plafonner son montant, ou justifier la reventilation HT / TVA.",
      (IFERROR(VALUE(TRIM(SUBSTITUTE(AY54,CHAR(160),""))),0))&gt;
         (IFERROR(VALUE(TRIM(SUBSTITUTE(W54,CHAR(160),""))),0)),
         "Attention : Le montant TVA retenu est supérieur au montant TVA présenté. Merci de revoir la ligne de dépense, plafonner son montant, ou justifier la reventilation HT / TVA.",
      (IFERROR(VALUE(TRIM(SUBSTITUTE(X54,CHAR(160),""))),0))=0,
         "",
      (IFERROR(VALUE(TRIM(SUBSTITUTE(AZ54,CHAR(160),""))),0))=
         (IFERROR(VALUE(TRIM(SUBSTITUTE(X54,CHAR(160),""))),0)),
         "OK",
      (IFERROR(VALUE(TRIM(SUBSTITUTE(AZ54,CHAR(160),""))),0))&lt;
         (IFERROR(VALUE(TRIM(SUBSTITUTE(X54,CHAR(160),""))),0)),
         "Attention : montant présenté partiellement écarté.",
      TRUE,
         ""
   )
)</f>
        <v/>
      </c>
      <c r="BD54" s="49" t="str">
        <f t="shared" si="47"/>
        <v/>
      </c>
      <c r="BE54" s="49" t="str">
        <f t="shared" si="48"/>
        <v/>
      </c>
      <c r="BF54" s="21" t="str">
        <f t="shared" si="49"/>
        <v/>
      </c>
    </row>
    <row r="55" spans="1:58" ht="15" customHeight="1">
      <c r="A55" s="338">
        <v>44</v>
      </c>
      <c r="B55" s="355"/>
      <c r="C55" s="6"/>
      <c r="D55" s="5"/>
      <c r="E55" s="5"/>
      <c r="F55" s="143"/>
      <c r="G55" s="24"/>
      <c r="H55" s="22"/>
      <c r="I55" s="23"/>
      <c r="J55" s="5"/>
      <c r="K55" s="11"/>
      <c r="L55" s="8"/>
      <c r="M55" s="7"/>
      <c r="N55" s="42" t="str">
        <f t="shared" si="22"/>
        <v/>
      </c>
      <c r="O55" s="9"/>
      <c r="P55" s="7"/>
      <c r="Q55" s="42" t="str">
        <f t="shared" si="23"/>
        <v/>
      </c>
      <c r="R55" s="10"/>
      <c r="S55" s="7"/>
      <c r="T55" s="43" t="str">
        <f t="shared" si="24"/>
        <v/>
      </c>
      <c r="U55" s="16"/>
      <c r="V55" s="69" t="str" cm="1">
        <f t="array" ref="V55">IF((_xlfn.IFS(TRIM(SUBSTITUTE(U55,CHAR(160),""))="Devis 1",IFERROR(VALUE(TRIM(SUBSTITUTE(L55,CHAR(160),""))),0),TRIM(SUBSTITUTE(U55,CHAR(160),""))="Devis 2",IFERROR(VALUE(TRIM(SUBSTITUTE(O55,CHAR(160),""))),0),TRIM(SUBSTITUTE(U55,CHAR(160),""))="Devis 3",IFERROR(VALUE(TRIM(SUBSTITUTE(R55,CHAR(160),""))),0),TRUE,0)*IFERROR(VALUE(TRIM(SUBSTITUTE(C55,CHAR(160),""))),0))=0,"",_xlfn.IFS(TRIM(SUBSTITUTE(U55,CHAR(160),""))="Devis 1",IFERROR(VALUE(TRIM(SUBSTITUTE(L55,CHAR(160),""))),0),TRIM(SUBSTITUTE(U55,CHAR(160),""))="Devis 2",IFERROR(VALUE(TRIM(SUBSTITUTE(O55,CHAR(160),""))),0),TRIM(SUBSTITUTE(U55,CHAR(160),""))="Devis 3",IFERROR(VALUE(TRIM(SUBSTITUTE(R55,CHAR(160),""))),0),TRUE,0)*IFERROR(VALUE(TRIM(SUBSTITUTE(C55,CHAR(160),""))),0))</f>
        <v/>
      </c>
      <c r="W55" s="67" t="str" cm="1">
        <f t="array" ref="W55">IF((_xlfn.IFS(TRIM(SUBSTITUTE(U55,CHAR(160),""))="Devis 1",IFERROR(VALUE(TRIM(SUBSTITUTE(M55,CHAR(160),""))),0),TRIM(SUBSTITUTE(U55,CHAR(160),""))="Devis 2",IFERROR(VALUE(TRIM(SUBSTITUTE(P55,CHAR(160),""))),0),TRIM(SUBSTITUTE(U55,CHAR(160),""))="Devis 3",IFERROR(VALUE(TRIM(SUBSTITUTE(S55,CHAR(160),""))),0),TRUE,0)*IFERROR(VALUE(TRIM(SUBSTITUTE(C55,CHAR(160),""))),0))=0,IF(V55&lt;&gt;"",0,""),_xlfn.IFS(TRIM(SUBSTITUTE(U55,CHAR(160),""))="Devis 1",IFERROR(VALUE(TRIM(SUBSTITUTE(M55,CHAR(160),""))),0),TRIM(SUBSTITUTE(U55,CHAR(160),""))="Devis 2",IFERROR(VALUE(TRIM(SUBSTITUTE(P55,CHAR(160),""))),0),TRIM(SUBSTITUTE(U55,CHAR(160),""))="Devis 3",IFERROR(VALUE(TRIM(SUBSTITUTE(S55,CHAR(160),""))),0),TRUE,0)*IFERROR(VALUE(TRIM(SUBSTITUTE(C55,CHAR(160),""))),0))</f>
        <v/>
      </c>
      <c r="X55" s="70" t="str">
        <f t="shared" si="25"/>
        <v/>
      </c>
      <c r="Y55" s="609"/>
      <c r="Z55" s="18" t="str">
        <f t="shared" si="26"/>
        <v/>
      </c>
      <c r="AA55" s="15" t="str">
        <f t="shared" si="27"/>
        <v/>
      </c>
      <c r="AB55" s="15" t="str">
        <f t="shared" si="28"/>
        <v/>
      </c>
      <c r="AC55" s="15" t="str">
        <f t="shared" si="29"/>
        <v/>
      </c>
      <c r="AD55" s="15" t="str">
        <f t="shared" si="30"/>
        <v/>
      </c>
      <c r="AE55" s="15" t="str">
        <f t="shared" si="31"/>
        <v/>
      </c>
      <c r="AF55" s="15" t="str">
        <f t="shared" si="32"/>
        <v/>
      </c>
      <c r="AG55" s="614" t="str">
        <f t="shared" si="33"/>
        <v/>
      </c>
      <c r="AH55" s="618" t="str">
        <f t="shared" si="34"/>
        <v/>
      </c>
      <c r="AI55" s="616" t="str">
        <f t="shared" si="35"/>
        <v/>
      </c>
      <c r="AJ55" s="611" t="str">
        <f t="shared" si="50"/>
        <v/>
      </c>
      <c r="AK55" s="20" t="str">
        <f t="shared" si="51"/>
        <v/>
      </c>
      <c r="AL55" s="42" t="str">
        <f t="shared" si="36"/>
        <v/>
      </c>
      <c r="AM55" s="46" t="str">
        <f t="shared" si="40"/>
        <v/>
      </c>
      <c r="AN55" s="20" t="str">
        <f t="shared" si="41"/>
        <v/>
      </c>
      <c r="AO55" s="42" t="str">
        <f t="shared" si="37"/>
        <v/>
      </c>
      <c r="AP55" s="47" t="str">
        <f t="shared" si="42"/>
        <v/>
      </c>
      <c r="AQ55" s="20" t="str">
        <f t="shared" si="43"/>
        <v/>
      </c>
      <c r="AR55" s="48" t="str">
        <f t="shared" si="38"/>
        <v/>
      </c>
      <c r="AS55" s="44" t="str">
        <f t="shared" si="44"/>
        <v/>
      </c>
      <c r="AT55" s="58"/>
      <c r="AU55" s="49" t="str">
        <f t="shared" si="45"/>
        <v/>
      </c>
      <c r="AV55" s="49" t="str">
        <f t="shared" si="46"/>
        <v/>
      </c>
      <c r="AW55" s="49" t="str">
        <f t="shared" si="39"/>
        <v/>
      </c>
      <c r="AX55" s="68" t="str" cm="1">
        <f t="array" ref="AX55">IF($AA55="","",IF((IFERROR(_xlfn.IFS($AS55="Devis 1",(IFERROR(VALUE(TRIM(SUBSTITUTE(AJ55,CHAR(160),""))),0)),$AS55="Devis 2",(IFERROR(VALUE(TRIM(SUBSTITUTE(AM55,CHAR(160),""))),0)),$AS55="Devis 3",(IFERROR(VALUE(TRIM(SUBSTITUTE(AP55,CHAR(160),""))),0))),0))*(IFERROR(VALUE(TRIM(SUBSTITUTE($AA55,CHAR(160),""))),0))=0,"",(IFERROR(_xlfn.IFS($AS55="Devis 1",(IFERROR(VALUE(TRIM(SUBSTITUTE(AJ55,CHAR(160),""))),0)),$AS55="Devis 2",(IFERROR(VALUE(TRIM(SUBSTITUTE(AM55,CHAR(160),""))),0)),$AS55="Devis 3",(IFERROR(VALUE(TRIM(SUBSTITUTE(AP55,CHAR(160),""))),0))),0))*(IFERROR(VALUE(TRIM(SUBSTITUTE($AA55,CHAR(160),""))),0))))</f>
        <v/>
      </c>
      <c r="AY55" s="68" t="str" cm="1">
        <f t="array" ref="AY55">IF($AA55="","",IF(IFERROR(_xlfn.IFS(TRIM(SUBSTITUTE($AS55,CHAR(160),""))="Devis 1",IFERROR(VALUE(TRIM(SUBSTITUTE(AK55,CHAR(160),""))),0),TRIM(SUBSTITUTE($AS55,CHAR(160),""))="Devis 2",IFERROR(VALUE(TRIM(SUBSTITUTE(AN55,CHAR(160),""))),0),TRIM(SUBSTITUTE($AS55,CHAR(160),""))="Devis 3",IFERROR(VALUE(TRIM(SUBSTITUTE(AQ55,CHAR(160),""))),0)),0)*IFERROR(VALUE(TRIM(SUBSTITUTE($AA55,CHAR(160),""))),0)=0,IF(AX55&lt;&gt;"",0,""),IFERROR(_xlfn.IFS(TRIM(SUBSTITUTE($AS55,CHAR(160),""))="Devis 1",IFERROR(VALUE(TRIM(SUBSTITUTE(AK55,CHAR(160),""))),0),TRIM(SUBSTITUTE($AS55,CHAR(160),""))="Devis 2",IFERROR(VALUE(TRIM(SUBSTITUTE(AN55,CHAR(160),""))),0),TRIM(SUBSTITUTE($AS55,CHAR(160),""))="Devis 3",IFERROR(VALUE(TRIM(SUBSTITUTE(AQ55,CHAR(160),""))),0)),0)*IFERROR(VALUE(TRIM(SUBSTITUTE($AA55,CHAR(160),""))),0)))</f>
        <v/>
      </c>
      <c r="AZ55" s="68" t="str" cm="1">
        <f t="array" ref="AZ55">IF($AA55="","",IF((IFERROR(_xlfn.IFS($AS55="Devis 1",(IFERROR(VALUE(TRIM(SUBSTITUTE(AL55,CHAR(160),""))),0)),$AS55="Devis 2",(IFERROR(VALUE(TRIM(SUBSTITUTE(AO55,CHAR(160),""))),0)),$AS55="Devis 3",(IFERROR(VALUE(TRIM(SUBSTITUTE(AR55,CHAR(160),""))),0))),0))*(IFERROR(VALUE(TRIM(SUBSTITUTE($AA55,CHAR(160),""))),0))=0,"",(IFERROR(_xlfn.IFS($AS55="Devis 1",(IFERROR(VALUE(TRIM(SUBSTITUTE(AL55,CHAR(160),""))),0)),$AS55="Devis 2",(IFERROR(VALUE(TRIM(SUBSTITUTE(AO55,CHAR(160),""))),0)),$AS55="Devis 3",(IFERROR(VALUE(TRIM(SUBSTITUTE(AR55,CHAR(160),""))),0))),0))*(IFERROR(VALUE(TRIM(SUBSTITUTE($AA55,CHAR(160),""))),0))))</f>
        <v/>
      </c>
      <c r="BA55" s="59"/>
      <c r="BB55" s="14" t="str" cm="1">
        <f t="array" ref="BB55">IF(OR(AZ55="",AW55="",AX55="",AU55="",AY55="",AV55=""),"",_xlfn.IFS((IFERROR(VALUE(TRIM(SUBSTITUTE(AZ55,CHAR(160),""))),0))&gt;(IFERROR(VALUE(TRIM(SUBSTITUTE(AW55,CHAR(160),""))),0)),"KO : Le montant retenu TTC est supérieur au montant raisonnable TTC. Merci de revoir la ligne de dépense ou plafonner son montant.",(IFERROR(VALUE(TRIM(SUBSTITUTE(AX55,CHAR(160),""))),0))&gt;(IFERROR(VALUE(TRIM(SUBSTITUTE(AU55,CHAR(160),""))),0)),"Attention : Le montant retenu HT est supérieur au montant HT raisonnable. Merci de revoir la ligne de dépense, plafonner son montant, ou justifier la reventillation HT / TVA.",(IFERROR(VALUE(TRIM(SUBSTITUTE(AY55,CHAR(160),""))),0))&gt;(IFERROR(VALUE(TRIM(SUBSTITUTE(AV55,CHAR(160),""))),0)),"Attention : Le montant TVA retenu est supérieur au montant TVA raisonnable. Merci de revoir la ligne de dépense, plafonner son montant, ou justifier la reventillation HT / TVA.",(IFERROR(VALUE(TRIM(SUBSTITUTE(AZ55,CHAR(160),""))),0))=0,"",(IFERROR(VALUE(TRIM(SUBSTITUTE(AW55,CHAR(160),""))),0))=(IFERROR(VALUE(TRIM(SUBSTITUTE(AZ55,CHAR(160),""))),0)),"OK",(IFERROR(VALUE(TRIM(SUBSTITUTE(AW55,CHAR(160),""))),0))&gt;(IFERROR(VALUE(TRIM(SUBSTITUTE(AZ55,CHAR(160),""))),0))," OK : Montant instruit inférieur au montant raisonnable.",TRUE,""))</f>
        <v/>
      </c>
      <c r="BC55" s="14" t="str" cm="1">
        <f t="array" ref="BC55">IF(
   OR(AZ55="",X55="",AX55="",V55="",AY55="",W55=""),
   "",
   _xlfn.IFS(
      (IFERROR(VALUE(TRIM(SUBSTITUTE(AZ55,CHAR(160),""))),0))=0,
         "Attention montant présenté entièrement écarté",
      (IFERROR(VALUE(TRIM(SUBSTITUTE(AZ55,CHAR(160),""))),0))&gt;
         (IFERROR(VALUE(TRIM(SUBSTITUTE(X55,CHAR(160),""))),0)),
         "KO : Le montant retenu TTC est supérieur au montant présenté TTC. Merci de revoir la ligne de dépense ou plafonner son montant.",
      (IFERROR(VALUE(TRIM(SUBSTITUTE(AX55,CHAR(160),""))),0))&gt;
         (IFERROR(VALUE(TRIM(SUBSTITUTE(V55,CHAR(160),""))),0)),
         "Attention : Le montant retenu HT est supérieur au montant HT présenté. Merci de revoir la ligne de dépense, plafonner son montant, ou justifier la reventilation HT / TVA.",
      (IFERROR(VALUE(TRIM(SUBSTITUTE(AY55,CHAR(160),""))),0))&gt;
         (IFERROR(VALUE(TRIM(SUBSTITUTE(W55,CHAR(160),""))),0)),
         "Attention : Le montant TVA retenu est supérieur au montant TVA présenté. Merci de revoir la ligne de dépense, plafonner son montant, ou justifier la reventilation HT / TVA.",
      (IFERROR(VALUE(TRIM(SUBSTITUTE(X55,CHAR(160),""))),0))=0,
         "",
      (IFERROR(VALUE(TRIM(SUBSTITUTE(AZ55,CHAR(160),""))),0))=
         (IFERROR(VALUE(TRIM(SUBSTITUTE(X55,CHAR(160),""))),0)),
         "OK",
      (IFERROR(VALUE(TRIM(SUBSTITUTE(AZ55,CHAR(160),""))),0))&lt;
         (IFERROR(VALUE(TRIM(SUBSTITUTE(X55,CHAR(160),""))),0)),
         "Attention : montant présenté partiellement écarté.",
      TRUE,
         ""
   )
)</f>
        <v/>
      </c>
      <c r="BD55" s="49" t="str">
        <f t="shared" si="47"/>
        <v/>
      </c>
      <c r="BE55" s="49" t="str">
        <f t="shared" si="48"/>
        <v/>
      </c>
      <c r="BF55" s="21" t="str">
        <f t="shared" si="49"/>
        <v/>
      </c>
    </row>
    <row r="56" spans="1:58" ht="15" customHeight="1">
      <c r="A56" s="338">
        <v>45</v>
      </c>
      <c r="B56" s="355"/>
      <c r="C56" s="6"/>
      <c r="D56" s="5"/>
      <c r="E56" s="5"/>
      <c r="F56" s="143"/>
      <c r="G56" s="24"/>
      <c r="H56" s="22"/>
      <c r="I56" s="23"/>
      <c r="J56" s="5"/>
      <c r="K56" s="11"/>
      <c r="L56" s="8"/>
      <c r="M56" s="7"/>
      <c r="N56" s="42" t="str">
        <f t="shared" si="22"/>
        <v/>
      </c>
      <c r="O56" s="9"/>
      <c r="P56" s="7"/>
      <c r="Q56" s="42" t="str">
        <f t="shared" si="23"/>
        <v/>
      </c>
      <c r="R56" s="10"/>
      <c r="S56" s="7"/>
      <c r="T56" s="43" t="str">
        <f t="shared" si="24"/>
        <v/>
      </c>
      <c r="U56" s="16"/>
      <c r="V56" s="69" t="str" cm="1">
        <f t="array" ref="V56">IF((_xlfn.IFS(TRIM(SUBSTITUTE(U56,CHAR(160),""))="Devis 1",IFERROR(VALUE(TRIM(SUBSTITUTE(L56,CHAR(160),""))),0),TRIM(SUBSTITUTE(U56,CHAR(160),""))="Devis 2",IFERROR(VALUE(TRIM(SUBSTITUTE(O56,CHAR(160),""))),0),TRIM(SUBSTITUTE(U56,CHAR(160),""))="Devis 3",IFERROR(VALUE(TRIM(SUBSTITUTE(R56,CHAR(160),""))),0),TRUE,0)*IFERROR(VALUE(TRIM(SUBSTITUTE(C56,CHAR(160),""))),0))=0,"",_xlfn.IFS(TRIM(SUBSTITUTE(U56,CHAR(160),""))="Devis 1",IFERROR(VALUE(TRIM(SUBSTITUTE(L56,CHAR(160),""))),0),TRIM(SUBSTITUTE(U56,CHAR(160),""))="Devis 2",IFERROR(VALUE(TRIM(SUBSTITUTE(O56,CHAR(160),""))),0),TRIM(SUBSTITUTE(U56,CHAR(160),""))="Devis 3",IFERROR(VALUE(TRIM(SUBSTITUTE(R56,CHAR(160),""))),0),TRUE,0)*IFERROR(VALUE(TRIM(SUBSTITUTE(C56,CHAR(160),""))),0))</f>
        <v/>
      </c>
      <c r="W56" s="67" t="str" cm="1">
        <f t="array" ref="W56">IF((_xlfn.IFS(TRIM(SUBSTITUTE(U56,CHAR(160),""))="Devis 1",IFERROR(VALUE(TRIM(SUBSTITUTE(M56,CHAR(160),""))),0),TRIM(SUBSTITUTE(U56,CHAR(160),""))="Devis 2",IFERROR(VALUE(TRIM(SUBSTITUTE(P56,CHAR(160),""))),0),TRIM(SUBSTITUTE(U56,CHAR(160),""))="Devis 3",IFERROR(VALUE(TRIM(SUBSTITUTE(S56,CHAR(160),""))),0),TRUE,0)*IFERROR(VALUE(TRIM(SUBSTITUTE(C56,CHAR(160),""))),0))=0,IF(V56&lt;&gt;"",0,""),_xlfn.IFS(TRIM(SUBSTITUTE(U56,CHAR(160),""))="Devis 1",IFERROR(VALUE(TRIM(SUBSTITUTE(M56,CHAR(160),""))),0),TRIM(SUBSTITUTE(U56,CHAR(160),""))="Devis 2",IFERROR(VALUE(TRIM(SUBSTITUTE(P56,CHAR(160),""))),0),TRIM(SUBSTITUTE(U56,CHAR(160),""))="Devis 3",IFERROR(VALUE(TRIM(SUBSTITUTE(S56,CHAR(160),""))),0),TRUE,0)*IFERROR(VALUE(TRIM(SUBSTITUTE(C56,CHAR(160),""))),0))</f>
        <v/>
      </c>
      <c r="X56" s="70" t="str">
        <f t="shared" si="25"/>
        <v/>
      </c>
      <c r="Y56" s="609"/>
      <c r="Z56" s="18" t="str">
        <f t="shared" si="26"/>
        <v/>
      </c>
      <c r="AA56" s="15" t="str">
        <f t="shared" si="27"/>
        <v/>
      </c>
      <c r="AB56" s="15" t="str">
        <f t="shared" si="28"/>
        <v/>
      </c>
      <c r="AC56" s="15" t="str">
        <f t="shared" si="29"/>
        <v/>
      </c>
      <c r="AD56" s="15" t="str">
        <f t="shared" si="30"/>
        <v/>
      </c>
      <c r="AE56" s="15" t="str">
        <f t="shared" si="31"/>
        <v/>
      </c>
      <c r="AF56" s="15" t="str">
        <f t="shared" si="32"/>
        <v/>
      </c>
      <c r="AG56" s="614" t="str">
        <f t="shared" si="33"/>
        <v/>
      </c>
      <c r="AH56" s="618" t="str">
        <f t="shared" si="34"/>
        <v/>
      </c>
      <c r="AI56" s="616" t="str">
        <f t="shared" si="35"/>
        <v/>
      </c>
      <c r="AJ56" s="611" t="str">
        <f t="shared" si="50"/>
        <v/>
      </c>
      <c r="AK56" s="20" t="str">
        <f t="shared" si="51"/>
        <v/>
      </c>
      <c r="AL56" s="42" t="str">
        <f t="shared" si="36"/>
        <v/>
      </c>
      <c r="AM56" s="46" t="str">
        <f t="shared" si="40"/>
        <v/>
      </c>
      <c r="AN56" s="20" t="str">
        <f t="shared" si="41"/>
        <v/>
      </c>
      <c r="AO56" s="42" t="str">
        <f t="shared" si="37"/>
        <v/>
      </c>
      <c r="AP56" s="47" t="str">
        <f t="shared" si="42"/>
        <v/>
      </c>
      <c r="AQ56" s="20" t="str">
        <f t="shared" si="43"/>
        <v/>
      </c>
      <c r="AR56" s="48" t="str">
        <f t="shared" si="38"/>
        <v/>
      </c>
      <c r="AS56" s="44" t="str">
        <f t="shared" si="44"/>
        <v/>
      </c>
      <c r="AT56" s="58"/>
      <c r="AU56" s="49" t="str">
        <f t="shared" si="45"/>
        <v/>
      </c>
      <c r="AV56" s="49" t="str">
        <f t="shared" si="46"/>
        <v/>
      </c>
      <c r="AW56" s="49" t="str">
        <f t="shared" si="39"/>
        <v/>
      </c>
      <c r="AX56" s="68" t="str" cm="1">
        <f t="array" ref="AX56">IF($AA56="","",IF((IFERROR(_xlfn.IFS($AS56="Devis 1",(IFERROR(VALUE(TRIM(SUBSTITUTE(AJ56,CHAR(160),""))),0)),$AS56="Devis 2",(IFERROR(VALUE(TRIM(SUBSTITUTE(AM56,CHAR(160),""))),0)),$AS56="Devis 3",(IFERROR(VALUE(TRIM(SUBSTITUTE(AP56,CHAR(160),""))),0))),0))*(IFERROR(VALUE(TRIM(SUBSTITUTE($AA56,CHAR(160),""))),0))=0,"",(IFERROR(_xlfn.IFS($AS56="Devis 1",(IFERROR(VALUE(TRIM(SUBSTITUTE(AJ56,CHAR(160),""))),0)),$AS56="Devis 2",(IFERROR(VALUE(TRIM(SUBSTITUTE(AM56,CHAR(160),""))),0)),$AS56="Devis 3",(IFERROR(VALUE(TRIM(SUBSTITUTE(AP56,CHAR(160),""))),0))),0))*(IFERROR(VALUE(TRIM(SUBSTITUTE($AA56,CHAR(160),""))),0))))</f>
        <v/>
      </c>
      <c r="AY56" s="68" t="str" cm="1">
        <f t="array" ref="AY56">IF($AA56="","",IF(IFERROR(_xlfn.IFS(TRIM(SUBSTITUTE($AS56,CHAR(160),""))="Devis 1",IFERROR(VALUE(TRIM(SUBSTITUTE(AK56,CHAR(160),""))),0),TRIM(SUBSTITUTE($AS56,CHAR(160),""))="Devis 2",IFERROR(VALUE(TRIM(SUBSTITUTE(AN56,CHAR(160),""))),0),TRIM(SUBSTITUTE($AS56,CHAR(160),""))="Devis 3",IFERROR(VALUE(TRIM(SUBSTITUTE(AQ56,CHAR(160),""))),0)),0)*IFERROR(VALUE(TRIM(SUBSTITUTE($AA56,CHAR(160),""))),0)=0,IF(AX56&lt;&gt;"",0,""),IFERROR(_xlfn.IFS(TRIM(SUBSTITUTE($AS56,CHAR(160),""))="Devis 1",IFERROR(VALUE(TRIM(SUBSTITUTE(AK56,CHAR(160),""))),0),TRIM(SUBSTITUTE($AS56,CHAR(160),""))="Devis 2",IFERROR(VALUE(TRIM(SUBSTITUTE(AN56,CHAR(160),""))),0),TRIM(SUBSTITUTE($AS56,CHAR(160),""))="Devis 3",IFERROR(VALUE(TRIM(SUBSTITUTE(AQ56,CHAR(160),""))),0)),0)*IFERROR(VALUE(TRIM(SUBSTITUTE($AA56,CHAR(160),""))),0)))</f>
        <v/>
      </c>
      <c r="AZ56" s="68" t="str" cm="1">
        <f t="array" ref="AZ56">IF($AA56="","",IF((IFERROR(_xlfn.IFS($AS56="Devis 1",(IFERROR(VALUE(TRIM(SUBSTITUTE(AL56,CHAR(160),""))),0)),$AS56="Devis 2",(IFERROR(VALUE(TRIM(SUBSTITUTE(AO56,CHAR(160),""))),0)),$AS56="Devis 3",(IFERROR(VALUE(TRIM(SUBSTITUTE(AR56,CHAR(160),""))),0))),0))*(IFERROR(VALUE(TRIM(SUBSTITUTE($AA56,CHAR(160),""))),0))=0,"",(IFERROR(_xlfn.IFS($AS56="Devis 1",(IFERROR(VALUE(TRIM(SUBSTITUTE(AL56,CHAR(160),""))),0)),$AS56="Devis 2",(IFERROR(VALUE(TRIM(SUBSTITUTE(AO56,CHAR(160),""))),0)),$AS56="Devis 3",(IFERROR(VALUE(TRIM(SUBSTITUTE(AR56,CHAR(160),""))),0))),0))*(IFERROR(VALUE(TRIM(SUBSTITUTE($AA56,CHAR(160),""))),0))))</f>
        <v/>
      </c>
      <c r="BA56" s="59"/>
      <c r="BB56" s="14" t="str" cm="1">
        <f t="array" ref="BB56">IF(OR(AZ56="",AW56="",AX56="",AU56="",AY56="",AV56=""),"",_xlfn.IFS((IFERROR(VALUE(TRIM(SUBSTITUTE(AZ56,CHAR(160),""))),0))&gt;(IFERROR(VALUE(TRIM(SUBSTITUTE(AW56,CHAR(160),""))),0)),"KO : Le montant retenu TTC est supérieur au montant raisonnable TTC. Merci de revoir la ligne de dépense ou plafonner son montant.",(IFERROR(VALUE(TRIM(SUBSTITUTE(AX56,CHAR(160),""))),0))&gt;(IFERROR(VALUE(TRIM(SUBSTITUTE(AU56,CHAR(160),""))),0)),"Attention : Le montant retenu HT est supérieur au montant HT raisonnable. Merci de revoir la ligne de dépense, plafonner son montant, ou justifier la reventillation HT / TVA.",(IFERROR(VALUE(TRIM(SUBSTITUTE(AY56,CHAR(160),""))),0))&gt;(IFERROR(VALUE(TRIM(SUBSTITUTE(AV56,CHAR(160),""))),0)),"Attention : Le montant TVA retenu est supérieur au montant TVA raisonnable. Merci de revoir la ligne de dépense, plafonner son montant, ou justifier la reventillation HT / TVA.",(IFERROR(VALUE(TRIM(SUBSTITUTE(AZ56,CHAR(160),""))),0))=0,"",(IFERROR(VALUE(TRIM(SUBSTITUTE(AW56,CHAR(160),""))),0))=(IFERROR(VALUE(TRIM(SUBSTITUTE(AZ56,CHAR(160),""))),0)),"OK",(IFERROR(VALUE(TRIM(SUBSTITUTE(AW56,CHAR(160),""))),0))&gt;(IFERROR(VALUE(TRIM(SUBSTITUTE(AZ56,CHAR(160),""))),0))," OK : Montant instruit inférieur au montant raisonnable.",TRUE,""))</f>
        <v/>
      </c>
      <c r="BC56" s="14" t="str" cm="1">
        <f t="array" ref="BC56">IF(
   OR(AZ56="",X56="",AX56="",V56="",AY56="",W56=""),
   "",
   _xlfn.IFS(
      (IFERROR(VALUE(TRIM(SUBSTITUTE(AZ56,CHAR(160),""))),0))=0,
         "Attention montant présenté entièrement écarté",
      (IFERROR(VALUE(TRIM(SUBSTITUTE(AZ56,CHAR(160),""))),0))&gt;
         (IFERROR(VALUE(TRIM(SUBSTITUTE(X56,CHAR(160),""))),0)),
         "KO : Le montant retenu TTC est supérieur au montant présenté TTC. Merci de revoir la ligne de dépense ou plafonner son montant.",
      (IFERROR(VALUE(TRIM(SUBSTITUTE(AX56,CHAR(160),""))),0))&gt;
         (IFERROR(VALUE(TRIM(SUBSTITUTE(V56,CHAR(160),""))),0)),
         "Attention : Le montant retenu HT est supérieur au montant HT présenté. Merci de revoir la ligne de dépense, plafonner son montant, ou justifier la reventilation HT / TVA.",
      (IFERROR(VALUE(TRIM(SUBSTITUTE(AY56,CHAR(160),""))),0))&gt;
         (IFERROR(VALUE(TRIM(SUBSTITUTE(W56,CHAR(160),""))),0)),
         "Attention : Le montant TVA retenu est supérieur au montant TVA présenté. Merci de revoir la ligne de dépense, plafonner son montant, ou justifier la reventilation HT / TVA.",
      (IFERROR(VALUE(TRIM(SUBSTITUTE(X56,CHAR(160),""))),0))=0,
         "",
      (IFERROR(VALUE(TRIM(SUBSTITUTE(AZ56,CHAR(160),""))),0))=
         (IFERROR(VALUE(TRIM(SUBSTITUTE(X56,CHAR(160),""))),0)),
         "OK",
      (IFERROR(VALUE(TRIM(SUBSTITUTE(AZ56,CHAR(160),""))),0))&lt;
         (IFERROR(VALUE(TRIM(SUBSTITUTE(X56,CHAR(160),""))),0)),
         "Attention : montant présenté partiellement écarté.",
      TRUE,
         ""
   )
)</f>
        <v/>
      </c>
      <c r="BD56" s="49" t="str">
        <f t="shared" si="47"/>
        <v/>
      </c>
      <c r="BE56" s="49" t="str">
        <f t="shared" si="48"/>
        <v/>
      </c>
      <c r="BF56" s="21" t="str">
        <f t="shared" si="49"/>
        <v/>
      </c>
    </row>
    <row r="57" spans="1:58" ht="15" customHeight="1">
      <c r="A57" s="338">
        <v>46</v>
      </c>
      <c r="B57" s="355"/>
      <c r="C57" s="6"/>
      <c r="D57" s="5"/>
      <c r="E57" s="5"/>
      <c r="F57" s="143"/>
      <c r="G57" s="24"/>
      <c r="H57" s="22"/>
      <c r="I57" s="23"/>
      <c r="J57" s="5"/>
      <c r="K57" s="11"/>
      <c r="L57" s="8"/>
      <c r="M57" s="7"/>
      <c r="N57" s="42" t="str">
        <f t="shared" si="22"/>
        <v/>
      </c>
      <c r="O57" s="9"/>
      <c r="P57" s="7"/>
      <c r="Q57" s="42" t="str">
        <f t="shared" si="23"/>
        <v/>
      </c>
      <c r="R57" s="10"/>
      <c r="S57" s="7"/>
      <c r="T57" s="43" t="str">
        <f t="shared" si="24"/>
        <v/>
      </c>
      <c r="U57" s="16"/>
      <c r="V57" s="69" t="str" cm="1">
        <f t="array" ref="V57">IF((_xlfn.IFS(TRIM(SUBSTITUTE(U57,CHAR(160),""))="Devis 1",IFERROR(VALUE(TRIM(SUBSTITUTE(L57,CHAR(160),""))),0),TRIM(SUBSTITUTE(U57,CHAR(160),""))="Devis 2",IFERROR(VALUE(TRIM(SUBSTITUTE(O57,CHAR(160),""))),0),TRIM(SUBSTITUTE(U57,CHAR(160),""))="Devis 3",IFERROR(VALUE(TRIM(SUBSTITUTE(R57,CHAR(160),""))),0),TRUE,0)*IFERROR(VALUE(TRIM(SUBSTITUTE(C57,CHAR(160),""))),0))=0,"",_xlfn.IFS(TRIM(SUBSTITUTE(U57,CHAR(160),""))="Devis 1",IFERROR(VALUE(TRIM(SUBSTITUTE(L57,CHAR(160),""))),0),TRIM(SUBSTITUTE(U57,CHAR(160),""))="Devis 2",IFERROR(VALUE(TRIM(SUBSTITUTE(O57,CHAR(160),""))),0),TRIM(SUBSTITUTE(U57,CHAR(160),""))="Devis 3",IFERROR(VALUE(TRIM(SUBSTITUTE(R57,CHAR(160),""))),0),TRUE,0)*IFERROR(VALUE(TRIM(SUBSTITUTE(C57,CHAR(160),""))),0))</f>
        <v/>
      </c>
      <c r="W57" s="67" t="str" cm="1">
        <f t="array" ref="W57">IF((_xlfn.IFS(TRIM(SUBSTITUTE(U57,CHAR(160),""))="Devis 1",IFERROR(VALUE(TRIM(SUBSTITUTE(M57,CHAR(160),""))),0),TRIM(SUBSTITUTE(U57,CHAR(160),""))="Devis 2",IFERROR(VALUE(TRIM(SUBSTITUTE(P57,CHAR(160),""))),0),TRIM(SUBSTITUTE(U57,CHAR(160),""))="Devis 3",IFERROR(VALUE(TRIM(SUBSTITUTE(S57,CHAR(160),""))),0),TRUE,0)*IFERROR(VALUE(TRIM(SUBSTITUTE(C57,CHAR(160),""))),0))=0,IF(V57&lt;&gt;"",0,""),_xlfn.IFS(TRIM(SUBSTITUTE(U57,CHAR(160),""))="Devis 1",IFERROR(VALUE(TRIM(SUBSTITUTE(M57,CHAR(160),""))),0),TRIM(SUBSTITUTE(U57,CHAR(160),""))="Devis 2",IFERROR(VALUE(TRIM(SUBSTITUTE(P57,CHAR(160),""))),0),TRIM(SUBSTITUTE(U57,CHAR(160),""))="Devis 3",IFERROR(VALUE(TRIM(SUBSTITUTE(S57,CHAR(160),""))),0),TRUE,0)*IFERROR(VALUE(TRIM(SUBSTITUTE(C57,CHAR(160),""))),0))</f>
        <v/>
      </c>
      <c r="X57" s="70" t="str">
        <f t="shared" si="25"/>
        <v/>
      </c>
      <c r="Y57" s="609"/>
      <c r="Z57" s="18" t="str">
        <f t="shared" si="26"/>
        <v/>
      </c>
      <c r="AA57" s="15" t="str">
        <f t="shared" si="27"/>
        <v/>
      </c>
      <c r="AB57" s="15" t="str">
        <f t="shared" si="28"/>
        <v/>
      </c>
      <c r="AC57" s="15" t="str">
        <f t="shared" si="29"/>
        <v/>
      </c>
      <c r="AD57" s="15" t="str">
        <f t="shared" si="30"/>
        <v/>
      </c>
      <c r="AE57" s="15" t="str">
        <f t="shared" si="31"/>
        <v/>
      </c>
      <c r="AF57" s="15" t="str">
        <f t="shared" si="32"/>
        <v/>
      </c>
      <c r="AG57" s="614" t="str">
        <f t="shared" si="33"/>
        <v/>
      </c>
      <c r="AH57" s="618" t="str">
        <f t="shared" si="34"/>
        <v/>
      </c>
      <c r="AI57" s="616" t="str">
        <f t="shared" si="35"/>
        <v/>
      </c>
      <c r="AJ57" s="611" t="str">
        <f t="shared" si="50"/>
        <v/>
      </c>
      <c r="AK57" s="20" t="str">
        <f t="shared" si="51"/>
        <v/>
      </c>
      <c r="AL57" s="42" t="str">
        <f t="shared" si="36"/>
        <v/>
      </c>
      <c r="AM57" s="46" t="str">
        <f t="shared" si="40"/>
        <v/>
      </c>
      <c r="AN57" s="20" t="str">
        <f t="shared" si="41"/>
        <v/>
      </c>
      <c r="AO57" s="42" t="str">
        <f t="shared" si="37"/>
        <v/>
      </c>
      <c r="AP57" s="47" t="str">
        <f t="shared" si="42"/>
        <v/>
      </c>
      <c r="AQ57" s="20" t="str">
        <f t="shared" si="43"/>
        <v/>
      </c>
      <c r="AR57" s="48" t="str">
        <f t="shared" si="38"/>
        <v/>
      </c>
      <c r="AS57" s="44" t="str">
        <f t="shared" si="44"/>
        <v/>
      </c>
      <c r="AT57" s="58"/>
      <c r="AU57" s="49" t="str">
        <f t="shared" si="45"/>
        <v/>
      </c>
      <c r="AV57" s="49" t="str">
        <f t="shared" si="46"/>
        <v/>
      </c>
      <c r="AW57" s="49" t="str">
        <f t="shared" si="39"/>
        <v/>
      </c>
      <c r="AX57" s="68" t="str" cm="1">
        <f t="array" ref="AX57">IF($AA57="","",IF((IFERROR(_xlfn.IFS($AS57="Devis 1",(IFERROR(VALUE(TRIM(SUBSTITUTE(AJ57,CHAR(160),""))),0)),$AS57="Devis 2",(IFERROR(VALUE(TRIM(SUBSTITUTE(AM57,CHAR(160),""))),0)),$AS57="Devis 3",(IFERROR(VALUE(TRIM(SUBSTITUTE(AP57,CHAR(160),""))),0))),0))*(IFERROR(VALUE(TRIM(SUBSTITUTE($AA57,CHAR(160),""))),0))=0,"",(IFERROR(_xlfn.IFS($AS57="Devis 1",(IFERROR(VALUE(TRIM(SUBSTITUTE(AJ57,CHAR(160),""))),0)),$AS57="Devis 2",(IFERROR(VALUE(TRIM(SUBSTITUTE(AM57,CHAR(160),""))),0)),$AS57="Devis 3",(IFERROR(VALUE(TRIM(SUBSTITUTE(AP57,CHAR(160),""))),0))),0))*(IFERROR(VALUE(TRIM(SUBSTITUTE($AA57,CHAR(160),""))),0))))</f>
        <v/>
      </c>
      <c r="AY57" s="68" t="str" cm="1">
        <f t="array" ref="AY57">IF($AA57="","",IF(IFERROR(_xlfn.IFS(TRIM(SUBSTITUTE($AS57,CHAR(160),""))="Devis 1",IFERROR(VALUE(TRIM(SUBSTITUTE(AK57,CHAR(160),""))),0),TRIM(SUBSTITUTE($AS57,CHAR(160),""))="Devis 2",IFERROR(VALUE(TRIM(SUBSTITUTE(AN57,CHAR(160),""))),0),TRIM(SUBSTITUTE($AS57,CHAR(160),""))="Devis 3",IFERROR(VALUE(TRIM(SUBSTITUTE(AQ57,CHAR(160),""))),0)),0)*IFERROR(VALUE(TRIM(SUBSTITUTE($AA57,CHAR(160),""))),0)=0,IF(AX57&lt;&gt;"",0,""),IFERROR(_xlfn.IFS(TRIM(SUBSTITUTE($AS57,CHAR(160),""))="Devis 1",IFERROR(VALUE(TRIM(SUBSTITUTE(AK57,CHAR(160),""))),0),TRIM(SUBSTITUTE($AS57,CHAR(160),""))="Devis 2",IFERROR(VALUE(TRIM(SUBSTITUTE(AN57,CHAR(160),""))),0),TRIM(SUBSTITUTE($AS57,CHAR(160),""))="Devis 3",IFERROR(VALUE(TRIM(SUBSTITUTE(AQ57,CHAR(160),""))),0)),0)*IFERROR(VALUE(TRIM(SUBSTITUTE($AA57,CHAR(160),""))),0)))</f>
        <v/>
      </c>
      <c r="AZ57" s="68" t="str" cm="1">
        <f t="array" ref="AZ57">IF($AA57="","",IF((IFERROR(_xlfn.IFS($AS57="Devis 1",(IFERROR(VALUE(TRIM(SUBSTITUTE(AL57,CHAR(160),""))),0)),$AS57="Devis 2",(IFERROR(VALUE(TRIM(SUBSTITUTE(AO57,CHAR(160),""))),0)),$AS57="Devis 3",(IFERROR(VALUE(TRIM(SUBSTITUTE(AR57,CHAR(160),""))),0))),0))*(IFERROR(VALUE(TRIM(SUBSTITUTE($AA57,CHAR(160),""))),0))=0,"",(IFERROR(_xlfn.IFS($AS57="Devis 1",(IFERROR(VALUE(TRIM(SUBSTITUTE(AL57,CHAR(160),""))),0)),$AS57="Devis 2",(IFERROR(VALUE(TRIM(SUBSTITUTE(AO57,CHAR(160),""))),0)),$AS57="Devis 3",(IFERROR(VALUE(TRIM(SUBSTITUTE(AR57,CHAR(160),""))),0))),0))*(IFERROR(VALUE(TRIM(SUBSTITUTE($AA57,CHAR(160),""))),0))))</f>
        <v/>
      </c>
      <c r="BA57" s="59"/>
      <c r="BB57" s="14" t="str" cm="1">
        <f t="array" ref="BB57">IF(OR(AZ57="",AW57="",AX57="",AU57="",AY57="",AV57=""),"",_xlfn.IFS((IFERROR(VALUE(TRIM(SUBSTITUTE(AZ57,CHAR(160),""))),0))&gt;(IFERROR(VALUE(TRIM(SUBSTITUTE(AW57,CHAR(160),""))),0)),"KO : Le montant retenu TTC est supérieur au montant raisonnable TTC. Merci de revoir la ligne de dépense ou plafonner son montant.",(IFERROR(VALUE(TRIM(SUBSTITUTE(AX57,CHAR(160),""))),0))&gt;(IFERROR(VALUE(TRIM(SUBSTITUTE(AU57,CHAR(160),""))),0)),"Attention : Le montant retenu HT est supérieur au montant HT raisonnable. Merci de revoir la ligne de dépense, plafonner son montant, ou justifier la reventillation HT / TVA.",(IFERROR(VALUE(TRIM(SUBSTITUTE(AY57,CHAR(160),""))),0))&gt;(IFERROR(VALUE(TRIM(SUBSTITUTE(AV57,CHAR(160),""))),0)),"Attention : Le montant TVA retenu est supérieur au montant TVA raisonnable. Merci de revoir la ligne de dépense, plafonner son montant, ou justifier la reventillation HT / TVA.",(IFERROR(VALUE(TRIM(SUBSTITUTE(AZ57,CHAR(160),""))),0))=0,"",(IFERROR(VALUE(TRIM(SUBSTITUTE(AW57,CHAR(160),""))),0))=(IFERROR(VALUE(TRIM(SUBSTITUTE(AZ57,CHAR(160),""))),0)),"OK",(IFERROR(VALUE(TRIM(SUBSTITUTE(AW57,CHAR(160),""))),0))&gt;(IFERROR(VALUE(TRIM(SUBSTITUTE(AZ57,CHAR(160),""))),0))," OK : Montant instruit inférieur au montant raisonnable.",TRUE,""))</f>
        <v/>
      </c>
      <c r="BC57" s="14" t="str" cm="1">
        <f t="array" ref="BC57">IF(
   OR(AZ57="",X57="",AX57="",V57="",AY57="",W57=""),
   "",
   _xlfn.IFS(
      (IFERROR(VALUE(TRIM(SUBSTITUTE(AZ57,CHAR(160),""))),0))=0,
         "Attention montant présenté entièrement écarté",
      (IFERROR(VALUE(TRIM(SUBSTITUTE(AZ57,CHAR(160),""))),0))&gt;
         (IFERROR(VALUE(TRIM(SUBSTITUTE(X57,CHAR(160),""))),0)),
         "KO : Le montant retenu TTC est supérieur au montant présenté TTC. Merci de revoir la ligne de dépense ou plafonner son montant.",
      (IFERROR(VALUE(TRIM(SUBSTITUTE(AX57,CHAR(160),""))),0))&gt;
         (IFERROR(VALUE(TRIM(SUBSTITUTE(V57,CHAR(160),""))),0)),
         "Attention : Le montant retenu HT est supérieur au montant HT présenté. Merci de revoir la ligne de dépense, plafonner son montant, ou justifier la reventilation HT / TVA.",
      (IFERROR(VALUE(TRIM(SUBSTITUTE(AY57,CHAR(160),""))),0))&gt;
         (IFERROR(VALUE(TRIM(SUBSTITUTE(W57,CHAR(160),""))),0)),
         "Attention : Le montant TVA retenu est supérieur au montant TVA présenté. Merci de revoir la ligne de dépense, plafonner son montant, ou justifier la reventilation HT / TVA.",
      (IFERROR(VALUE(TRIM(SUBSTITUTE(X57,CHAR(160),""))),0))=0,
         "",
      (IFERROR(VALUE(TRIM(SUBSTITUTE(AZ57,CHAR(160),""))),0))=
         (IFERROR(VALUE(TRIM(SUBSTITUTE(X57,CHAR(160),""))),0)),
         "OK",
      (IFERROR(VALUE(TRIM(SUBSTITUTE(AZ57,CHAR(160),""))),0))&lt;
         (IFERROR(VALUE(TRIM(SUBSTITUTE(X57,CHAR(160),""))),0)),
         "Attention : montant présenté partiellement écarté.",
      TRUE,
         ""
   )
)</f>
        <v/>
      </c>
      <c r="BD57" s="49" t="str">
        <f t="shared" si="47"/>
        <v/>
      </c>
      <c r="BE57" s="49" t="str">
        <f t="shared" si="48"/>
        <v/>
      </c>
      <c r="BF57" s="21" t="str">
        <f t="shared" si="49"/>
        <v/>
      </c>
    </row>
    <row r="58" spans="1:58" ht="15" customHeight="1">
      <c r="A58" s="338">
        <v>47</v>
      </c>
      <c r="B58" s="355"/>
      <c r="C58" s="6"/>
      <c r="D58" s="5"/>
      <c r="E58" s="5"/>
      <c r="F58" s="143"/>
      <c r="G58" s="24"/>
      <c r="H58" s="22"/>
      <c r="I58" s="23"/>
      <c r="J58" s="5"/>
      <c r="K58" s="11"/>
      <c r="L58" s="8"/>
      <c r="M58" s="7"/>
      <c r="N58" s="42" t="str">
        <f t="shared" si="22"/>
        <v/>
      </c>
      <c r="O58" s="9"/>
      <c r="P58" s="7"/>
      <c r="Q58" s="42" t="str">
        <f t="shared" si="23"/>
        <v/>
      </c>
      <c r="R58" s="10"/>
      <c r="S58" s="7"/>
      <c r="T58" s="43" t="str">
        <f t="shared" si="24"/>
        <v/>
      </c>
      <c r="U58" s="16"/>
      <c r="V58" s="69" t="str" cm="1">
        <f t="array" ref="V58">IF((_xlfn.IFS(TRIM(SUBSTITUTE(U58,CHAR(160),""))="Devis 1",IFERROR(VALUE(TRIM(SUBSTITUTE(L58,CHAR(160),""))),0),TRIM(SUBSTITUTE(U58,CHAR(160),""))="Devis 2",IFERROR(VALUE(TRIM(SUBSTITUTE(O58,CHAR(160),""))),0),TRIM(SUBSTITUTE(U58,CHAR(160),""))="Devis 3",IFERROR(VALUE(TRIM(SUBSTITUTE(R58,CHAR(160),""))),0),TRUE,0)*IFERROR(VALUE(TRIM(SUBSTITUTE(C58,CHAR(160),""))),0))=0,"",_xlfn.IFS(TRIM(SUBSTITUTE(U58,CHAR(160),""))="Devis 1",IFERROR(VALUE(TRIM(SUBSTITUTE(L58,CHAR(160),""))),0),TRIM(SUBSTITUTE(U58,CHAR(160),""))="Devis 2",IFERROR(VALUE(TRIM(SUBSTITUTE(O58,CHAR(160),""))),0),TRIM(SUBSTITUTE(U58,CHAR(160),""))="Devis 3",IFERROR(VALUE(TRIM(SUBSTITUTE(R58,CHAR(160),""))),0),TRUE,0)*IFERROR(VALUE(TRIM(SUBSTITUTE(C58,CHAR(160),""))),0))</f>
        <v/>
      </c>
      <c r="W58" s="67" t="str" cm="1">
        <f t="array" ref="W58">IF((_xlfn.IFS(TRIM(SUBSTITUTE(U58,CHAR(160),""))="Devis 1",IFERROR(VALUE(TRIM(SUBSTITUTE(M58,CHAR(160),""))),0),TRIM(SUBSTITUTE(U58,CHAR(160),""))="Devis 2",IFERROR(VALUE(TRIM(SUBSTITUTE(P58,CHAR(160),""))),0),TRIM(SUBSTITUTE(U58,CHAR(160),""))="Devis 3",IFERROR(VALUE(TRIM(SUBSTITUTE(S58,CHAR(160),""))),0),TRUE,0)*IFERROR(VALUE(TRIM(SUBSTITUTE(C58,CHAR(160),""))),0))=0,IF(V58&lt;&gt;"",0,""),_xlfn.IFS(TRIM(SUBSTITUTE(U58,CHAR(160),""))="Devis 1",IFERROR(VALUE(TRIM(SUBSTITUTE(M58,CHAR(160),""))),0),TRIM(SUBSTITUTE(U58,CHAR(160),""))="Devis 2",IFERROR(VALUE(TRIM(SUBSTITUTE(P58,CHAR(160),""))),0),TRIM(SUBSTITUTE(U58,CHAR(160),""))="Devis 3",IFERROR(VALUE(TRIM(SUBSTITUTE(S58,CHAR(160),""))),0),TRUE,0)*IFERROR(VALUE(TRIM(SUBSTITUTE(C58,CHAR(160),""))),0))</f>
        <v/>
      </c>
      <c r="X58" s="70" t="str">
        <f t="shared" si="25"/>
        <v/>
      </c>
      <c r="Y58" s="609"/>
      <c r="Z58" s="18" t="str">
        <f t="shared" si="26"/>
        <v/>
      </c>
      <c r="AA58" s="15" t="str">
        <f t="shared" si="27"/>
        <v/>
      </c>
      <c r="AB58" s="15" t="str">
        <f t="shared" si="28"/>
        <v/>
      </c>
      <c r="AC58" s="15" t="str">
        <f t="shared" si="29"/>
        <v/>
      </c>
      <c r="AD58" s="15" t="str">
        <f t="shared" si="30"/>
        <v/>
      </c>
      <c r="AE58" s="15" t="str">
        <f t="shared" si="31"/>
        <v/>
      </c>
      <c r="AF58" s="15" t="str">
        <f t="shared" si="32"/>
        <v/>
      </c>
      <c r="AG58" s="614" t="str">
        <f t="shared" si="33"/>
        <v/>
      </c>
      <c r="AH58" s="618" t="str">
        <f t="shared" si="34"/>
        <v/>
      </c>
      <c r="AI58" s="616" t="str">
        <f t="shared" si="35"/>
        <v/>
      </c>
      <c r="AJ58" s="611" t="str">
        <f t="shared" si="50"/>
        <v/>
      </c>
      <c r="AK58" s="20" t="str">
        <f t="shared" si="51"/>
        <v/>
      </c>
      <c r="AL58" s="42" t="str">
        <f t="shared" si="36"/>
        <v/>
      </c>
      <c r="AM58" s="46" t="str">
        <f t="shared" si="40"/>
        <v/>
      </c>
      <c r="AN58" s="20" t="str">
        <f t="shared" si="41"/>
        <v/>
      </c>
      <c r="AO58" s="42" t="str">
        <f t="shared" si="37"/>
        <v/>
      </c>
      <c r="AP58" s="47" t="str">
        <f t="shared" si="42"/>
        <v/>
      </c>
      <c r="AQ58" s="20" t="str">
        <f t="shared" si="43"/>
        <v/>
      </c>
      <c r="AR58" s="48" t="str">
        <f t="shared" si="38"/>
        <v/>
      </c>
      <c r="AS58" s="44" t="str">
        <f t="shared" si="44"/>
        <v/>
      </c>
      <c r="AT58" s="58"/>
      <c r="AU58" s="49" t="str">
        <f t="shared" si="45"/>
        <v/>
      </c>
      <c r="AV58" s="49" t="str">
        <f t="shared" si="46"/>
        <v/>
      </c>
      <c r="AW58" s="49" t="str">
        <f t="shared" si="39"/>
        <v/>
      </c>
      <c r="AX58" s="68" t="str" cm="1">
        <f t="array" ref="AX58">IF($AA58="","",IF((IFERROR(_xlfn.IFS($AS58="Devis 1",(IFERROR(VALUE(TRIM(SUBSTITUTE(AJ58,CHAR(160),""))),0)),$AS58="Devis 2",(IFERROR(VALUE(TRIM(SUBSTITUTE(AM58,CHAR(160),""))),0)),$AS58="Devis 3",(IFERROR(VALUE(TRIM(SUBSTITUTE(AP58,CHAR(160),""))),0))),0))*(IFERROR(VALUE(TRIM(SUBSTITUTE($AA58,CHAR(160),""))),0))=0,"",(IFERROR(_xlfn.IFS($AS58="Devis 1",(IFERROR(VALUE(TRIM(SUBSTITUTE(AJ58,CHAR(160),""))),0)),$AS58="Devis 2",(IFERROR(VALUE(TRIM(SUBSTITUTE(AM58,CHAR(160),""))),0)),$AS58="Devis 3",(IFERROR(VALUE(TRIM(SUBSTITUTE(AP58,CHAR(160),""))),0))),0))*(IFERROR(VALUE(TRIM(SUBSTITUTE($AA58,CHAR(160),""))),0))))</f>
        <v/>
      </c>
      <c r="AY58" s="68" t="str" cm="1">
        <f t="array" ref="AY58">IF($AA58="","",IF(IFERROR(_xlfn.IFS(TRIM(SUBSTITUTE($AS58,CHAR(160),""))="Devis 1",IFERROR(VALUE(TRIM(SUBSTITUTE(AK58,CHAR(160),""))),0),TRIM(SUBSTITUTE($AS58,CHAR(160),""))="Devis 2",IFERROR(VALUE(TRIM(SUBSTITUTE(AN58,CHAR(160),""))),0),TRIM(SUBSTITUTE($AS58,CHAR(160),""))="Devis 3",IFERROR(VALUE(TRIM(SUBSTITUTE(AQ58,CHAR(160),""))),0)),0)*IFERROR(VALUE(TRIM(SUBSTITUTE($AA58,CHAR(160),""))),0)=0,IF(AX58&lt;&gt;"",0,""),IFERROR(_xlfn.IFS(TRIM(SUBSTITUTE($AS58,CHAR(160),""))="Devis 1",IFERROR(VALUE(TRIM(SUBSTITUTE(AK58,CHAR(160),""))),0),TRIM(SUBSTITUTE($AS58,CHAR(160),""))="Devis 2",IFERROR(VALUE(TRIM(SUBSTITUTE(AN58,CHAR(160),""))),0),TRIM(SUBSTITUTE($AS58,CHAR(160),""))="Devis 3",IFERROR(VALUE(TRIM(SUBSTITUTE(AQ58,CHAR(160),""))),0)),0)*IFERROR(VALUE(TRIM(SUBSTITUTE($AA58,CHAR(160),""))),0)))</f>
        <v/>
      </c>
      <c r="AZ58" s="68" t="str" cm="1">
        <f t="array" ref="AZ58">IF($AA58="","",IF((IFERROR(_xlfn.IFS($AS58="Devis 1",(IFERROR(VALUE(TRIM(SUBSTITUTE(AL58,CHAR(160),""))),0)),$AS58="Devis 2",(IFERROR(VALUE(TRIM(SUBSTITUTE(AO58,CHAR(160),""))),0)),$AS58="Devis 3",(IFERROR(VALUE(TRIM(SUBSTITUTE(AR58,CHAR(160),""))),0))),0))*(IFERROR(VALUE(TRIM(SUBSTITUTE($AA58,CHAR(160),""))),0))=0,"",(IFERROR(_xlfn.IFS($AS58="Devis 1",(IFERROR(VALUE(TRIM(SUBSTITUTE(AL58,CHAR(160),""))),0)),$AS58="Devis 2",(IFERROR(VALUE(TRIM(SUBSTITUTE(AO58,CHAR(160),""))),0)),$AS58="Devis 3",(IFERROR(VALUE(TRIM(SUBSTITUTE(AR58,CHAR(160),""))),0))),0))*(IFERROR(VALUE(TRIM(SUBSTITUTE($AA58,CHAR(160),""))),0))))</f>
        <v/>
      </c>
      <c r="BA58" s="59"/>
      <c r="BB58" s="14" t="str" cm="1">
        <f t="array" ref="BB58">IF(OR(AZ58="",AW58="",AX58="",AU58="",AY58="",AV58=""),"",_xlfn.IFS((IFERROR(VALUE(TRIM(SUBSTITUTE(AZ58,CHAR(160),""))),0))&gt;(IFERROR(VALUE(TRIM(SUBSTITUTE(AW58,CHAR(160),""))),0)),"KO : Le montant retenu TTC est supérieur au montant raisonnable TTC. Merci de revoir la ligne de dépense ou plafonner son montant.",(IFERROR(VALUE(TRIM(SUBSTITUTE(AX58,CHAR(160),""))),0))&gt;(IFERROR(VALUE(TRIM(SUBSTITUTE(AU58,CHAR(160),""))),0)),"Attention : Le montant retenu HT est supérieur au montant HT raisonnable. Merci de revoir la ligne de dépense, plafonner son montant, ou justifier la reventillation HT / TVA.",(IFERROR(VALUE(TRIM(SUBSTITUTE(AY58,CHAR(160),""))),0))&gt;(IFERROR(VALUE(TRIM(SUBSTITUTE(AV58,CHAR(160),""))),0)),"Attention : Le montant TVA retenu est supérieur au montant TVA raisonnable. Merci de revoir la ligne de dépense, plafonner son montant, ou justifier la reventillation HT / TVA.",(IFERROR(VALUE(TRIM(SUBSTITUTE(AZ58,CHAR(160),""))),0))=0,"",(IFERROR(VALUE(TRIM(SUBSTITUTE(AW58,CHAR(160),""))),0))=(IFERROR(VALUE(TRIM(SUBSTITUTE(AZ58,CHAR(160),""))),0)),"OK",(IFERROR(VALUE(TRIM(SUBSTITUTE(AW58,CHAR(160),""))),0))&gt;(IFERROR(VALUE(TRIM(SUBSTITUTE(AZ58,CHAR(160),""))),0))," OK : Montant instruit inférieur au montant raisonnable.",TRUE,""))</f>
        <v/>
      </c>
      <c r="BC58" s="14" t="str" cm="1">
        <f t="array" ref="BC58">IF(
   OR(AZ58="",X58="",AX58="",V58="",AY58="",W58=""),
   "",
   _xlfn.IFS(
      (IFERROR(VALUE(TRIM(SUBSTITUTE(AZ58,CHAR(160),""))),0))=0,
         "Attention montant présenté entièrement écarté",
      (IFERROR(VALUE(TRIM(SUBSTITUTE(AZ58,CHAR(160),""))),0))&gt;
         (IFERROR(VALUE(TRIM(SUBSTITUTE(X58,CHAR(160),""))),0)),
         "KO : Le montant retenu TTC est supérieur au montant présenté TTC. Merci de revoir la ligne de dépense ou plafonner son montant.",
      (IFERROR(VALUE(TRIM(SUBSTITUTE(AX58,CHAR(160),""))),0))&gt;
         (IFERROR(VALUE(TRIM(SUBSTITUTE(V58,CHAR(160),""))),0)),
         "Attention : Le montant retenu HT est supérieur au montant HT présenté. Merci de revoir la ligne de dépense, plafonner son montant, ou justifier la reventilation HT / TVA.",
      (IFERROR(VALUE(TRIM(SUBSTITUTE(AY58,CHAR(160),""))),0))&gt;
         (IFERROR(VALUE(TRIM(SUBSTITUTE(W58,CHAR(160),""))),0)),
         "Attention : Le montant TVA retenu est supérieur au montant TVA présenté. Merci de revoir la ligne de dépense, plafonner son montant, ou justifier la reventilation HT / TVA.",
      (IFERROR(VALUE(TRIM(SUBSTITUTE(X58,CHAR(160),""))),0))=0,
         "",
      (IFERROR(VALUE(TRIM(SUBSTITUTE(AZ58,CHAR(160),""))),0))=
         (IFERROR(VALUE(TRIM(SUBSTITUTE(X58,CHAR(160),""))),0)),
         "OK",
      (IFERROR(VALUE(TRIM(SUBSTITUTE(AZ58,CHAR(160),""))),0))&lt;
         (IFERROR(VALUE(TRIM(SUBSTITUTE(X58,CHAR(160),""))),0)),
         "Attention : montant présenté partiellement écarté.",
      TRUE,
         ""
   )
)</f>
        <v/>
      </c>
      <c r="BD58" s="49" t="str">
        <f t="shared" si="47"/>
        <v/>
      </c>
      <c r="BE58" s="49" t="str">
        <f t="shared" si="48"/>
        <v/>
      </c>
      <c r="BF58" s="21" t="str">
        <f t="shared" si="49"/>
        <v/>
      </c>
    </row>
    <row r="59" spans="1:58" ht="15" customHeight="1">
      <c r="A59" s="338">
        <v>48</v>
      </c>
      <c r="B59" s="355"/>
      <c r="C59" s="6"/>
      <c r="D59" s="5"/>
      <c r="E59" s="5"/>
      <c r="F59" s="143"/>
      <c r="G59" s="24"/>
      <c r="H59" s="22"/>
      <c r="I59" s="23"/>
      <c r="J59" s="5"/>
      <c r="K59" s="11"/>
      <c r="L59" s="8"/>
      <c r="M59" s="7"/>
      <c r="N59" s="42" t="str">
        <f t="shared" si="22"/>
        <v/>
      </c>
      <c r="O59" s="9"/>
      <c r="P59" s="7"/>
      <c r="Q59" s="42" t="str">
        <f t="shared" si="23"/>
        <v/>
      </c>
      <c r="R59" s="10"/>
      <c r="S59" s="7"/>
      <c r="T59" s="43" t="str">
        <f t="shared" si="24"/>
        <v/>
      </c>
      <c r="U59" s="16"/>
      <c r="V59" s="69" t="str" cm="1">
        <f t="array" ref="V59">IF((_xlfn.IFS(TRIM(SUBSTITUTE(U59,CHAR(160),""))="Devis 1",IFERROR(VALUE(TRIM(SUBSTITUTE(L59,CHAR(160),""))),0),TRIM(SUBSTITUTE(U59,CHAR(160),""))="Devis 2",IFERROR(VALUE(TRIM(SUBSTITUTE(O59,CHAR(160),""))),0),TRIM(SUBSTITUTE(U59,CHAR(160),""))="Devis 3",IFERROR(VALUE(TRIM(SUBSTITUTE(R59,CHAR(160),""))),0),TRUE,0)*IFERROR(VALUE(TRIM(SUBSTITUTE(C59,CHAR(160),""))),0))=0,"",_xlfn.IFS(TRIM(SUBSTITUTE(U59,CHAR(160),""))="Devis 1",IFERROR(VALUE(TRIM(SUBSTITUTE(L59,CHAR(160),""))),0),TRIM(SUBSTITUTE(U59,CHAR(160),""))="Devis 2",IFERROR(VALUE(TRIM(SUBSTITUTE(O59,CHAR(160),""))),0),TRIM(SUBSTITUTE(U59,CHAR(160),""))="Devis 3",IFERROR(VALUE(TRIM(SUBSTITUTE(R59,CHAR(160),""))),0),TRUE,0)*IFERROR(VALUE(TRIM(SUBSTITUTE(C59,CHAR(160),""))),0))</f>
        <v/>
      </c>
      <c r="W59" s="67" t="str" cm="1">
        <f t="array" ref="W59">IF((_xlfn.IFS(TRIM(SUBSTITUTE(U59,CHAR(160),""))="Devis 1",IFERROR(VALUE(TRIM(SUBSTITUTE(M59,CHAR(160),""))),0),TRIM(SUBSTITUTE(U59,CHAR(160),""))="Devis 2",IFERROR(VALUE(TRIM(SUBSTITUTE(P59,CHAR(160),""))),0),TRIM(SUBSTITUTE(U59,CHAR(160),""))="Devis 3",IFERROR(VALUE(TRIM(SUBSTITUTE(S59,CHAR(160),""))),0),TRUE,0)*IFERROR(VALUE(TRIM(SUBSTITUTE(C59,CHAR(160),""))),0))=0,IF(V59&lt;&gt;"",0,""),_xlfn.IFS(TRIM(SUBSTITUTE(U59,CHAR(160),""))="Devis 1",IFERROR(VALUE(TRIM(SUBSTITUTE(M59,CHAR(160),""))),0),TRIM(SUBSTITUTE(U59,CHAR(160),""))="Devis 2",IFERROR(VALUE(TRIM(SUBSTITUTE(P59,CHAR(160),""))),0),TRIM(SUBSTITUTE(U59,CHAR(160),""))="Devis 3",IFERROR(VALUE(TRIM(SUBSTITUTE(S59,CHAR(160),""))),0),TRUE,0)*IFERROR(VALUE(TRIM(SUBSTITUTE(C59,CHAR(160),""))),0))</f>
        <v/>
      </c>
      <c r="X59" s="70" t="str">
        <f t="shared" si="25"/>
        <v/>
      </c>
      <c r="Y59" s="609"/>
      <c r="Z59" s="18" t="str">
        <f t="shared" si="26"/>
        <v/>
      </c>
      <c r="AA59" s="15" t="str">
        <f t="shared" si="27"/>
        <v/>
      </c>
      <c r="AB59" s="15" t="str">
        <f t="shared" si="28"/>
        <v/>
      </c>
      <c r="AC59" s="15" t="str">
        <f t="shared" si="29"/>
        <v/>
      </c>
      <c r="AD59" s="15" t="str">
        <f t="shared" si="30"/>
        <v/>
      </c>
      <c r="AE59" s="15" t="str">
        <f t="shared" si="31"/>
        <v/>
      </c>
      <c r="AF59" s="15" t="str">
        <f t="shared" si="32"/>
        <v/>
      </c>
      <c r="AG59" s="614" t="str">
        <f t="shared" si="33"/>
        <v/>
      </c>
      <c r="AH59" s="618" t="str">
        <f t="shared" si="34"/>
        <v/>
      </c>
      <c r="AI59" s="616" t="str">
        <f t="shared" si="35"/>
        <v/>
      </c>
      <c r="AJ59" s="611" t="str">
        <f t="shared" si="50"/>
        <v/>
      </c>
      <c r="AK59" s="20" t="str">
        <f t="shared" si="51"/>
        <v/>
      </c>
      <c r="AL59" s="42" t="str">
        <f t="shared" si="36"/>
        <v/>
      </c>
      <c r="AM59" s="46" t="str">
        <f t="shared" si="40"/>
        <v/>
      </c>
      <c r="AN59" s="20" t="str">
        <f t="shared" si="41"/>
        <v/>
      </c>
      <c r="AO59" s="42" t="str">
        <f t="shared" si="37"/>
        <v/>
      </c>
      <c r="AP59" s="47" t="str">
        <f t="shared" si="42"/>
        <v/>
      </c>
      <c r="AQ59" s="20" t="str">
        <f t="shared" si="43"/>
        <v/>
      </c>
      <c r="AR59" s="48" t="str">
        <f t="shared" si="38"/>
        <v/>
      </c>
      <c r="AS59" s="44" t="str">
        <f t="shared" si="44"/>
        <v/>
      </c>
      <c r="AT59" s="58"/>
      <c r="AU59" s="49" t="str">
        <f t="shared" si="45"/>
        <v/>
      </c>
      <c r="AV59" s="49" t="str">
        <f t="shared" si="46"/>
        <v/>
      </c>
      <c r="AW59" s="49" t="str">
        <f t="shared" si="39"/>
        <v/>
      </c>
      <c r="AX59" s="68" t="str" cm="1">
        <f t="array" ref="AX59">IF($AA59="","",IF((IFERROR(_xlfn.IFS($AS59="Devis 1",(IFERROR(VALUE(TRIM(SUBSTITUTE(AJ59,CHAR(160),""))),0)),$AS59="Devis 2",(IFERROR(VALUE(TRIM(SUBSTITUTE(AM59,CHAR(160),""))),0)),$AS59="Devis 3",(IFERROR(VALUE(TRIM(SUBSTITUTE(AP59,CHAR(160),""))),0))),0))*(IFERROR(VALUE(TRIM(SUBSTITUTE($AA59,CHAR(160),""))),0))=0,"",(IFERROR(_xlfn.IFS($AS59="Devis 1",(IFERROR(VALUE(TRIM(SUBSTITUTE(AJ59,CHAR(160),""))),0)),$AS59="Devis 2",(IFERROR(VALUE(TRIM(SUBSTITUTE(AM59,CHAR(160),""))),0)),$AS59="Devis 3",(IFERROR(VALUE(TRIM(SUBSTITUTE(AP59,CHAR(160),""))),0))),0))*(IFERROR(VALUE(TRIM(SUBSTITUTE($AA59,CHAR(160),""))),0))))</f>
        <v/>
      </c>
      <c r="AY59" s="68" t="str" cm="1">
        <f t="array" ref="AY59">IF($AA59="","",IF(IFERROR(_xlfn.IFS(TRIM(SUBSTITUTE($AS59,CHAR(160),""))="Devis 1",IFERROR(VALUE(TRIM(SUBSTITUTE(AK59,CHAR(160),""))),0),TRIM(SUBSTITUTE($AS59,CHAR(160),""))="Devis 2",IFERROR(VALUE(TRIM(SUBSTITUTE(AN59,CHAR(160),""))),0),TRIM(SUBSTITUTE($AS59,CHAR(160),""))="Devis 3",IFERROR(VALUE(TRIM(SUBSTITUTE(AQ59,CHAR(160),""))),0)),0)*IFERROR(VALUE(TRIM(SUBSTITUTE($AA59,CHAR(160),""))),0)=0,IF(AX59&lt;&gt;"",0,""),IFERROR(_xlfn.IFS(TRIM(SUBSTITUTE($AS59,CHAR(160),""))="Devis 1",IFERROR(VALUE(TRIM(SUBSTITUTE(AK59,CHAR(160),""))),0),TRIM(SUBSTITUTE($AS59,CHAR(160),""))="Devis 2",IFERROR(VALUE(TRIM(SUBSTITUTE(AN59,CHAR(160),""))),0),TRIM(SUBSTITUTE($AS59,CHAR(160),""))="Devis 3",IFERROR(VALUE(TRIM(SUBSTITUTE(AQ59,CHAR(160),""))),0)),0)*IFERROR(VALUE(TRIM(SUBSTITUTE($AA59,CHAR(160),""))),0)))</f>
        <v/>
      </c>
      <c r="AZ59" s="68" t="str" cm="1">
        <f t="array" ref="AZ59">IF($AA59="","",IF((IFERROR(_xlfn.IFS($AS59="Devis 1",(IFERROR(VALUE(TRIM(SUBSTITUTE(AL59,CHAR(160),""))),0)),$AS59="Devis 2",(IFERROR(VALUE(TRIM(SUBSTITUTE(AO59,CHAR(160),""))),0)),$AS59="Devis 3",(IFERROR(VALUE(TRIM(SUBSTITUTE(AR59,CHAR(160),""))),0))),0))*(IFERROR(VALUE(TRIM(SUBSTITUTE($AA59,CHAR(160),""))),0))=0,"",(IFERROR(_xlfn.IFS($AS59="Devis 1",(IFERROR(VALUE(TRIM(SUBSTITUTE(AL59,CHAR(160),""))),0)),$AS59="Devis 2",(IFERROR(VALUE(TRIM(SUBSTITUTE(AO59,CHAR(160),""))),0)),$AS59="Devis 3",(IFERROR(VALUE(TRIM(SUBSTITUTE(AR59,CHAR(160),""))),0))),0))*(IFERROR(VALUE(TRIM(SUBSTITUTE($AA59,CHAR(160),""))),0))))</f>
        <v/>
      </c>
      <c r="BA59" s="59"/>
      <c r="BB59" s="14" t="str" cm="1">
        <f t="array" ref="BB59">IF(OR(AZ59="",AW59="",AX59="",AU59="",AY59="",AV59=""),"",_xlfn.IFS((IFERROR(VALUE(TRIM(SUBSTITUTE(AZ59,CHAR(160),""))),0))&gt;(IFERROR(VALUE(TRIM(SUBSTITUTE(AW59,CHAR(160),""))),0)),"KO : Le montant retenu TTC est supérieur au montant raisonnable TTC. Merci de revoir la ligne de dépense ou plafonner son montant.",(IFERROR(VALUE(TRIM(SUBSTITUTE(AX59,CHAR(160),""))),0))&gt;(IFERROR(VALUE(TRIM(SUBSTITUTE(AU59,CHAR(160),""))),0)),"Attention : Le montant retenu HT est supérieur au montant HT raisonnable. Merci de revoir la ligne de dépense, plafonner son montant, ou justifier la reventillation HT / TVA.",(IFERROR(VALUE(TRIM(SUBSTITUTE(AY59,CHAR(160),""))),0))&gt;(IFERROR(VALUE(TRIM(SUBSTITUTE(AV59,CHAR(160),""))),0)),"Attention : Le montant TVA retenu est supérieur au montant TVA raisonnable. Merci de revoir la ligne de dépense, plafonner son montant, ou justifier la reventillation HT / TVA.",(IFERROR(VALUE(TRIM(SUBSTITUTE(AZ59,CHAR(160),""))),0))=0,"",(IFERROR(VALUE(TRIM(SUBSTITUTE(AW59,CHAR(160),""))),0))=(IFERROR(VALUE(TRIM(SUBSTITUTE(AZ59,CHAR(160),""))),0)),"OK",(IFERROR(VALUE(TRIM(SUBSTITUTE(AW59,CHAR(160),""))),0))&gt;(IFERROR(VALUE(TRIM(SUBSTITUTE(AZ59,CHAR(160),""))),0))," OK : Montant instruit inférieur au montant raisonnable.",TRUE,""))</f>
        <v/>
      </c>
      <c r="BC59" s="14" t="str" cm="1">
        <f t="array" ref="BC59">IF(
   OR(AZ59="",X59="",AX59="",V59="",AY59="",W59=""),
   "",
   _xlfn.IFS(
      (IFERROR(VALUE(TRIM(SUBSTITUTE(AZ59,CHAR(160),""))),0))=0,
         "Attention montant présenté entièrement écarté",
      (IFERROR(VALUE(TRIM(SUBSTITUTE(AZ59,CHAR(160),""))),0))&gt;
         (IFERROR(VALUE(TRIM(SUBSTITUTE(X59,CHAR(160),""))),0)),
         "KO : Le montant retenu TTC est supérieur au montant présenté TTC. Merci de revoir la ligne de dépense ou plafonner son montant.",
      (IFERROR(VALUE(TRIM(SUBSTITUTE(AX59,CHAR(160),""))),0))&gt;
         (IFERROR(VALUE(TRIM(SUBSTITUTE(V59,CHAR(160),""))),0)),
         "Attention : Le montant retenu HT est supérieur au montant HT présenté. Merci de revoir la ligne de dépense, plafonner son montant, ou justifier la reventilation HT / TVA.",
      (IFERROR(VALUE(TRIM(SUBSTITUTE(AY59,CHAR(160),""))),0))&gt;
         (IFERROR(VALUE(TRIM(SUBSTITUTE(W59,CHAR(160),""))),0)),
         "Attention : Le montant TVA retenu est supérieur au montant TVA présenté. Merci de revoir la ligne de dépense, plafonner son montant, ou justifier la reventilation HT / TVA.",
      (IFERROR(VALUE(TRIM(SUBSTITUTE(X59,CHAR(160),""))),0))=0,
         "",
      (IFERROR(VALUE(TRIM(SUBSTITUTE(AZ59,CHAR(160),""))),0))=
         (IFERROR(VALUE(TRIM(SUBSTITUTE(X59,CHAR(160),""))),0)),
         "OK",
      (IFERROR(VALUE(TRIM(SUBSTITUTE(AZ59,CHAR(160),""))),0))&lt;
         (IFERROR(VALUE(TRIM(SUBSTITUTE(X59,CHAR(160),""))),0)),
         "Attention : montant présenté partiellement écarté.",
      TRUE,
         ""
   )
)</f>
        <v/>
      </c>
      <c r="BD59" s="49" t="str">
        <f t="shared" si="47"/>
        <v/>
      </c>
      <c r="BE59" s="49" t="str">
        <f t="shared" si="48"/>
        <v/>
      </c>
      <c r="BF59" s="21" t="str">
        <f t="shared" si="49"/>
        <v/>
      </c>
    </row>
    <row r="60" spans="1:58" ht="15" customHeight="1">
      <c r="A60" s="338">
        <v>49</v>
      </c>
      <c r="B60" s="355"/>
      <c r="C60" s="6"/>
      <c r="D60" s="5"/>
      <c r="E60" s="5"/>
      <c r="F60" s="143"/>
      <c r="G60" s="24"/>
      <c r="H60" s="22"/>
      <c r="I60" s="23"/>
      <c r="J60" s="5"/>
      <c r="K60" s="11"/>
      <c r="L60" s="8"/>
      <c r="M60" s="7"/>
      <c r="N60" s="42" t="str">
        <f t="shared" si="22"/>
        <v/>
      </c>
      <c r="O60" s="9"/>
      <c r="P60" s="7"/>
      <c r="Q60" s="42" t="str">
        <f t="shared" si="23"/>
        <v/>
      </c>
      <c r="R60" s="10"/>
      <c r="S60" s="7"/>
      <c r="T60" s="43" t="str">
        <f t="shared" si="24"/>
        <v/>
      </c>
      <c r="U60" s="16"/>
      <c r="V60" s="69" t="str" cm="1">
        <f t="array" ref="V60">IF((_xlfn.IFS(TRIM(SUBSTITUTE(U60,CHAR(160),""))="Devis 1",IFERROR(VALUE(TRIM(SUBSTITUTE(L60,CHAR(160),""))),0),TRIM(SUBSTITUTE(U60,CHAR(160),""))="Devis 2",IFERROR(VALUE(TRIM(SUBSTITUTE(O60,CHAR(160),""))),0),TRIM(SUBSTITUTE(U60,CHAR(160),""))="Devis 3",IFERROR(VALUE(TRIM(SUBSTITUTE(R60,CHAR(160),""))),0),TRUE,0)*IFERROR(VALUE(TRIM(SUBSTITUTE(C60,CHAR(160),""))),0))=0,"",_xlfn.IFS(TRIM(SUBSTITUTE(U60,CHAR(160),""))="Devis 1",IFERROR(VALUE(TRIM(SUBSTITUTE(L60,CHAR(160),""))),0),TRIM(SUBSTITUTE(U60,CHAR(160),""))="Devis 2",IFERROR(VALUE(TRIM(SUBSTITUTE(O60,CHAR(160),""))),0),TRIM(SUBSTITUTE(U60,CHAR(160),""))="Devis 3",IFERROR(VALUE(TRIM(SUBSTITUTE(R60,CHAR(160),""))),0),TRUE,0)*IFERROR(VALUE(TRIM(SUBSTITUTE(C60,CHAR(160),""))),0))</f>
        <v/>
      </c>
      <c r="W60" s="67" t="str" cm="1">
        <f t="array" ref="W60">IF((_xlfn.IFS(TRIM(SUBSTITUTE(U60,CHAR(160),""))="Devis 1",IFERROR(VALUE(TRIM(SUBSTITUTE(M60,CHAR(160),""))),0),TRIM(SUBSTITUTE(U60,CHAR(160),""))="Devis 2",IFERROR(VALUE(TRIM(SUBSTITUTE(P60,CHAR(160),""))),0),TRIM(SUBSTITUTE(U60,CHAR(160),""))="Devis 3",IFERROR(VALUE(TRIM(SUBSTITUTE(S60,CHAR(160),""))),0),TRUE,0)*IFERROR(VALUE(TRIM(SUBSTITUTE(C60,CHAR(160),""))),0))=0,IF(V60&lt;&gt;"",0,""),_xlfn.IFS(TRIM(SUBSTITUTE(U60,CHAR(160),""))="Devis 1",IFERROR(VALUE(TRIM(SUBSTITUTE(M60,CHAR(160),""))),0),TRIM(SUBSTITUTE(U60,CHAR(160),""))="Devis 2",IFERROR(VALUE(TRIM(SUBSTITUTE(P60,CHAR(160),""))),0),TRIM(SUBSTITUTE(U60,CHAR(160),""))="Devis 3",IFERROR(VALUE(TRIM(SUBSTITUTE(S60,CHAR(160),""))),0),TRUE,0)*IFERROR(VALUE(TRIM(SUBSTITUTE(C60,CHAR(160),""))),0))</f>
        <v/>
      </c>
      <c r="X60" s="70" t="str">
        <f t="shared" si="25"/>
        <v/>
      </c>
      <c r="Y60" s="609"/>
      <c r="Z60" s="18" t="str">
        <f t="shared" si="26"/>
        <v/>
      </c>
      <c r="AA60" s="15" t="str">
        <f t="shared" si="27"/>
        <v/>
      </c>
      <c r="AB60" s="15" t="str">
        <f t="shared" si="28"/>
        <v/>
      </c>
      <c r="AC60" s="15" t="str">
        <f t="shared" si="29"/>
        <v/>
      </c>
      <c r="AD60" s="15" t="str">
        <f t="shared" si="30"/>
        <v/>
      </c>
      <c r="AE60" s="15" t="str">
        <f t="shared" si="31"/>
        <v/>
      </c>
      <c r="AF60" s="15" t="str">
        <f t="shared" si="32"/>
        <v/>
      </c>
      <c r="AG60" s="614" t="str">
        <f t="shared" si="33"/>
        <v/>
      </c>
      <c r="AH60" s="618" t="str">
        <f t="shared" si="34"/>
        <v/>
      </c>
      <c r="AI60" s="616" t="str">
        <f t="shared" si="35"/>
        <v/>
      </c>
      <c r="AJ60" s="611" t="str">
        <f t="shared" si="50"/>
        <v/>
      </c>
      <c r="AK60" s="20" t="str">
        <f t="shared" si="51"/>
        <v/>
      </c>
      <c r="AL60" s="42" t="str">
        <f t="shared" si="36"/>
        <v/>
      </c>
      <c r="AM60" s="46" t="str">
        <f t="shared" si="40"/>
        <v/>
      </c>
      <c r="AN60" s="20" t="str">
        <f t="shared" si="41"/>
        <v/>
      </c>
      <c r="AO60" s="42" t="str">
        <f t="shared" si="37"/>
        <v/>
      </c>
      <c r="AP60" s="47" t="str">
        <f t="shared" si="42"/>
        <v/>
      </c>
      <c r="AQ60" s="20" t="str">
        <f t="shared" si="43"/>
        <v/>
      </c>
      <c r="AR60" s="48" t="str">
        <f t="shared" si="38"/>
        <v/>
      </c>
      <c r="AS60" s="44" t="str">
        <f t="shared" si="44"/>
        <v/>
      </c>
      <c r="AT60" s="58"/>
      <c r="AU60" s="49" t="str">
        <f t="shared" si="45"/>
        <v/>
      </c>
      <c r="AV60" s="49" t="str">
        <f t="shared" si="46"/>
        <v/>
      </c>
      <c r="AW60" s="49" t="str">
        <f t="shared" si="39"/>
        <v/>
      </c>
      <c r="AX60" s="68" t="str" cm="1">
        <f t="array" ref="AX60">IF($AA60="","",IF((IFERROR(_xlfn.IFS($AS60="Devis 1",(IFERROR(VALUE(TRIM(SUBSTITUTE(AJ60,CHAR(160),""))),0)),$AS60="Devis 2",(IFERROR(VALUE(TRIM(SUBSTITUTE(AM60,CHAR(160),""))),0)),$AS60="Devis 3",(IFERROR(VALUE(TRIM(SUBSTITUTE(AP60,CHAR(160),""))),0))),0))*(IFERROR(VALUE(TRIM(SUBSTITUTE($AA60,CHAR(160),""))),0))=0,"",(IFERROR(_xlfn.IFS($AS60="Devis 1",(IFERROR(VALUE(TRIM(SUBSTITUTE(AJ60,CHAR(160),""))),0)),$AS60="Devis 2",(IFERROR(VALUE(TRIM(SUBSTITUTE(AM60,CHAR(160),""))),0)),$AS60="Devis 3",(IFERROR(VALUE(TRIM(SUBSTITUTE(AP60,CHAR(160),""))),0))),0))*(IFERROR(VALUE(TRIM(SUBSTITUTE($AA60,CHAR(160),""))),0))))</f>
        <v/>
      </c>
      <c r="AY60" s="68" t="str" cm="1">
        <f t="array" ref="AY60">IF($AA60="","",IF(IFERROR(_xlfn.IFS(TRIM(SUBSTITUTE($AS60,CHAR(160),""))="Devis 1",IFERROR(VALUE(TRIM(SUBSTITUTE(AK60,CHAR(160),""))),0),TRIM(SUBSTITUTE($AS60,CHAR(160),""))="Devis 2",IFERROR(VALUE(TRIM(SUBSTITUTE(AN60,CHAR(160),""))),0),TRIM(SUBSTITUTE($AS60,CHAR(160),""))="Devis 3",IFERROR(VALUE(TRIM(SUBSTITUTE(AQ60,CHAR(160),""))),0)),0)*IFERROR(VALUE(TRIM(SUBSTITUTE($AA60,CHAR(160),""))),0)=0,IF(AX60&lt;&gt;"",0,""),IFERROR(_xlfn.IFS(TRIM(SUBSTITUTE($AS60,CHAR(160),""))="Devis 1",IFERROR(VALUE(TRIM(SUBSTITUTE(AK60,CHAR(160),""))),0),TRIM(SUBSTITUTE($AS60,CHAR(160),""))="Devis 2",IFERROR(VALUE(TRIM(SUBSTITUTE(AN60,CHAR(160),""))),0),TRIM(SUBSTITUTE($AS60,CHAR(160),""))="Devis 3",IFERROR(VALUE(TRIM(SUBSTITUTE(AQ60,CHAR(160),""))),0)),0)*IFERROR(VALUE(TRIM(SUBSTITUTE($AA60,CHAR(160),""))),0)))</f>
        <v/>
      </c>
      <c r="AZ60" s="68" t="str" cm="1">
        <f t="array" ref="AZ60">IF($AA60="","",IF((IFERROR(_xlfn.IFS($AS60="Devis 1",(IFERROR(VALUE(TRIM(SUBSTITUTE(AL60,CHAR(160),""))),0)),$AS60="Devis 2",(IFERROR(VALUE(TRIM(SUBSTITUTE(AO60,CHAR(160),""))),0)),$AS60="Devis 3",(IFERROR(VALUE(TRIM(SUBSTITUTE(AR60,CHAR(160),""))),0))),0))*(IFERROR(VALUE(TRIM(SUBSTITUTE($AA60,CHAR(160),""))),0))=0,"",(IFERROR(_xlfn.IFS($AS60="Devis 1",(IFERROR(VALUE(TRIM(SUBSTITUTE(AL60,CHAR(160),""))),0)),$AS60="Devis 2",(IFERROR(VALUE(TRIM(SUBSTITUTE(AO60,CHAR(160),""))),0)),$AS60="Devis 3",(IFERROR(VALUE(TRIM(SUBSTITUTE(AR60,CHAR(160),""))),0))),0))*(IFERROR(VALUE(TRIM(SUBSTITUTE($AA60,CHAR(160),""))),0))))</f>
        <v/>
      </c>
      <c r="BA60" s="59"/>
      <c r="BB60" s="14" t="str" cm="1">
        <f t="array" ref="BB60">IF(OR(AZ60="",AW60="",AX60="",AU60="",AY60="",AV60=""),"",_xlfn.IFS((IFERROR(VALUE(TRIM(SUBSTITUTE(AZ60,CHAR(160),""))),0))&gt;(IFERROR(VALUE(TRIM(SUBSTITUTE(AW60,CHAR(160),""))),0)),"KO : Le montant retenu TTC est supérieur au montant raisonnable TTC. Merci de revoir la ligne de dépense ou plafonner son montant.",(IFERROR(VALUE(TRIM(SUBSTITUTE(AX60,CHAR(160),""))),0))&gt;(IFERROR(VALUE(TRIM(SUBSTITUTE(AU60,CHAR(160),""))),0)),"Attention : Le montant retenu HT est supérieur au montant HT raisonnable. Merci de revoir la ligne de dépense, plafonner son montant, ou justifier la reventillation HT / TVA.",(IFERROR(VALUE(TRIM(SUBSTITUTE(AY60,CHAR(160),""))),0))&gt;(IFERROR(VALUE(TRIM(SUBSTITUTE(AV60,CHAR(160),""))),0)),"Attention : Le montant TVA retenu est supérieur au montant TVA raisonnable. Merci de revoir la ligne de dépense, plafonner son montant, ou justifier la reventillation HT / TVA.",(IFERROR(VALUE(TRIM(SUBSTITUTE(AZ60,CHAR(160),""))),0))=0,"",(IFERROR(VALUE(TRIM(SUBSTITUTE(AW60,CHAR(160),""))),0))=(IFERROR(VALUE(TRIM(SUBSTITUTE(AZ60,CHAR(160),""))),0)),"OK",(IFERROR(VALUE(TRIM(SUBSTITUTE(AW60,CHAR(160),""))),0))&gt;(IFERROR(VALUE(TRIM(SUBSTITUTE(AZ60,CHAR(160),""))),0))," OK : Montant instruit inférieur au montant raisonnable.",TRUE,""))</f>
        <v/>
      </c>
      <c r="BC60" s="14" t="str" cm="1">
        <f t="array" ref="BC60">IF(
   OR(AZ60="",X60="",AX60="",V60="",AY60="",W60=""),
   "",
   _xlfn.IFS(
      (IFERROR(VALUE(TRIM(SUBSTITUTE(AZ60,CHAR(160),""))),0))=0,
         "Attention montant présenté entièrement écarté",
      (IFERROR(VALUE(TRIM(SUBSTITUTE(AZ60,CHAR(160),""))),0))&gt;
         (IFERROR(VALUE(TRIM(SUBSTITUTE(X60,CHAR(160),""))),0)),
         "KO : Le montant retenu TTC est supérieur au montant présenté TTC. Merci de revoir la ligne de dépense ou plafonner son montant.",
      (IFERROR(VALUE(TRIM(SUBSTITUTE(AX60,CHAR(160),""))),0))&gt;
         (IFERROR(VALUE(TRIM(SUBSTITUTE(V60,CHAR(160),""))),0)),
         "Attention : Le montant retenu HT est supérieur au montant HT présenté. Merci de revoir la ligne de dépense, plafonner son montant, ou justifier la reventilation HT / TVA.",
      (IFERROR(VALUE(TRIM(SUBSTITUTE(AY60,CHAR(160),""))),0))&gt;
         (IFERROR(VALUE(TRIM(SUBSTITUTE(W60,CHAR(160),""))),0)),
         "Attention : Le montant TVA retenu est supérieur au montant TVA présenté. Merci de revoir la ligne de dépense, plafonner son montant, ou justifier la reventilation HT / TVA.",
      (IFERROR(VALUE(TRIM(SUBSTITUTE(X60,CHAR(160),""))),0))=0,
         "",
      (IFERROR(VALUE(TRIM(SUBSTITUTE(AZ60,CHAR(160),""))),0))=
         (IFERROR(VALUE(TRIM(SUBSTITUTE(X60,CHAR(160),""))),0)),
         "OK",
      (IFERROR(VALUE(TRIM(SUBSTITUTE(AZ60,CHAR(160),""))),0))&lt;
         (IFERROR(VALUE(TRIM(SUBSTITUTE(X60,CHAR(160),""))),0)),
         "Attention : montant présenté partiellement écarté.",
      TRUE,
         ""
   )
)</f>
        <v/>
      </c>
      <c r="BD60" s="49" t="str">
        <f t="shared" si="47"/>
        <v/>
      </c>
      <c r="BE60" s="49" t="str">
        <f t="shared" si="48"/>
        <v/>
      </c>
      <c r="BF60" s="21" t="str">
        <f t="shared" si="49"/>
        <v/>
      </c>
    </row>
    <row r="61" spans="1:58" ht="15" customHeight="1">
      <c r="A61" s="338">
        <v>50</v>
      </c>
      <c r="B61" s="355"/>
      <c r="C61" s="6"/>
      <c r="D61" s="5"/>
      <c r="E61" s="5"/>
      <c r="F61" s="143"/>
      <c r="G61" s="24"/>
      <c r="H61" s="22"/>
      <c r="I61" s="23"/>
      <c r="J61" s="5"/>
      <c r="K61" s="11"/>
      <c r="L61" s="8"/>
      <c r="M61" s="7"/>
      <c r="N61" s="42" t="str">
        <f t="shared" si="22"/>
        <v/>
      </c>
      <c r="O61" s="9"/>
      <c r="P61" s="7"/>
      <c r="Q61" s="42" t="str">
        <f t="shared" si="23"/>
        <v/>
      </c>
      <c r="R61" s="10"/>
      <c r="S61" s="7"/>
      <c r="T61" s="43" t="str">
        <f t="shared" si="24"/>
        <v/>
      </c>
      <c r="U61" s="16"/>
      <c r="V61" s="69" t="str" cm="1">
        <f t="array" ref="V61">IF((_xlfn.IFS(TRIM(SUBSTITUTE(U61,CHAR(160),""))="Devis 1",IFERROR(VALUE(TRIM(SUBSTITUTE(L61,CHAR(160),""))),0),TRIM(SUBSTITUTE(U61,CHAR(160),""))="Devis 2",IFERROR(VALUE(TRIM(SUBSTITUTE(O61,CHAR(160),""))),0),TRIM(SUBSTITUTE(U61,CHAR(160),""))="Devis 3",IFERROR(VALUE(TRIM(SUBSTITUTE(R61,CHAR(160),""))),0),TRUE,0)*IFERROR(VALUE(TRIM(SUBSTITUTE(C61,CHAR(160),""))),0))=0,"",_xlfn.IFS(TRIM(SUBSTITUTE(U61,CHAR(160),""))="Devis 1",IFERROR(VALUE(TRIM(SUBSTITUTE(L61,CHAR(160),""))),0),TRIM(SUBSTITUTE(U61,CHAR(160),""))="Devis 2",IFERROR(VALUE(TRIM(SUBSTITUTE(O61,CHAR(160),""))),0),TRIM(SUBSTITUTE(U61,CHAR(160),""))="Devis 3",IFERROR(VALUE(TRIM(SUBSTITUTE(R61,CHAR(160),""))),0),TRUE,0)*IFERROR(VALUE(TRIM(SUBSTITUTE(C61,CHAR(160),""))),0))</f>
        <v/>
      </c>
      <c r="W61" s="67" t="str" cm="1">
        <f t="array" ref="W61">IF((_xlfn.IFS(TRIM(SUBSTITUTE(U61,CHAR(160),""))="Devis 1",IFERROR(VALUE(TRIM(SUBSTITUTE(M61,CHAR(160),""))),0),TRIM(SUBSTITUTE(U61,CHAR(160),""))="Devis 2",IFERROR(VALUE(TRIM(SUBSTITUTE(P61,CHAR(160),""))),0),TRIM(SUBSTITUTE(U61,CHAR(160),""))="Devis 3",IFERROR(VALUE(TRIM(SUBSTITUTE(S61,CHAR(160),""))),0),TRUE,0)*IFERROR(VALUE(TRIM(SUBSTITUTE(C61,CHAR(160),""))),0))=0,IF(V61&lt;&gt;"",0,""),_xlfn.IFS(TRIM(SUBSTITUTE(U61,CHAR(160),""))="Devis 1",IFERROR(VALUE(TRIM(SUBSTITUTE(M61,CHAR(160),""))),0),TRIM(SUBSTITUTE(U61,CHAR(160),""))="Devis 2",IFERROR(VALUE(TRIM(SUBSTITUTE(P61,CHAR(160),""))),0),TRIM(SUBSTITUTE(U61,CHAR(160),""))="Devis 3",IFERROR(VALUE(TRIM(SUBSTITUTE(S61,CHAR(160),""))),0),TRUE,0)*IFERROR(VALUE(TRIM(SUBSTITUTE(C61,CHAR(160),""))),0))</f>
        <v/>
      </c>
      <c r="X61" s="70" t="str">
        <f t="shared" si="25"/>
        <v/>
      </c>
      <c r="Y61" s="609"/>
      <c r="Z61" s="18" t="str">
        <f t="shared" si="26"/>
        <v/>
      </c>
      <c r="AA61" s="15" t="str">
        <f t="shared" si="27"/>
        <v/>
      </c>
      <c r="AB61" s="15" t="str">
        <f t="shared" si="28"/>
        <v/>
      </c>
      <c r="AC61" s="15" t="str">
        <f t="shared" si="29"/>
        <v/>
      </c>
      <c r="AD61" s="15" t="str">
        <f t="shared" si="30"/>
        <v/>
      </c>
      <c r="AE61" s="15" t="str">
        <f t="shared" si="31"/>
        <v/>
      </c>
      <c r="AF61" s="15" t="str">
        <f t="shared" si="32"/>
        <v/>
      </c>
      <c r="AG61" s="614" t="str">
        <f t="shared" si="33"/>
        <v/>
      </c>
      <c r="AH61" s="618" t="str">
        <f t="shared" si="34"/>
        <v/>
      </c>
      <c r="AI61" s="616" t="str">
        <f t="shared" si="35"/>
        <v/>
      </c>
      <c r="AJ61" s="611" t="str">
        <f t="shared" si="50"/>
        <v/>
      </c>
      <c r="AK61" s="20" t="str">
        <f t="shared" si="51"/>
        <v/>
      </c>
      <c r="AL61" s="42" t="str">
        <f t="shared" si="36"/>
        <v/>
      </c>
      <c r="AM61" s="46" t="str">
        <f t="shared" si="40"/>
        <v/>
      </c>
      <c r="AN61" s="20" t="str">
        <f t="shared" si="41"/>
        <v/>
      </c>
      <c r="AO61" s="42" t="str">
        <f t="shared" si="37"/>
        <v/>
      </c>
      <c r="AP61" s="47" t="str">
        <f t="shared" si="42"/>
        <v/>
      </c>
      <c r="AQ61" s="20" t="str">
        <f t="shared" si="43"/>
        <v/>
      </c>
      <c r="AR61" s="48" t="str">
        <f t="shared" si="38"/>
        <v/>
      </c>
      <c r="AS61" s="44" t="str">
        <f t="shared" si="44"/>
        <v/>
      </c>
      <c r="AT61" s="58"/>
      <c r="AU61" s="49" t="str">
        <f t="shared" si="45"/>
        <v/>
      </c>
      <c r="AV61" s="49" t="str">
        <f t="shared" si="46"/>
        <v/>
      </c>
      <c r="AW61" s="49" t="str">
        <f t="shared" si="39"/>
        <v/>
      </c>
      <c r="AX61" s="68" t="str" cm="1">
        <f t="array" ref="AX61">IF($AA61="","",IF((IFERROR(_xlfn.IFS($AS61="Devis 1",(IFERROR(VALUE(TRIM(SUBSTITUTE(AJ61,CHAR(160),""))),0)),$AS61="Devis 2",(IFERROR(VALUE(TRIM(SUBSTITUTE(AM61,CHAR(160),""))),0)),$AS61="Devis 3",(IFERROR(VALUE(TRIM(SUBSTITUTE(AP61,CHAR(160),""))),0))),0))*(IFERROR(VALUE(TRIM(SUBSTITUTE($AA61,CHAR(160),""))),0))=0,"",(IFERROR(_xlfn.IFS($AS61="Devis 1",(IFERROR(VALUE(TRIM(SUBSTITUTE(AJ61,CHAR(160),""))),0)),$AS61="Devis 2",(IFERROR(VALUE(TRIM(SUBSTITUTE(AM61,CHAR(160),""))),0)),$AS61="Devis 3",(IFERROR(VALUE(TRIM(SUBSTITUTE(AP61,CHAR(160),""))),0))),0))*(IFERROR(VALUE(TRIM(SUBSTITUTE($AA61,CHAR(160),""))),0))))</f>
        <v/>
      </c>
      <c r="AY61" s="68" t="str" cm="1">
        <f t="array" ref="AY61">IF($AA61="","",IF(IFERROR(_xlfn.IFS(TRIM(SUBSTITUTE($AS61,CHAR(160),""))="Devis 1",IFERROR(VALUE(TRIM(SUBSTITUTE(AK61,CHAR(160),""))),0),TRIM(SUBSTITUTE($AS61,CHAR(160),""))="Devis 2",IFERROR(VALUE(TRIM(SUBSTITUTE(AN61,CHAR(160),""))),0),TRIM(SUBSTITUTE($AS61,CHAR(160),""))="Devis 3",IFERROR(VALUE(TRIM(SUBSTITUTE(AQ61,CHAR(160),""))),0)),0)*IFERROR(VALUE(TRIM(SUBSTITUTE($AA61,CHAR(160),""))),0)=0,IF(AX61&lt;&gt;"",0,""),IFERROR(_xlfn.IFS(TRIM(SUBSTITUTE($AS61,CHAR(160),""))="Devis 1",IFERROR(VALUE(TRIM(SUBSTITUTE(AK61,CHAR(160),""))),0),TRIM(SUBSTITUTE($AS61,CHAR(160),""))="Devis 2",IFERROR(VALUE(TRIM(SUBSTITUTE(AN61,CHAR(160),""))),0),TRIM(SUBSTITUTE($AS61,CHAR(160),""))="Devis 3",IFERROR(VALUE(TRIM(SUBSTITUTE(AQ61,CHAR(160),""))),0)),0)*IFERROR(VALUE(TRIM(SUBSTITUTE($AA61,CHAR(160),""))),0)))</f>
        <v/>
      </c>
      <c r="AZ61" s="68" t="str" cm="1">
        <f t="array" ref="AZ61">IF($AA61="","",IF((IFERROR(_xlfn.IFS($AS61="Devis 1",(IFERROR(VALUE(TRIM(SUBSTITUTE(AL61,CHAR(160),""))),0)),$AS61="Devis 2",(IFERROR(VALUE(TRIM(SUBSTITUTE(AO61,CHAR(160),""))),0)),$AS61="Devis 3",(IFERROR(VALUE(TRIM(SUBSTITUTE(AR61,CHAR(160),""))),0))),0))*(IFERROR(VALUE(TRIM(SUBSTITUTE($AA61,CHAR(160),""))),0))=0,"",(IFERROR(_xlfn.IFS($AS61="Devis 1",(IFERROR(VALUE(TRIM(SUBSTITUTE(AL61,CHAR(160),""))),0)),$AS61="Devis 2",(IFERROR(VALUE(TRIM(SUBSTITUTE(AO61,CHAR(160),""))),0)),$AS61="Devis 3",(IFERROR(VALUE(TRIM(SUBSTITUTE(AR61,CHAR(160),""))),0))),0))*(IFERROR(VALUE(TRIM(SUBSTITUTE($AA61,CHAR(160),""))),0))))</f>
        <v/>
      </c>
      <c r="BA61" s="59"/>
      <c r="BB61" s="14" t="str" cm="1">
        <f t="array" ref="BB61">IF(OR(AZ61="",AW61="",AX61="",AU61="",AY61="",AV61=""),"",_xlfn.IFS((IFERROR(VALUE(TRIM(SUBSTITUTE(AZ61,CHAR(160),""))),0))&gt;(IFERROR(VALUE(TRIM(SUBSTITUTE(AW61,CHAR(160),""))),0)),"KO : Le montant retenu TTC est supérieur au montant raisonnable TTC. Merci de revoir la ligne de dépense ou plafonner son montant.",(IFERROR(VALUE(TRIM(SUBSTITUTE(AX61,CHAR(160),""))),0))&gt;(IFERROR(VALUE(TRIM(SUBSTITUTE(AU61,CHAR(160),""))),0)),"Attention : Le montant retenu HT est supérieur au montant HT raisonnable. Merci de revoir la ligne de dépense, plafonner son montant, ou justifier la reventillation HT / TVA.",(IFERROR(VALUE(TRIM(SUBSTITUTE(AY61,CHAR(160),""))),0))&gt;(IFERROR(VALUE(TRIM(SUBSTITUTE(AV61,CHAR(160),""))),0)),"Attention : Le montant TVA retenu est supérieur au montant TVA raisonnable. Merci de revoir la ligne de dépense, plafonner son montant, ou justifier la reventillation HT / TVA.",(IFERROR(VALUE(TRIM(SUBSTITUTE(AZ61,CHAR(160),""))),0))=0,"",(IFERROR(VALUE(TRIM(SUBSTITUTE(AW61,CHAR(160),""))),0))=(IFERROR(VALUE(TRIM(SUBSTITUTE(AZ61,CHAR(160),""))),0)),"OK",(IFERROR(VALUE(TRIM(SUBSTITUTE(AW61,CHAR(160),""))),0))&gt;(IFERROR(VALUE(TRIM(SUBSTITUTE(AZ61,CHAR(160),""))),0))," OK : Montant instruit inférieur au montant raisonnable.",TRUE,""))</f>
        <v/>
      </c>
      <c r="BC61" s="14" t="str" cm="1">
        <f t="array" ref="BC61">IF(
   OR(AZ61="",X61="",AX61="",V61="",AY61="",W61=""),
   "",
   _xlfn.IFS(
      (IFERROR(VALUE(TRIM(SUBSTITUTE(AZ61,CHAR(160),""))),0))=0,
         "Attention montant présenté entièrement écarté",
      (IFERROR(VALUE(TRIM(SUBSTITUTE(AZ61,CHAR(160),""))),0))&gt;
         (IFERROR(VALUE(TRIM(SUBSTITUTE(X61,CHAR(160),""))),0)),
         "KO : Le montant retenu TTC est supérieur au montant présenté TTC. Merci de revoir la ligne de dépense ou plafonner son montant.",
      (IFERROR(VALUE(TRIM(SUBSTITUTE(AX61,CHAR(160),""))),0))&gt;
         (IFERROR(VALUE(TRIM(SUBSTITUTE(V61,CHAR(160),""))),0)),
         "Attention : Le montant retenu HT est supérieur au montant HT présenté. Merci de revoir la ligne de dépense, plafonner son montant, ou justifier la reventilation HT / TVA.",
      (IFERROR(VALUE(TRIM(SUBSTITUTE(AY61,CHAR(160),""))),0))&gt;
         (IFERROR(VALUE(TRIM(SUBSTITUTE(W61,CHAR(160),""))),0)),
         "Attention : Le montant TVA retenu est supérieur au montant TVA présenté. Merci de revoir la ligne de dépense, plafonner son montant, ou justifier la reventilation HT / TVA.",
      (IFERROR(VALUE(TRIM(SUBSTITUTE(X61,CHAR(160),""))),0))=0,
         "",
      (IFERROR(VALUE(TRIM(SUBSTITUTE(AZ61,CHAR(160),""))),0))=
         (IFERROR(VALUE(TRIM(SUBSTITUTE(X61,CHAR(160),""))),0)),
         "OK",
      (IFERROR(VALUE(TRIM(SUBSTITUTE(AZ61,CHAR(160),""))),0))&lt;
         (IFERROR(VALUE(TRIM(SUBSTITUTE(X61,CHAR(160),""))),0)),
         "Attention : montant présenté partiellement écarté.",
      TRUE,
         ""
   )
)</f>
        <v/>
      </c>
      <c r="BD61" s="49" t="str">
        <f t="shared" si="47"/>
        <v/>
      </c>
      <c r="BE61" s="49" t="str">
        <f t="shared" si="48"/>
        <v/>
      </c>
      <c r="BF61" s="21" t="str">
        <f t="shared" si="49"/>
        <v/>
      </c>
    </row>
    <row r="62" spans="1:58" ht="15" customHeight="1">
      <c r="A62" s="338">
        <v>51</v>
      </c>
      <c r="B62" s="355"/>
      <c r="C62" s="6"/>
      <c r="D62" s="5"/>
      <c r="E62" s="5"/>
      <c r="F62" s="143"/>
      <c r="G62" s="24"/>
      <c r="H62" s="22"/>
      <c r="I62" s="23"/>
      <c r="J62" s="5"/>
      <c r="K62" s="11"/>
      <c r="L62" s="8"/>
      <c r="M62" s="7"/>
      <c r="N62" s="42" t="str">
        <f t="shared" si="22"/>
        <v/>
      </c>
      <c r="O62" s="9"/>
      <c r="P62" s="7"/>
      <c r="Q62" s="42" t="str">
        <f t="shared" si="23"/>
        <v/>
      </c>
      <c r="R62" s="10"/>
      <c r="S62" s="7"/>
      <c r="T62" s="43" t="str">
        <f t="shared" si="24"/>
        <v/>
      </c>
      <c r="U62" s="16"/>
      <c r="V62" s="69" t="str" cm="1">
        <f t="array" ref="V62">IF((_xlfn.IFS(TRIM(SUBSTITUTE(U62,CHAR(160),""))="Devis 1",IFERROR(VALUE(TRIM(SUBSTITUTE(L62,CHAR(160),""))),0),TRIM(SUBSTITUTE(U62,CHAR(160),""))="Devis 2",IFERROR(VALUE(TRIM(SUBSTITUTE(O62,CHAR(160),""))),0),TRIM(SUBSTITUTE(U62,CHAR(160),""))="Devis 3",IFERROR(VALUE(TRIM(SUBSTITUTE(R62,CHAR(160),""))),0),TRUE,0)*IFERROR(VALUE(TRIM(SUBSTITUTE(C62,CHAR(160),""))),0))=0,"",_xlfn.IFS(TRIM(SUBSTITUTE(U62,CHAR(160),""))="Devis 1",IFERROR(VALUE(TRIM(SUBSTITUTE(L62,CHAR(160),""))),0),TRIM(SUBSTITUTE(U62,CHAR(160),""))="Devis 2",IFERROR(VALUE(TRIM(SUBSTITUTE(O62,CHAR(160),""))),0),TRIM(SUBSTITUTE(U62,CHAR(160),""))="Devis 3",IFERROR(VALUE(TRIM(SUBSTITUTE(R62,CHAR(160),""))),0),TRUE,0)*IFERROR(VALUE(TRIM(SUBSTITUTE(C62,CHAR(160),""))),0))</f>
        <v/>
      </c>
      <c r="W62" s="67" t="str" cm="1">
        <f t="array" ref="W62">IF((_xlfn.IFS(TRIM(SUBSTITUTE(U62,CHAR(160),""))="Devis 1",IFERROR(VALUE(TRIM(SUBSTITUTE(M62,CHAR(160),""))),0),TRIM(SUBSTITUTE(U62,CHAR(160),""))="Devis 2",IFERROR(VALUE(TRIM(SUBSTITUTE(P62,CHAR(160),""))),0),TRIM(SUBSTITUTE(U62,CHAR(160),""))="Devis 3",IFERROR(VALUE(TRIM(SUBSTITUTE(S62,CHAR(160),""))),0),TRUE,0)*IFERROR(VALUE(TRIM(SUBSTITUTE(C62,CHAR(160),""))),0))=0,IF(V62&lt;&gt;"",0,""),_xlfn.IFS(TRIM(SUBSTITUTE(U62,CHAR(160),""))="Devis 1",IFERROR(VALUE(TRIM(SUBSTITUTE(M62,CHAR(160),""))),0),TRIM(SUBSTITUTE(U62,CHAR(160),""))="Devis 2",IFERROR(VALUE(TRIM(SUBSTITUTE(P62,CHAR(160),""))),0),TRIM(SUBSTITUTE(U62,CHAR(160),""))="Devis 3",IFERROR(VALUE(TRIM(SUBSTITUTE(S62,CHAR(160),""))),0),TRUE,0)*IFERROR(VALUE(TRIM(SUBSTITUTE(C62,CHAR(160),""))),0))</f>
        <v/>
      </c>
      <c r="X62" s="70" t="str">
        <f t="shared" si="25"/>
        <v/>
      </c>
      <c r="Y62" s="609"/>
      <c r="Z62" s="18" t="str">
        <f t="shared" si="26"/>
        <v/>
      </c>
      <c r="AA62" s="15" t="str">
        <f t="shared" si="27"/>
        <v/>
      </c>
      <c r="AB62" s="15" t="str">
        <f t="shared" si="28"/>
        <v/>
      </c>
      <c r="AC62" s="15" t="str">
        <f t="shared" si="29"/>
        <v/>
      </c>
      <c r="AD62" s="15" t="str">
        <f t="shared" si="30"/>
        <v/>
      </c>
      <c r="AE62" s="15" t="str">
        <f t="shared" si="31"/>
        <v/>
      </c>
      <c r="AF62" s="15" t="str">
        <f t="shared" si="32"/>
        <v/>
      </c>
      <c r="AG62" s="614" t="str">
        <f t="shared" si="33"/>
        <v/>
      </c>
      <c r="AH62" s="618" t="str">
        <f t="shared" si="34"/>
        <v/>
      </c>
      <c r="AI62" s="616" t="str">
        <f t="shared" si="35"/>
        <v/>
      </c>
      <c r="AJ62" s="611" t="str">
        <f t="shared" si="50"/>
        <v/>
      </c>
      <c r="AK62" s="20" t="str">
        <f t="shared" si="51"/>
        <v/>
      </c>
      <c r="AL62" s="42" t="str">
        <f t="shared" si="36"/>
        <v/>
      </c>
      <c r="AM62" s="46" t="str">
        <f t="shared" si="40"/>
        <v/>
      </c>
      <c r="AN62" s="20" t="str">
        <f t="shared" si="41"/>
        <v/>
      </c>
      <c r="AO62" s="42" t="str">
        <f t="shared" si="37"/>
        <v/>
      </c>
      <c r="AP62" s="47" t="str">
        <f t="shared" si="42"/>
        <v/>
      </c>
      <c r="AQ62" s="20" t="str">
        <f t="shared" si="43"/>
        <v/>
      </c>
      <c r="AR62" s="48" t="str">
        <f t="shared" si="38"/>
        <v/>
      </c>
      <c r="AS62" s="44" t="str">
        <f t="shared" si="44"/>
        <v/>
      </c>
      <c r="AT62" s="58"/>
      <c r="AU62" s="49" t="str">
        <f t="shared" si="45"/>
        <v/>
      </c>
      <c r="AV62" s="49" t="str">
        <f t="shared" si="46"/>
        <v/>
      </c>
      <c r="AW62" s="49" t="str">
        <f t="shared" si="39"/>
        <v/>
      </c>
      <c r="AX62" s="68" t="str" cm="1">
        <f t="array" ref="AX62">IF($AA62="","",IF((IFERROR(_xlfn.IFS($AS62="Devis 1",(IFERROR(VALUE(TRIM(SUBSTITUTE(AJ62,CHAR(160),""))),0)),$AS62="Devis 2",(IFERROR(VALUE(TRIM(SUBSTITUTE(AM62,CHAR(160),""))),0)),$AS62="Devis 3",(IFERROR(VALUE(TRIM(SUBSTITUTE(AP62,CHAR(160),""))),0))),0))*(IFERROR(VALUE(TRIM(SUBSTITUTE($AA62,CHAR(160),""))),0))=0,"",(IFERROR(_xlfn.IFS($AS62="Devis 1",(IFERROR(VALUE(TRIM(SUBSTITUTE(AJ62,CHAR(160),""))),0)),$AS62="Devis 2",(IFERROR(VALUE(TRIM(SUBSTITUTE(AM62,CHAR(160),""))),0)),$AS62="Devis 3",(IFERROR(VALUE(TRIM(SUBSTITUTE(AP62,CHAR(160),""))),0))),0))*(IFERROR(VALUE(TRIM(SUBSTITUTE($AA62,CHAR(160),""))),0))))</f>
        <v/>
      </c>
      <c r="AY62" s="68" t="str" cm="1">
        <f t="array" ref="AY62">IF($AA62="","",IF(IFERROR(_xlfn.IFS(TRIM(SUBSTITUTE($AS62,CHAR(160),""))="Devis 1",IFERROR(VALUE(TRIM(SUBSTITUTE(AK62,CHAR(160),""))),0),TRIM(SUBSTITUTE($AS62,CHAR(160),""))="Devis 2",IFERROR(VALUE(TRIM(SUBSTITUTE(AN62,CHAR(160),""))),0),TRIM(SUBSTITUTE($AS62,CHAR(160),""))="Devis 3",IFERROR(VALUE(TRIM(SUBSTITUTE(AQ62,CHAR(160),""))),0)),0)*IFERROR(VALUE(TRIM(SUBSTITUTE($AA62,CHAR(160),""))),0)=0,IF(AX62&lt;&gt;"",0,""),IFERROR(_xlfn.IFS(TRIM(SUBSTITUTE($AS62,CHAR(160),""))="Devis 1",IFERROR(VALUE(TRIM(SUBSTITUTE(AK62,CHAR(160),""))),0),TRIM(SUBSTITUTE($AS62,CHAR(160),""))="Devis 2",IFERROR(VALUE(TRIM(SUBSTITUTE(AN62,CHAR(160),""))),0),TRIM(SUBSTITUTE($AS62,CHAR(160),""))="Devis 3",IFERROR(VALUE(TRIM(SUBSTITUTE(AQ62,CHAR(160),""))),0)),0)*IFERROR(VALUE(TRIM(SUBSTITUTE($AA62,CHAR(160),""))),0)))</f>
        <v/>
      </c>
      <c r="AZ62" s="68" t="str" cm="1">
        <f t="array" ref="AZ62">IF($AA62="","",IF((IFERROR(_xlfn.IFS($AS62="Devis 1",(IFERROR(VALUE(TRIM(SUBSTITUTE(AL62,CHAR(160),""))),0)),$AS62="Devis 2",(IFERROR(VALUE(TRIM(SUBSTITUTE(AO62,CHAR(160),""))),0)),$AS62="Devis 3",(IFERROR(VALUE(TRIM(SUBSTITUTE(AR62,CHAR(160),""))),0))),0))*(IFERROR(VALUE(TRIM(SUBSTITUTE($AA62,CHAR(160),""))),0))=0,"",(IFERROR(_xlfn.IFS($AS62="Devis 1",(IFERROR(VALUE(TRIM(SUBSTITUTE(AL62,CHAR(160),""))),0)),$AS62="Devis 2",(IFERROR(VALUE(TRIM(SUBSTITUTE(AO62,CHAR(160),""))),0)),$AS62="Devis 3",(IFERROR(VALUE(TRIM(SUBSTITUTE(AR62,CHAR(160),""))),0))),0))*(IFERROR(VALUE(TRIM(SUBSTITUTE($AA62,CHAR(160),""))),0))))</f>
        <v/>
      </c>
      <c r="BA62" s="59"/>
      <c r="BB62" s="14" t="str" cm="1">
        <f t="array" ref="BB62">IF(OR(AZ62="",AW62="",AX62="",AU62="",AY62="",AV62=""),"",_xlfn.IFS((IFERROR(VALUE(TRIM(SUBSTITUTE(AZ62,CHAR(160),""))),0))&gt;(IFERROR(VALUE(TRIM(SUBSTITUTE(AW62,CHAR(160),""))),0)),"KO : Le montant retenu TTC est supérieur au montant raisonnable TTC. Merci de revoir la ligne de dépense ou plafonner son montant.",(IFERROR(VALUE(TRIM(SUBSTITUTE(AX62,CHAR(160),""))),0))&gt;(IFERROR(VALUE(TRIM(SUBSTITUTE(AU62,CHAR(160),""))),0)),"Attention : Le montant retenu HT est supérieur au montant HT raisonnable. Merci de revoir la ligne de dépense, plafonner son montant, ou justifier la reventillation HT / TVA.",(IFERROR(VALUE(TRIM(SUBSTITUTE(AY62,CHAR(160),""))),0))&gt;(IFERROR(VALUE(TRIM(SUBSTITUTE(AV62,CHAR(160),""))),0)),"Attention : Le montant TVA retenu est supérieur au montant TVA raisonnable. Merci de revoir la ligne de dépense, plafonner son montant, ou justifier la reventillation HT / TVA.",(IFERROR(VALUE(TRIM(SUBSTITUTE(AZ62,CHAR(160),""))),0))=0,"",(IFERROR(VALUE(TRIM(SUBSTITUTE(AW62,CHAR(160),""))),0))=(IFERROR(VALUE(TRIM(SUBSTITUTE(AZ62,CHAR(160),""))),0)),"OK",(IFERROR(VALUE(TRIM(SUBSTITUTE(AW62,CHAR(160),""))),0))&gt;(IFERROR(VALUE(TRIM(SUBSTITUTE(AZ62,CHAR(160),""))),0))," OK : Montant instruit inférieur au montant raisonnable.",TRUE,""))</f>
        <v/>
      </c>
      <c r="BC62" s="14" t="str" cm="1">
        <f t="array" ref="BC62">IF(
   OR(AZ62="",X62="",AX62="",V62="",AY62="",W62=""),
   "",
   _xlfn.IFS(
      (IFERROR(VALUE(TRIM(SUBSTITUTE(AZ62,CHAR(160),""))),0))=0,
         "Attention montant présenté entièrement écarté",
      (IFERROR(VALUE(TRIM(SUBSTITUTE(AZ62,CHAR(160),""))),0))&gt;
         (IFERROR(VALUE(TRIM(SUBSTITUTE(X62,CHAR(160),""))),0)),
         "KO : Le montant retenu TTC est supérieur au montant présenté TTC. Merci de revoir la ligne de dépense ou plafonner son montant.",
      (IFERROR(VALUE(TRIM(SUBSTITUTE(AX62,CHAR(160),""))),0))&gt;
         (IFERROR(VALUE(TRIM(SUBSTITUTE(V62,CHAR(160),""))),0)),
         "Attention : Le montant retenu HT est supérieur au montant HT présenté. Merci de revoir la ligne de dépense, plafonner son montant, ou justifier la reventilation HT / TVA.",
      (IFERROR(VALUE(TRIM(SUBSTITUTE(AY62,CHAR(160),""))),0))&gt;
         (IFERROR(VALUE(TRIM(SUBSTITUTE(W62,CHAR(160),""))),0)),
         "Attention : Le montant TVA retenu est supérieur au montant TVA présenté. Merci de revoir la ligne de dépense, plafonner son montant, ou justifier la reventilation HT / TVA.",
      (IFERROR(VALUE(TRIM(SUBSTITUTE(X62,CHAR(160),""))),0))=0,
         "",
      (IFERROR(VALUE(TRIM(SUBSTITUTE(AZ62,CHAR(160),""))),0))=
         (IFERROR(VALUE(TRIM(SUBSTITUTE(X62,CHAR(160),""))),0)),
         "OK",
      (IFERROR(VALUE(TRIM(SUBSTITUTE(AZ62,CHAR(160),""))),0))&lt;
         (IFERROR(VALUE(TRIM(SUBSTITUTE(X62,CHAR(160),""))),0)),
         "Attention : montant présenté partiellement écarté.",
      TRUE,
         ""
   )
)</f>
        <v/>
      </c>
      <c r="BD62" s="49" t="str">
        <f t="shared" si="47"/>
        <v/>
      </c>
      <c r="BE62" s="49" t="str">
        <f t="shared" si="48"/>
        <v/>
      </c>
      <c r="BF62" s="21" t="str">
        <f t="shared" si="49"/>
        <v/>
      </c>
    </row>
    <row r="63" spans="1:58" ht="15" customHeight="1">
      <c r="A63" s="338">
        <v>52</v>
      </c>
      <c r="B63" s="355"/>
      <c r="C63" s="6"/>
      <c r="D63" s="5"/>
      <c r="E63" s="5"/>
      <c r="F63" s="143"/>
      <c r="G63" s="24"/>
      <c r="H63" s="22"/>
      <c r="I63" s="23"/>
      <c r="J63" s="5"/>
      <c r="K63" s="11"/>
      <c r="L63" s="8"/>
      <c r="M63" s="7"/>
      <c r="N63" s="42" t="str">
        <f t="shared" si="22"/>
        <v/>
      </c>
      <c r="O63" s="9"/>
      <c r="P63" s="7"/>
      <c r="Q63" s="42" t="str">
        <f t="shared" si="23"/>
        <v/>
      </c>
      <c r="R63" s="10"/>
      <c r="S63" s="7"/>
      <c r="T63" s="43" t="str">
        <f t="shared" si="24"/>
        <v/>
      </c>
      <c r="U63" s="16"/>
      <c r="V63" s="69" t="str" cm="1">
        <f t="array" ref="V63">IF((_xlfn.IFS(TRIM(SUBSTITUTE(U63,CHAR(160),""))="Devis 1",IFERROR(VALUE(TRIM(SUBSTITUTE(L63,CHAR(160),""))),0),TRIM(SUBSTITUTE(U63,CHAR(160),""))="Devis 2",IFERROR(VALUE(TRIM(SUBSTITUTE(O63,CHAR(160),""))),0),TRIM(SUBSTITUTE(U63,CHAR(160),""))="Devis 3",IFERROR(VALUE(TRIM(SUBSTITUTE(R63,CHAR(160),""))),0),TRUE,0)*IFERROR(VALUE(TRIM(SUBSTITUTE(C63,CHAR(160),""))),0))=0,"",_xlfn.IFS(TRIM(SUBSTITUTE(U63,CHAR(160),""))="Devis 1",IFERROR(VALUE(TRIM(SUBSTITUTE(L63,CHAR(160),""))),0),TRIM(SUBSTITUTE(U63,CHAR(160),""))="Devis 2",IFERROR(VALUE(TRIM(SUBSTITUTE(O63,CHAR(160),""))),0),TRIM(SUBSTITUTE(U63,CHAR(160),""))="Devis 3",IFERROR(VALUE(TRIM(SUBSTITUTE(R63,CHAR(160),""))),0),TRUE,0)*IFERROR(VALUE(TRIM(SUBSTITUTE(C63,CHAR(160),""))),0))</f>
        <v/>
      </c>
      <c r="W63" s="67" t="str" cm="1">
        <f t="array" ref="W63">IF((_xlfn.IFS(TRIM(SUBSTITUTE(U63,CHAR(160),""))="Devis 1",IFERROR(VALUE(TRIM(SUBSTITUTE(M63,CHAR(160),""))),0),TRIM(SUBSTITUTE(U63,CHAR(160),""))="Devis 2",IFERROR(VALUE(TRIM(SUBSTITUTE(P63,CHAR(160),""))),0),TRIM(SUBSTITUTE(U63,CHAR(160),""))="Devis 3",IFERROR(VALUE(TRIM(SUBSTITUTE(S63,CHAR(160),""))),0),TRUE,0)*IFERROR(VALUE(TRIM(SUBSTITUTE(C63,CHAR(160),""))),0))=0,IF(V63&lt;&gt;"",0,""),_xlfn.IFS(TRIM(SUBSTITUTE(U63,CHAR(160),""))="Devis 1",IFERROR(VALUE(TRIM(SUBSTITUTE(M63,CHAR(160),""))),0),TRIM(SUBSTITUTE(U63,CHAR(160),""))="Devis 2",IFERROR(VALUE(TRIM(SUBSTITUTE(P63,CHAR(160),""))),0),TRIM(SUBSTITUTE(U63,CHAR(160),""))="Devis 3",IFERROR(VALUE(TRIM(SUBSTITUTE(S63,CHAR(160),""))),0),TRUE,0)*IFERROR(VALUE(TRIM(SUBSTITUTE(C63,CHAR(160),""))),0))</f>
        <v/>
      </c>
      <c r="X63" s="70" t="str">
        <f t="shared" si="25"/>
        <v/>
      </c>
      <c r="Y63" s="609"/>
      <c r="Z63" s="18" t="str">
        <f t="shared" si="26"/>
        <v/>
      </c>
      <c r="AA63" s="15" t="str">
        <f t="shared" si="27"/>
        <v/>
      </c>
      <c r="AB63" s="15" t="str">
        <f t="shared" si="28"/>
        <v/>
      </c>
      <c r="AC63" s="15" t="str">
        <f t="shared" si="29"/>
        <v/>
      </c>
      <c r="AD63" s="15" t="str">
        <f t="shared" si="30"/>
        <v/>
      </c>
      <c r="AE63" s="15" t="str">
        <f t="shared" si="31"/>
        <v/>
      </c>
      <c r="AF63" s="15" t="str">
        <f t="shared" si="32"/>
        <v/>
      </c>
      <c r="AG63" s="614" t="str">
        <f t="shared" si="33"/>
        <v/>
      </c>
      <c r="AH63" s="618" t="str">
        <f t="shared" si="34"/>
        <v/>
      </c>
      <c r="AI63" s="616" t="str">
        <f t="shared" si="35"/>
        <v/>
      </c>
      <c r="AJ63" s="611" t="str">
        <f t="shared" si="50"/>
        <v/>
      </c>
      <c r="AK63" s="20" t="str">
        <f t="shared" si="51"/>
        <v/>
      </c>
      <c r="AL63" s="42" t="str">
        <f t="shared" si="36"/>
        <v/>
      </c>
      <c r="AM63" s="46" t="str">
        <f t="shared" si="40"/>
        <v/>
      </c>
      <c r="AN63" s="20" t="str">
        <f t="shared" si="41"/>
        <v/>
      </c>
      <c r="AO63" s="42" t="str">
        <f t="shared" si="37"/>
        <v/>
      </c>
      <c r="AP63" s="47" t="str">
        <f t="shared" si="42"/>
        <v/>
      </c>
      <c r="AQ63" s="20" t="str">
        <f t="shared" si="43"/>
        <v/>
      </c>
      <c r="AR63" s="48" t="str">
        <f t="shared" si="38"/>
        <v/>
      </c>
      <c r="AS63" s="44" t="str">
        <f t="shared" si="44"/>
        <v/>
      </c>
      <c r="AT63" s="58"/>
      <c r="AU63" s="49" t="str">
        <f t="shared" si="45"/>
        <v/>
      </c>
      <c r="AV63" s="49" t="str">
        <f t="shared" si="46"/>
        <v/>
      </c>
      <c r="AW63" s="49" t="str">
        <f t="shared" si="39"/>
        <v/>
      </c>
      <c r="AX63" s="68" t="str" cm="1">
        <f t="array" ref="AX63">IF($AA63="","",IF((IFERROR(_xlfn.IFS($AS63="Devis 1",(IFERROR(VALUE(TRIM(SUBSTITUTE(AJ63,CHAR(160),""))),0)),$AS63="Devis 2",(IFERROR(VALUE(TRIM(SUBSTITUTE(AM63,CHAR(160),""))),0)),$AS63="Devis 3",(IFERROR(VALUE(TRIM(SUBSTITUTE(AP63,CHAR(160),""))),0))),0))*(IFERROR(VALUE(TRIM(SUBSTITUTE($AA63,CHAR(160),""))),0))=0,"",(IFERROR(_xlfn.IFS($AS63="Devis 1",(IFERROR(VALUE(TRIM(SUBSTITUTE(AJ63,CHAR(160),""))),0)),$AS63="Devis 2",(IFERROR(VALUE(TRIM(SUBSTITUTE(AM63,CHAR(160),""))),0)),$AS63="Devis 3",(IFERROR(VALUE(TRIM(SUBSTITUTE(AP63,CHAR(160),""))),0))),0))*(IFERROR(VALUE(TRIM(SUBSTITUTE($AA63,CHAR(160),""))),0))))</f>
        <v/>
      </c>
      <c r="AY63" s="68" t="str" cm="1">
        <f t="array" ref="AY63">IF($AA63="","",IF(IFERROR(_xlfn.IFS(TRIM(SUBSTITUTE($AS63,CHAR(160),""))="Devis 1",IFERROR(VALUE(TRIM(SUBSTITUTE(AK63,CHAR(160),""))),0),TRIM(SUBSTITUTE($AS63,CHAR(160),""))="Devis 2",IFERROR(VALUE(TRIM(SUBSTITUTE(AN63,CHAR(160),""))),0),TRIM(SUBSTITUTE($AS63,CHAR(160),""))="Devis 3",IFERROR(VALUE(TRIM(SUBSTITUTE(AQ63,CHAR(160),""))),0)),0)*IFERROR(VALUE(TRIM(SUBSTITUTE($AA63,CHAR(160),""))),0)=0,IF(AX63&lt;&gt;"",0,""),IFERROR(_xlfn.IFS(TRIM(SUBSTITUTE($AS63,CHAR(160),""))="Devis 1",IFERROR(VALUE(TRIM(SUBSTITUTE(AK63,CHAR(160),""))),0),TRIM(SUBSTITUTE($AS63,CHAR(160),""))="Devis 2",IFERROR(VALUE(TRIM(SUBSTITUTE(AN63,CHAR(160),""))),0),TRIM(SUBSTITUTE($AS63,CHAR(160),""))="Devis 3",IFERROR(VALUE(TRIM(SUBSTITUTE(AQ63,CHAR(160),""))),0)),0)*IFERROR(VALUE(TRIM(SUBSTITUTE($AA63,CHAR(160),""))),0)))</f>
        <v/>
      </c>
      <c r="AZ63" s="68" t="str" cm="1">
        <f t="array" ref="AZ63">IF($AA63="","",IF((IFERROR(_xlfn.IFS($AS63="Devis 1",(IFERROR(VALUE(TRIM(SUBSTITUTE(AL63,CHAR(160),""))),0)),$AS63="Devis 2",(IFERROR(VALUE(TRIM(SUBSTITUTE(AO63,CHAR(160),""))),0)),$AS63="Devis 3",(IFERROR(VALUE(TRIM(SUBSTITUTE(AR63,CHAR(160),""))),0))),0))*(IFERROR(VALUE(TRIM(SUBSTITUTE($AA63,CHAR(160),""))),0))=0,"",(IFERROR(_xlfn.IFS($AS63="Devis 1",(IFERROR(VALUE(TRIM(SUBSTITUTE(AL63,CHAR(160),""))),0)),$AS63="Devis 2",(IFERROR(VALUE(TRIM(SUBSTITUTE(AO63,CHAR(160),""))),0)),$AS63="Devis 3",(IFERROR(VALUE(TRIM(SUBSTITUTE(AR63,CHAR(160),""))),0))),0))*(IFERROR(VALUE(TRIM(SUBSTITUTE($AA63,CHAR(160),""))),0))))</f>
        <v/>
      </c>
      <c r="BA63" s="59"/>
      <c r="BB63" s="14" t="str" cm="1">
        <f t="array" ref="BB63">IF(OR(AZ63="",AW63="",AX63="",AU63="",AY63="",AV63=""),"",_xlfn.IFS((IFERROR(VALUE(TRIM(SUBSTITUTE(AZ63,CHAR(160),""))),0))&gt;(IFERROR(VALUE(TRIM(SUBSTITUTE(AW63,CHAR(160),""))),0)),"KO : Le montant retenu TTC est supérieur au montant raisonnable TTC. Merci de revoir la ligne de dépense ou plafonner son montant.",(IFERROR(VALUE(TRIM(SUBSTITUTE(AX63,CHAR(160),""))),0))&gt;(IFERROR(VALUE(TRIM(SUBSTITUTE(AU63,CHAR(160),""))),0)),"Attention : Le montant retenu HT est supérieur au montant HT raisonnable. Merci de revoir la ligne de dépense, plafonner son montant, ou justifier la reventillation HT / TVA.",(IFERROR(VALUE(TRIM(SUBSTITUTE(AY63,CHAR(160),""))),0))&gt;(IFERROR(VALUE(TRIM(SUBSTITUTE(AV63,CHAR(160),""))),0)),"Attention : Le montant TVA retenu est supérieur au montant TVA raisonnable. Merci de revoir la ligne de dépense, plafonner son montant, ou justifier la reventillation HT / TVA.",(IFERROR(VALUE(TRIM(SUBSTITUTE(AZ63,CHAR(160),""))),0))=0,"",(IFERROR(VALUE(TRIM(SUBSTITUTE(AW63,CHAR(160),""))),0))=(IFERROR(VALUE(TRIM(SUBSTITUTE(AZ63,CHAR(160),""))),0)),"OK",(IFERROR(VALUE(TRIM(SUBSTITUTE(AW63,CHAR(160),""))),0))&gt;(IFERROR(VALUE(TRIM(SUBSTITUTE(AZ63,CHAR(160),""))),0))," OK : Montant instruit inférieur au montant raisonnable.",TRUE,""))</f>
        <v/>
      </c>
      <c r="BC63" s="14" t="str" cm="1">
        <f t="array" ref="BC63">IF(
   OR(AZ63="",X63="",AX63="",V63="",AY63="",W63=""),
   "",
   _xlfn.IFS(
      (IFERROR(VALUE(TRIM(SUBSTITUTE(AZ63,CHAR(160),""))),0))=0,
         "Attention montant présenté entièrement écarté",
      (IFERROR(VALUE(TRIM(SUBSTITUTE(AZ63,CHAR(160),""))),0))&gt;
         (IFERROR(VALUE(TRIM(SUBSTITUTE(X63,CHAR(160),""))),0)),
         "KO : Le montant retenu TTC est supérieur au montant présenté TTC. Merci de revoir la ligne de dépense ou plafonner son montant.",
      (IFERROR(VALUE(TRIM(SUBSTITUTE(AX63,CHAR(160),""))),0))&gt;
         (IFERROR(VALUE(TRIM(SUBSTITUTE(V63,CHAR(160),""))),0)),
         "Attention : Le montant retenu HT est supérieur au montant HT présenté. Merci de revoir la ligne de dépense, plafonner son montant, ou justifier la reventilation HT / TVA.",
      (IFERROR(VALUE(TRIM(SUBSTITUTE(AY63,CHAR(160),""))),0))&gt;
         (IFERROR(VALUE(TRIM(SUBSTITUTE(W63,CHAR(160),""))),0)),
         "Attention : Le montant TVA retenu est supérieur au montant TVA présenté. Merci de revoir la ligne de dépense, plafonner son montant, ou justifier la reventilation HT / TVA.",
      (IFERROR(VALUE(TRIM(SUBSTITUTE(X63,CHAR(160),""))),0))=0,
         "",
      (IFERROR(VALUE(TRIM(SUBSTITUTE(AZ63,CHAR(160),""))),0))=
         (IFERROR(VALUE(TRIM(SUBSTITUTE(X63,CHAR(160),""))),0)),
         "OK",
      (IFERROR(VALUE(TRIM(SUBSTITUTE(AZ63,CHAR(160),""))),0))&lt;
         (IFERROR(VALUE(TRIM(SUBSTITUTE(X63,CHAR(160),""))),0)),
         "Attention : montant présenté partiellement écarté.",
      TRUE,
         ""
   )
)</f>
        <v/>
      </c>
      <c r="BD63" s="49" t="str">
        <f t="shared" si="47"/>
        <v/>
      </c>
      <c r="BE63" s="49" t="str">
        <f t="shared" si="48"/>
        <v/>
      </c>
      <c r="BF63" s="21" t="str">
        <f t="shared" si="49"/>
        <v/>
      </c>
    </row>
    <row r="64" spans="1:58" ht="15" customHeight="1">
      <c r="A64" s="338">
        <v>53</v>
      </c>
      <c r="B64" s="355"/>
      <c r="C64" s="6"/>
      <c r="D64" s="5"/>
      <c r="E64" s="5"/>
      <c r="F64" s="143"/>
      <c r="G64" s="24"/>
      <c r="H64" s="22"/>
      <c r="I64" s="23"/>
      <c r="J64" s="5"/>
      <c r="K64" s="11"/>
      <c r="L64" s="8"/>
      <c r="M64" s="7"/>
      <c r="N64" s="42" t="str">
        <f t="shared" si="22"/>
        <v/>
      </c>
      <c r="O64" s="9"/>
      <c r="P64" s="7"/>
      <c r="Q64" s="42" t="str">
        <f t="shared" si="23"/>
        <v/>
      </c>
      <c r="R64" s="10"/>
      <c r="S64" s="7"/>
      <c r="T64" s="43" t="str">
        <f t="shared" si="24"/>
        <v/>
      </c>
      <c r="U64" s="16"/>
      <c r="V64" s="69" t="str" cm="1">
        <f t="array" ref="V64">IF((_xlfn.IFS(TRIM(SUBSTITUTE(U64,CHAR(160),""))="Devis 1",IFERROR(VALUE(TRIM(SUBSTITUTE(L64,CHAR(160),""))),0),TRIM(SUBSTITUTE(U64,CHAR(160),""))="Devis 2",IFERROR(VALUE(TRIM(SUBSTITUTE(O64,CHAR(160),""))),0),TRIM(SUBSTITUTE(U64,CHAR(160),""))="Devis 3",IFERROR(VALUE(TRIM(SUBSTITUTE(R64,CHAR(160),""))),0),TRUE,0)*IFERROR(VALUE(TRIM(SUBSTITUTE(C64,CHAR(160),""))),0))=0,"",_xlfn.IFS(TRIM(SUBSTITUTE(U64,CHAR(160),""))="Devis 1",IFERROR(VALUE(TRIM(SUBSTITUTE(L64,CHAR(160),""))),0),TRIM(SUBSTITUTE(U64,CHAR(160),""))="Devis 2",IFERROR(VALUE(TRIM(SUBSTITUTE(O64,CHAR(160),""))),0),TRIM(SUBSTITUTE(U64,CHAR(160),""))="Devis 3",IFERROR(VALUE(TRIM(SUBSTITUTE(R64,CHAR(160),""))),0),TRUE,0)*IFERROR(VALUE(TRIM(SUBSTITUTE(C64,CHAR(160),""))),0))</f>
        <v/>
      </c>
      <c r="W64" s="67" t="str" cm="1">
        <f t="array" ref="W64">IF((_xlfn.IFS(TRIM(SUBSTITUTE(U64,CHAR(160),""))="Devis 1",IFERROR(VALUE(TRIM(SUBSTITUTE(M64,CHAR(160),""))),0),TRIM(SUBSTITUTE(U64,CHAR(160),""))="Devis 2",IFERROR(VALUE(TRIM(SUBSTITUTE(P64,CHAR(160),""))),0),TRIM(SUBSTITUTE(U64,CHAR(160),""))="Devis 3",IFERROR(VALUE(TRIM(SUBSTITUTE(S64,CHAR(160),""))),0),TRUE,0)*IFERROR(VALUE(TRIM(SUBSTITUTE(C64,CHAR(160),""))),0))=0,IF(V64&lt;&gt;"",0,""),_xlfn.IFS(TRIM(SUBSTITUTE(U64,CHAR(160),""))="Devis 1",IFERROR(VALUE(TRIM(SUBSTITUTE(M64,CHAR(160),""))),0),TRIM(SUBSTITUTE(U64,CHAR(160),""))="Devis 2",IFERROR(VALUE(TRIM(SUBSTITUTE(P64,CHAR(160),""))),0),TRIM(SUBSTITUTE(U64,CHAR(160),""))="Devis 3",IFERROR(VALUE(TRIM(SUBSTITUTE(S64,CHAR(160),""))),0),TRUE,0)*IFERROR(VALUE(TRIM(SUBSTITUTE(C64,CHAR(160),""))),0))</f>
        <v/>
      </c>
      <c r="X64" s="70" t="str">
        <f t="shared" si="25"/>
        <v/>
      </c>
      <c r="Y64" s="609"/>
      <c r="Z64" s="18" t="str">
        <f t="shared" si="26"/>
        <v/>
      </c>
      <c r="AA64" s="15" t="str">
        <f t="shared" si="27"/>
        <v/>
      </c>
      <c r="AB64" s="15" t="str">
        <f t="shared" si="28"/>
        <v/>
      </c>
      <c r="AC64" s="15" t="str">
        <f t="shared" si="29"/>
        <v/>
      </c>
      <c r="AD64" s="15" t="str">
        <f t="shared" si="30"/>
        <v/>
      </c>
      <c r="AE64" s="15" t="str">
        <f t="shared" si="31"/>
        <v/>
      </c>
      <c r="AF64" s="15" t="str">
        <f t="shared" si="32"/>
        <v/>
      </c>
      <c r="AG64" s="614" t="str">
        <f t="shared" si="33"/>
        <v/>
      </c>
      <c r="AH64" s="618" t="str">
        <f t="shared" si="34"/>
        <v/>
      </c>
      <c r="AI64" s="616" t="str">
        <f t="shared" si="35"/>
        <v/>
      </c>
      <c r="AJ64" s="611" t="str">
        <f t="shared" si="50"/>
        <v/>
      </c>
      <c r="AK64" s="20" t="str">
        <f t="shared" si="51"/>
        <v/>
      </c>
      <c r="AL64" s="42" t="str">
        <f t="shared" si="36"/>
        <v/>
      </c>
      <c r="AM64" s="46" t="str">
        <f t="shared" si="40"/>
        <v/>
      </c>
      <c r="AN64" s="20" t="str">
        <f t="shared" si="41"/>
        <v/>
      </c>
      <c r="AO64" s="42" t="str">
        <f t="shared" si="37"/>
        <v/>
      </c>
      <c r="AP64" s="47" t="str">
        <f t="shared" si="42"/>
        <v/>
      </c>
      <c r="AQ64" s="20" t="str">
        <f t="shared" si="43"/>
        <v/>
      </c>
      <c r="AR64" s="48" t="str">
        <f t="shared" si="38"/>
        <v/>
      </c>
      <c r="AS64" s="44" t="str">
        <f t="shared" si="44"/>
        <v/>
      </c>
      <c r="AT64" s="58"/>
      <c r="AU64" s="49" t="str">
        <f t="shared" si="45"/>
        <v/>
      </c>
      <c r="AV64" s="49" t="str">
        <f t="shared" si="46"/>
        <v/>
      </c>
      <c r="AW64" s="49" t="str">
        <f t="shared" si="39"/>
        <v/>
      </c>
      <c r="AX64" s="68" t="str" cm="1">
        <f t="array" ref="AX64">IF($AA64="","",IF((IFERROR(_xlfn.IFS($AS64="Devis 1",(IFERROR(VALUE(TRIM(SUBSTITUTE(AJ64,CHAR(160),""))),0)),$AS64="Devis 2",(IFERROR(VALUE(TRIM(SUBSTITUTE(AM64,CHAR(160),""))),0)),$AS64="Devis 3",(IFERROR(VALUE(TRIM(SUBSTITUTE(AP64,CHAR(160),""))),0))),0))*(IFERROR(VALUE(TRIM(SUBSTITUTE($AA64,CHAR(160),""))),0))=0,"",(IFERROR(_xlfn.IFS($AS64="Devis 1",(IFERROR(VALUE(TRIM(SUBSTITUTE(AJ64,CHAR(160),""))),0)),$AS64="Devis 2",(IFERROR(VALUE(TRIM(SUBSTITUTE(AM64,CHAR(160),""))),0)),$AS64="Devis 3",(IFERROR(VALUE(TRIM(SUBSTITUTE(AP64,CHAR(160),""))),0))),0))*(IFERROR(VALUE(TRIM(SUBSTITUTE($AA64,CHAR(160),""))),0))))</f>
        <v/>
      </c>
      <c r="AY64" s="68" t="str" cm="1">
        <f t="array" ref="AY64">IF($AA64="","",IF(IFERROR(_xlfn.IFS(TRIM(SUBSTITUTE($AS64,CHAR(160),""))="Devis 1",IFERROR(VALUE(TRIM(SUBSTITUTE(AK64,CHAR(160),""))),0),TRIM(SUBSTITUTE($AS64,CHAR(160),""))="Devis 2",IFERROR(VALUE(TRIM(SUBSTITUTE(AN64,CHAR(160),""))),0),TRIM(SUBSTITUTE($AS64,CHAR(160),""))="Devis 3",IFERROR(VALUE(TRIM(SUBSTITUTE(AQ64,CHAR(160),""))),0)),0)*IFERROR(VALUE(TRIM(SUBSTITUTE($AA64,CHAR(160),""))),0)=0,IF(AX64&lt;&gt;"",0,""),IFERROR(_xlfn.IFS(TRIM(SUBSTITUTE($AS64,CHAR(160),""))="Devis 1",IFERROR(VALUE(TRIM(SUBSTITUTE(AK64,CHAR(160),""))),0),TRIM(SUBSTITUTE($AS64,CHAR(160),""))="Devis 2",IFERROR(VALUE(TRIM(SUBSTITUTE(AN64,CHAR(160),""))),0),TRIM(SUBSTITUTE($AS64,CHAR(160),""))="Devis 3",IFERROR(VALUE(TRIM(SUBSTITUTE(AQ64,CHAR(160),""))),0)),0)*IFERROR(VALUE(TRIM(SUBSTITUTE($AA64,CHAR(160),""))),0)))</f>
        <v/>
      </c>
      <c r="AZ64" s="68" t="str" cm="1">
        <f t="array" ref="AZ64">IF($AA64="","",IF((IFERROR(_xlfn.IFS($AS64="Devis 1",(IFERROR(VALUE(TRIM(SUBSTITUTE(AL64,CHAR(160),""))),0)),$AS64="Devis 2",(IFERROR(VALUE(TRIM(SUBSTITUTE(AO64,CHAR(160),""))),0)),$AS64="Devis 3",(IFERROR(VALUE(TRIM(SUBSTITUTE(AR64,CHAR(160),""))),0))),0))*(IFERROR(VALUE(TRIM(SUBSTITUTE($AA64,CHAR(160),""))),0))=0,"",(IFERROR(_xlfn.IFS($AS64="Devis 1",(IFERROR(VALUE(TRIM(SUBSTITUTE(AL64,CHAR(160),""))),0)),$AS64="Devis 2",(IFERROR(VALUE(TRIM(SUBSTITUTE(AO64,CHAR(160),""))),0)),$AS64="Devis 3",(IFERROR(VALUE(TRIM(SUBSTITUTE(AR64,CHAR(160),""))),0))),0))*(IFERROR(VALUE(TRIM(SUBSTITUTE($AA64,CHAR(160),""))),0))))</f>
        <v/>
      </c>
      <c r="BA64" s="59"/>
      <c r="BB64" s="14" t="str" cm="1">
        <f t="array" ref="BB64">IF(OR(AZ64="",AW64="",AX64="",AU64="",AY64="",AV64=""),"",_xlfn.IFS((IFERROR(VALUE(TRIM(SUBSTITUTE(AZ64,CHAR(160),""))),0))&gt;(IFERROR(VALUE(TRIM(SUBSTITUTE(AW64,CHAR(160),""))),0)),"KO : Le montant retenu TTC est supérieur au montant raisonnable TTC. Merci de revoir la ligne de dépense ou plafonner son montant.",(IFERROR(VALUE(TRIM(SUBSTITUTE(AX64,CHAR(160),""))),0))&gt;(IFERROR(VALUE(TRIM(SUBSTITUTE(AU64,CHAR(160),""))),0)),"Attention : Le montant retenu HT est supérieur au montant HT raisonnable. Merci de revoir la ligne de dépense, plafonner son montant, ou justifier la reventillation HT / TVA.",(IFERROR(VALUE(TRIM(SUBSTITUTE(AY64,CHAR(160),""))),0))&gt;(IFERROR(VALUE(TRIM(SUBSTITUTE(AV64,CHAR(160),""))),0)),"Attention : Le montant TVA retenu est supérieur au montant TVA raisonnable. Merci de revoir la ligne de dépense, plafonner son montant, ou justifier la reventillation HT / TVA.",(IFERROR(VALUE(TRIM(SUBSTITUTE(AZ64,CHAR(160),""))),0))=0,"",(IFERROR(VALUE(TRIM(SUBSTITUTE(AW64,CHAR(160),""))),0))=(IFERROR(VALUE(TRIM(SUBSTITUTE(AZ64,CHAR(160),""))),0)),"OK",(IFERROR(VALUE(TRIM(SUBSTITUTE(AW64,CHAR(160),""))),0))&gt;(IFERROR(VALUE(TRIM(SUBSTITUTE(AZ64,CHAR(160),""))),0))," OK : Montant instruit inférieur au montant raisonnable.",TRUE,""))</f>
        <v/>
      </c>
      <c r="BC64" s="14" t="str" cm="1">
        <f t="array" ref="BC64">IF(
   OR(AZ64="",X64="",AX64="",V64="",AY64="",W64=""),
   "",
   _xlfn.IFS(
      (IFERROR(VALUE(TRIM(SUBSTITUTE(AZ64,CHAR(160),""))),0))=0,
         "Attention montant présenté entièrement écarté",
      (IFERROR(VALUE(TRIM(SUBSTITUTE(AZ64,CHAR(160),""))),0))&gt;
         (IFERROR(VALUE(TRIM(SUBSTITUTE(X64,CHAR(160),""))),0)),
         "KO : Le montant retenu TTC est supérieur au montant présenté TTC. Merci de revoir la ligne de dépense ou plafonner son montant.",
      (IFERROR(VALUE(TRIM(SUBSTITUTE(AX64,CHAR(160),""))),0))&gt;
         (IFERROR(VALUE(TRIM(SUBSTITUTE(V64,CHAR(160),""))),0)),
         "Attention : Le montant retenu HT est supérieur au montant HT présenté. Merci de revoir la ligne de dépense, plafonner son montant, ou justifier la reventilation HT / TVA.",
      (IFERROR(VALUE(TRIM(SUBSTITUTE(AY64,CHAR(160),""))),0))&gt;
         (IFERROR(VALUE(TRIM(SUBSTITUTE(W64,CHAR(160),""))),0)),
         "Attention : Le montant TVA retenu est supérieur au montant TVA présenté. Merci de revoir la ligne de dépense, plafonner son montant, ou justifier la reventilation HT / TVA.",
      (IFERROR(VALUE(TRIM(SUBSTITUTE(X64,CHAR(160),""))),0))=0,
         "",
      (IFERROR(VALUE(TRIM(SUBSTITUTE(AZ64,CHAR(160),""))),0))=
         (IFERROR(VALUE(TRIM(SUBSTITUTE(X64,CHAR(160),""))),0)),
         "OK",
      (IFERROR(VALUE(TRIM(SUBSTITUTE(AZ64,CHAR(160),""))),0))&lt;
         (IFERROR(VALUE(TRIM(SUBSTITUTE(X64,CHAR(160),""))),0)),
         "Attention : montant présenté partiellement écarté.",
      TRUE,
         ""
   )
)</f>
        <v/>
      </c>
      <c r="BD64" s="49" t="str">
        <f t="shared" si="47"/>
        <v/>
      </c>
      <c r="BE64" s="49" t="str">
        <f t="shared" si="48"/>
        <v/>
      </c>
      <c r="BF64" s="21" t="str">
        <f t="shared" si="49"/>
        <v/>
      </c>
    </row>
    <row r="65" spans="1:58" ht="15" customHeight="1">
      <c r="A65" s="338">
        <v>54</v>
      </c>
      <c r="B65" s="355"/>
      <c r="C65" s="6"/>
      <c r="D65" s="5"/>
      <c r="E65" s="5"/>
      <c r="F65" s="143"/>
      <c r="G65" s="24"/>
      <c r="H65" s="22"/>
      <c r="I65" s="23"/>
      <c r="J65" s="5"/>
      <c r="K65" s="11"/>
      <c r="L65" s="8"/>
      <c r="M65" s="7"/>
      <c r="N65" s="42" t="str">
        <f t="shared" si="22"/>
        <v/>
      </c>
      <c r="O65" s="9"/>
      <c r="P65" s="7"/>
      <c r="Q65" s="42" t="str">
        <f t="shared" si="23"/>
        <v/>
      </c>
      <c r="R65" s="10"/>
      <c r="S65" s="7"/>
      <c r="T65" s="43" t="str">
        <f t="shared" si="24"/>
        <v/>
      </c>
      <c r="U65" s="16"/>
      <c r="V65" s="69" t="str" cm="1">
        <f t="array" ref="V65">IF((_xlfn.IFS(TRIM(SUBSTITUTE(U65,CHAR(160),""))="Devis 1",IFERROR(VALUE(TRIM(SUBSTITUTE(L65,CHAR(160),""))),0),TRIM(SUBSTITUTE(U65,CHAR(160),""))="Devis 2",IFERROR(VALUE(TRIM(SUBSTITUTE(O65,CHAR(160),""))),0),TRIM(SUBSTITUTE(U65,CHAR(160),""))="Devis 3",IFERROR(VALUE(TRIM(SUBSTITUTE(R65,CHAR(160),""))),0),TRUE,0)*IFERROR(VALUE(TRIM(SUBSTITUTE(C65,CHAR(160),""))),0))=0,"",_xlfn.IFS(TRIM(SUBSTITUTE(U65,CHAR(160),""))="Devis 1",IFERROR(VALUE(TRIM(SUBSTITUTE(L65,CHAR(160),""))),0),TRIM(SUBSTITUTE(U65,CHAR(160),""))="Devis 2",IFERROR(VALUE(TRIM(SUBSTITUTE(O65,CHAR(160),""))),0),TRIM(SUBSTITUTE(U65,CHAR(160),""))="Devis 3",IFERROR(VALUE(TRIM(SUBSTITUTE(R65,CHAR(160),""))),0),TRUE,0)*IFERROR(VALUE(TRIM(SUBSTITUTE(C65,CHAR(160),""))),0))</f>
        <v/>
      </c>
      <c r="W65" s="67" t="str" cm="1">
        <f t="array" ref="W65">IF((_xlfn.IFS(TRIM(SUBSTITUTE(U65,CHAR(160),""))="Devis 1",IFERROR(VALUE(TRIM(SUBSTITUTE(M65,CHAR(160),""))),0),TRIM(SUBSTITUTE(U65,CHAR(160),""))="Devis 2",IFERROR(VALUE(TRIM(SUBSTITUTE(P65,CHAR(160),""))),0),TRIM(SUBSTITUTE(U65,CHAR(160),""))="Devis 3",IFERROR(VALUE(TRIM(SUBSTITUTE(S65,CHAR(160),""))),0),TRUE,0)*IFERROR(VALUE(TRIM(SUBSTITUTE(C65,CHAR(160),""))),0))=0,IF(V65&lt;&gt;"",0,""),_xlfn.IFS(TRIM(SUBSTITUTE(U65,CHAR(160),""))="Devis 1",IFERROR(VALUE(TRIM(SUBSTITUTE(M65,CHAR(160),""))),0),TRIM(SUBSTITUTE(U65,CHAR(160),""))="Devis 2",IFERROR(VALUE(TRIM(SUBSTITUTE(P65,CHAR(160),""))),0),TRIM(SUBSTITUTE(U65,CHAR(160),""))="Devis 3",IFERROR(VALUE(TRIM(SUBSTITUTE(S65,CHAR(160),""))),0),TRUE,0)*IFERROR(VALUE(TRIM(SUBSTITUTE(C65,CHAR(160),""))),0))</f>
        <v/>
      </c>
      <c r="X65" s="70" t="str">
        <f t="shared" si="25"/>
        <v/>
      </c>
      <c r="Y65" s="609"/>
      <c r="Z65" s="18" t="str">
        <f t="shared" si="26"/>
        <v/>
      </c>
      <c r="AA65" s="15" t="str">
        <f t="shared" si="27"/>
        <v/>
      </c>
      <c r="AB65" s="15" t="str">
        <f t="shared" si="28"/>
        <v/>
      </c>
      <c r="AC65" s="15" t="str">
        <f t="shared" si="29"/>
        <v/>
      </c>
      <c r="AD65" s="15" t="str">
        <f t="shared" si="30"/>
        <v/>
      </c>
      <c r="AE65" s="15" t="str">
        <f t="shared" si="31"/>
        <v/>
      </c>
      <c r="AF65" s="15" t="str">
        <f t="shared" si="32"/>
        <v/>
      </c>
      <c r="AG65" s="614" t="str">
        <f t="shared" si="33"/>
        <v/>
      </c>
      <c r="AH65" s="618" t="str">
        <f t="shared" si="34"/>
        <v/>
      </c>
      <c r="AI65" s="616" t="str">
        <f t="shared" si="35"/>
        <v/>
      </c>
      <c r="AJ65" s="611" t="str">
        <f t="shared" si="50"/>
        <v/>
      </c>
      <c r="AK65" s="20" t="str">
        <f t="shared" si="51"/>
        <v/>
      </c>
      <c r="AL65" s="42" t="str">
        <f t="shared" si="36"/>
        <v/>
      </c>
      <c r="AM65" s="46" t="str">
        <f t="shared" si="40"/>
        <v/>
      </c>
      <c r="AN65" s="20" t="str">
        <f t="shared" si="41"/>
        <v/>
      </c>
      <c r="AO65" s="42" t="str">
        <f t="shared" si="37"/>
        <v/>
      </c>
      <c r="AP65" s="47" t="str">
        <f t="shared" si="42"/>
        <v/>
      </c>
      <c r="AQ65" s="20" t="str">
        <f t="shared" si="43"/>
        <v/>
      </c>
      <c r="AR65" s="48" t="str">
        <f t="shared" si="38"/>
        <v/>
      </c>
      <c r="AS65" s="44" t="str">
        <f t="shared" si="44"/>
        <v/>
      </c>
      <c r="AT65" s="58"/>
      <c r="AU65" s="49" t="str">
        <f t="shared" si="45"/>
        <v/>
      </c>
      <c r="AV65" s="49" t="str">
        <f t="shared" si="46"/>
        <v/>
      </c>
      <c r="AW65" s="49" t="str">
        <f t="shared" si="39"/>
        <v/>
      </c>
      <c r="AX65" s="68" t="str" cm="1">
        <f t="array" ref="AX65">IF($AA65="","",IF((IFERROR(_xlfn.IFS($AS65="Devis 1",(IFERROR(VALUE(TRIM(SUBSTITUTE(AJ65,CHAR(160),""))),0)),$AS65="Devis 2",(IFERROR(VALUE(TRIM(SUBSTITUTE(AM65,CHAR(160),""))),0)),$AS65="Devis 3",(IFERROR(VALUE(TRIM(SUBSTITUTE(AP65,CHAR(160),""))),0))),0))*(IFERROR(VALUE(TRIM(SUBSTITUTE($AA65,CHAR(160),""))),0))=0,"",(IFERROR(_xlfn.IFS($AS65="Devis 1",(IFERROR(VALUE(TRIM(SUBSTITUTE(AJ65,CHAR(160),""))),0)),$AS65="Devis 2",(IFERROR(VALUE(TRIM(SUBSTITUTE(AM65,CHAR(160),""))),0)),$AS65="Devis 3",(IFERROR(VALUE(TRIM(SUBSTITUTE(AP65,CHAR(160),""))),0))),0))*(IFERROR(VALUE(TRIM(SUBSTITUTE($AA65,CHAR(160),""))),0))))</f>
        <v/>
      </c>
      <c r="AY65" s="68" t="str" cm="1">
        <f t="array" ref="AY65">IF($AA65="","",IF(IFERROR(_xlfn.IFS(TRIM(SUBSTITUTE($AS65,CHAR(160),""))="Devis 1",IFERROR(VALUE(TRIM(SUBSTITUTE(AK65,CHAR(160),""))),0),TRIM(SUBSTITUTE($AS65,CHAR(160),""))="Devis 2",IFERROR(VALUE(TRIM(SUBSTITUTE(AN65,CHAR(160),""))),0),TRIM(SUBSTITUTE($AS65,CHAR(160),""))="Devis 3",IFERROR(VALUE(TRIM(SUBSTITUTE(AQ65,CHAR(160),""))),0)),0)*IFERROR(VALUE(TRIM(SUBSTITUTE($AA65,CHAR(160),""))),0)=0,IF(AX65&lt;&gt;"",0,""),IFERROR(_xlfn.IFS(TRIM(SUBSTITUTE($AS65,CHAR(160),""))="Devis 1",IFERROR(VALUE(TRIM(SUBSTITUTE(AK65,CHAR(160),""))),0),TRIM(SUBSTITUTE($AS65,CHAR(160),""))="Devis 2",IFERROR(VALUE(TRIM(SUBSTITUTE(AN65,CHAR(160),""))),0),TRIM(SUBSTITUTE($AS65,CHAR(160),""))="Devis 3",IFERROR(VALUE(TRIM(SUBSTITUTE(AQ65,CHAR(160),""))),0)),0)*IFERROR(VALUE(TRIM(SUBSTITUTE($AA65,CHAR(160),""))),0)))</f>
        <v/>
      </c>
      <c r="AZ65" s="68" t="str" cm="1">
        <f t="array" ref="AZ65">IF($AA65="","",IF((IFERROR(_xlfn.IFS($AS65="Devis 1",(IFERROR(VALUE(TRIM(SUBSTITUTE(AL65,CHAR(160),""))),0)),$AS65="Devis 2",(IFERROR(VALUE(TRIM(SUBSTITUTE(AO65,CHAR(160),""))),0)),$AS65="Devis 3",(IFERROR(VALUE(TRIM(SUBSTITUTE(AR65,CHAR(160),""))),0))),0))*(IFERROR(VALUE(TRIM(SUBSTITUTE($AA65,CHAR(160),""))),0))=0,"",(IFERROR(_xlfn.IFS($AS65="Devis 1",(IFERROR(VALUE(TRIM(SUBSTITUTE(AL65,CHAR(160),""))),0)),$AS65="Devis 2",(IFERROR(VALUE(TRIM(SUBSTITUTE(AO65,CHAR(160),""))),0)),$AS65="Devis 3",(IFERROR(VALUE(TRIM(SUBSTITUTE(AR65,CHAR(160),""))),0))),0))*(IFERROR(VALUE(TRIM(SUBSTITUTE($AA65,CHAR(160),""))),0))))</f>
        <v/>
      </c>
      <c r="BA65" s="59"/>
      <c r="BB65" s="14" t="str" cm="1">
        <f t="array" ref="BB65">IF(OR(AZ65="",AW65="",AX65="",AU65="",AY65="",AV65=""),"",_xlfn.IFS((IFERROR(VALUE(TRIM(SUBSTITUTE(AZ65,CHAR(160),""))),0))&gt;(IFERROR(VALUE(TRIM(SUBSTITUTE(AW65,CHAR(160),""))),0)),"KO : Le montant retenu TTC est supérieur au montant raisonnable TTC. Merci de revoir la ligne de dépense ou plafonner son montant.",(IFERROR(VALUE(TRIM(SUBSTITUTE(AX65,CHAR(160),""))),0))&gt;(IFERROR(VALUE(TRIM(SUBSTITUTE(AU65,CHAR(160),""))),0)),"Attention : Le montant retenu HT est supérieur au montant HT raisonnable. Merci de revoir la ligne de dépense, plafonner son montant, ou justifier la reventillation HT / TVA.",(IFERROR(VALUE(TRIM(SUBSTITUTE(AY65,CHAR(160),""))),0))&gt;(IFERROR(VALUE(TRIM(SUBSTITUTE(AV65,CHAR(160),""))),0)),"Attention : Le montant TVA retenu est supérieur au montant TVA raisonnable. Merci de revoir la ligne de dépense, plafonner son montant, ou justifier la reventillation HT / TVA.",(IFERROR(VALUE(TRIM(SUBSTITUTE(AZ65,CHAR(160),""))),0))=0,"",(IFERROR(VALUE(TRIM(SUBSTITUTE(AW65,CHAR(160),""))),0))=(IFERROR(VALUE(TRIM(SUBSTITUTE(AZ65,CHAR(160),""))),0)),"OK",(IFERROR(VALUE(TRIM(SUBSTITUTE(AW65,CHAR(160),""))),0))&gt;(IFERROR(VALUE(TRIM(SUBSTITUTE(AZ65,CHAR(160),""))),0))," OK : Montant instruit inférieur au montant raisonnable.",TRUE,""))</f>
        <v/>
      </c>
      <c r="BC65" s="14" t="str" cm="1">
        <f t="array" ref="BC65">IF(
   OR(AZ65="",X65="",AX65="",V65="",AY65="",W65=""),
   "",
   _xlfn.IFS(
      (IFERROR(VALUE(TRIM(SUBSTITUTE(AZ65,CHAR(160),""))),0))=0,
         "Attention montant présenté entièrement écarté",
      (IFERROR(VALUE(TRIM(SUBSTITUTE(AZ65,CHAR(160),""))),0))&gt;
         (IFERROR(VALUE(TRIM(SUBSTITUTE(X65,CHAR(160),""))),0)),
         "KO : Le montant retenu TTC est supérieur au montant présenté TTC. Merci de revoir la ligne de dépense ou plafonner son montant.",
      (IFERROR(VALUE(TRIM(SUBSTITUTE(AX65,CHAR(160),""))),0))&gt;
         (IFERROR(VALUE(TRIM(SUBSTITUTE(V65,CHAR(160),""))),0)),
         "Attention : Le montant retenu HT est supérieur au montant HT présenté. Merci de revoir la ligne de dépense, plafonner son montant, ou justifier la reventilation HT / TVA.",
      (IFERROR(VALUE(TRIM(SUBSTITUTE(AY65,CHAR(160),""))),0))&gt;
         (IFERROR(VALUE(TRIM(SUBSTITUTE(W65,CHAR(160),""))),0)),
         "Attention : Le montant TVA retenu est supérieur au montant TVA présenté. Merci de revoir la ligne de dépense, plafonner son montant, ou justifier la reventilation HT / TVA.",
      (IFERROR(VALUE(TRIM(SUBSTITUTE(X65,CHAR(160),""))),0))=0,
         "",
      (IFERROR(VALUE(TRIM(SUBSTITUTE(AZ65,CHAR(160),""))),0))=
         (IFERROR(VALUE(TRIM(SUBSTITUTE(X65,CHAR(160),""))),0)),
         "OK",
      (IFERROR(VALUE(TRIM(SUBSTITUTE(AZ65,CHAR(160),""))),0))&lt;
         (IFERROR(VALUE(TRIM(SUBSTITUTE(X65,CHAR(160),""))),0)),
         "Attention : montant présenté partiellement écarté.",
      TRUE,
         ""
   )
)</f>
        <v/>
      </c>
      <c r="BD65" s="49" t="str">
        <f t="shared" si="47"/>
        <v/>
      </c>
      <c r="BE65" s="49" t="str">
        <f t="shared" si="48"/>
        <v/>
      </c>
      <c r="BF65" s="21" t="str">
        <f t="shared" si="49"/>
        <v/>
      </c>
    </row>
    <row r="66" spans="1:58" ht="15" customHeight="1">
      <c r="A66" s="338">
        <v>55</v>
      </c>
      <c r="B66" s="355"/>
      <c r="C66" s="6"/>
      <c r="D66" s="5"/>
      <c r="E66" s="5"/>
      <c r="F66" s="143"/>
      <c r="G66" s="24"/>
      <c r="H66" s="22"/>
      <c r="I66" s="23"/>
      <c r="J66" s="5"/>
      <c r="K66" s="11"/>
      <c r="L66" s="8"/>
      <c r="M66" s="7"/>
      <c r="N66" s="42" t="str">
        <f t="shared" si="22"/>
        <v/>
      </c>
      <c r="O66" s="9"/>
      <c r="P66" s="7"/>
      <c r="Q66" s="42" t="str">
        <f t="shared" si="23"/>
        <v/>
      </c>
      <c r="R66" s="10"/>
      <c r="S66" s="7"/>
      <c r="T66" s="43" t="str">
        <f t="shared" si="24"/>
        <v/>
      </c>
      <c r="U66" s="16"/>
      <c r="V66" s="69" t="str" cm="1">
        <f t="array" ref="V66">IF((_xlfn.IFS(TRIM(SUBSTITUTE(U66,CHAR(160),""))="Devis 1",IFERROR(VALUE(TRIM(SUBSTITUTE(L66,CHAR(160),""))),0),TRIM(SUBSTITUTE(U66,CHAR(160),""))="Devis 2",IFERROR(VALUE(TRIM(SUBSTITUTE(O66,CHAR(160),""))),0),TRIM(SUBSTITUTE(U66,CHAR(160),""))="Devis 3",IFERROR(VALUE(TRIM(SUBSTITUTE(R66,CHAR(160),""))),0),TRUE,0)*IFERROR(VALUE(TRIM(SUBSTITUTE(C66,CHAR(160),""))),0))=0,"",_xlfn.IFS(TRIM(SUBSTITUTE(U66,CHAR(160),""))="Devis 1",IFERROR(VALUE(TRIM(SUBSTITUTE(L66,CHAR(160),""))),0),TRIM(SUBSTITUTE(U66,CHAR(160),""))="Devis 2",IFERROR(VALUE(TRIM(SUBSTITUTE(O66,CHAR(160),""))),0),TRIM(SUBSTITUTE(U66,CHAR(160),""))="Devis 3",IFERROR(VALUE(TRIM(SUBSTITUTE(R66,CHAR(160),""))),0),TRUE,0)*IFERROR(VALUE(TRIM(SUBSTITUTE(C66,CHAR(160),""))),0))</f>
        <v/>
      </c>
      <c r="W66" s="67" t="str" cm="1">
        <f t="array" ref="W66">IF((_xlfn.IFS(TRIM(SUBSTITUTE(U66,CHAR(160),""))="Devis 1",IFERROR(VALUE(TRIM(SUBSTITUTE(M66,CHAR(160),""))),0),TRIM(SUBSTITUTE(U66,CHAR(160),""))="Devis 2",IFERROR(VALUE(TRIM(SUBSTITUTE(P66,CHAR(160),""))),0),TRIM(SUBSTITUTE(U66,CHAR(160),""))="Devis 3",IFERROR(VALUE(TRIM(SUBSTITUTE(S66,CHAR(160),""))),0),TRUE,0)*IFERROR(VALUE(TRIM(SUBSTITUTE(C66,CHAR(160),""))),0))=0,IF(V66&lt;&gt;"",0,""),_xlfn.IFS(TRIM(SUBSTITUTE(U66,CHAR(160),""))="Devis 1",IFERROR(VALUE(TRIM(SUBSTITUTE(M66,CHAR(160),""))),0),TRIM(SUBSTITUTE(U66,CHAR(160),""))="Devis 2",IFERROR(VALUE(TRIM(SUBSTITUTE(P66,CHAR(160),""))),0),TRIM(SUBSTITUTE(U66,CHAR(160),""))="Devis 3",IFERROR(VALUE(TRIM(SUBSTITUTE(S66,CHAR(160),""))),0),TRUE,0)*IFERROR(VALUE(TRIM(SUBSTITUTE(C66,CHAR(160),""))),0))</f>
        <v/>
      </c>
      <c r="X66" s="70" t="str">
        <f t="shared" si="25"/>
        <v/>
      </c>
      <c r="Y66" s="609"/>
      <c r="Z66" s="18" t="str">
        <f t="shared" si="26"/>
        <v/>
      </c>
      <c r="AA66" s="15" t="str">
        <f t="shared" si="27"/>
        <v/>
      </c>
      <c r="AB66" s="15" t="str">
        <f t="shared" si="28"/>
        <v/>
      </c>
      <c r="AC66" s="15" t="str">
        <f t="shared" si="29"/>
        <v/>
      </c>
      <c r="AD66" s="15" t="str">
        <f t="shared" si="30"/>
        <v/>
      </c>
      <c r="AE66" s="15" t="str">
        <f t="shared" si="31"/>
        <v/>
      </c>
      <c r="AF66" s="15" t="str">
        <f t="shared" si="32"/>
        <v/>
      </c>
      <c r="AG66" s="614" t="str">
        <f t="shared" si="33"/>
        <v/>
      </c>
      <c r="AH66" s="618" t="str">
        <f t="shared" si="34"/>
        <v/>
      </c>
      <c r="AI66" s="616" t="str">
        <f t="shared" si="35"/>
        <v/>
      </c>
      <c r="AJ66" s="611" t="str">
        <f t="shared" si="50"/>
        <v/>
      </c>
      <c r="AK66" s="20" t="str">
        <f t="shared" si="51"/>
        <v/>
      </c>
      <c r="AL66" s="42" t="str">
        <f t="shared" si="36"/>
        <v/>
      </c>
      <c r="AM66" s="46" t="str">
        <f t="shared" si="40"/>
        <v/>
      </c>
      <c r="AN66" s="20" t="str">
        <f t="shared" si="41"/>
        <v/>
      </c>
      <c r="AO66" s="42" t="str">
        <f t="shared" si="37"/>
        <v/>
      </c>
      <c r="AP66" s="47" t="str">
        <f t="shared" si="42"/>
        <v/>
      </c>
      <c r="AQ66" s="20" t="str">
        <f t="shared" si="43"/>
        <v/>
      </c>
      <c r="AR66" s="48" t="str">
        <f t="shared" si="38"/>
        <v/>
      </c>
      <c r="AS66" s="44" t="str">
        <f t="shared" si="44"/>
        <v/>
      </c>
      <c r="AT66" s="58"/>
      <c r="AU66" s="49" t="str">
        <f t="shared" si="45"/>
        <v/>
      </c>
      <c r="AV66" s="49" t="str">
        <f t="shared" si="46"/>
        <v/>
      </c>
      <c r="AW66" s="49" t="str">
        <f t="shared" si="39"/>
        <v/>
      </c>
      <c r="AX66" s="68" t="str" cm="1">
        <f t="array" ref="AX66">IF($AA66="","",IF((IFERROR(_xlfn.IFS($AS66="Devis 1",(IFERROR(VALUE(TRIM(SUBSTITUTE(AJ66,CHAR(160),""))),0)),$AS66="Devis 2",(IFERROR(VALUE(TRIM(SUBSTITUTE(AM66,CHAR(160),""))),0)),$AS66="Devis 3",(IFERROR(VALUE(TRIM(SUBSTITUTE(AP66,CHAR(160),""))),0))),0))*(IFERROR(VALUE(TRIM(SUBSTITUTE($AA66,CHAR(160),""))),0))=0,"",(IFERROR(_xlfn.IFS($AS66="Devis 1",(IFERROR(VALUE(TRIM(SUBSTITUTE(AJ66,CHAR(160),""))),0)),$AS66="Devis 2",(IFERROR(VALUE(TRIM(SUBSTITUTE(AM66,CHAR(160),""))),0)),$AS66="Devis 3",(IFERROR(VALUE(TRIM(SUBSTITUTE(AP66,CHAR(160),""))),0))),0))*(IFERROR(VALUE(TRIM(SUBSTITUTE($AA66,CHAR(160),""))),0))))</f>
        <v/>
      </c>
      <c r="AY66" s="68" t="str" cm="1">
        <f t="array" ref="AY66">IF($AA66="","",IF(IFERROR(_xlfn.IFS(TRIM(SUBSTITUTE($AS66,CHAR(160),""))="Devis 1",IFERROR(VALUE(TRIM(SUBSTITUTE(AK66,CHAR(160),""))),0),TRIM(SUBSTITUTE($AS66,CHAR(160),""))="Devis 2",IFERROR(VALUE(TRIM(SUBSTITUTE(AN66,CHAR(160),""))),0),TRIM(SUBSTITUTE($AS66,CHAR(160),""))="Devis 3",IFERROR(VALUE(TRIM(SUBSTITUTE(AQ66,CHAR(160),""))),0)),0)*IFERROR(VALUE(TRIM(SUBSTITUTE($AA66,CHAR(160),""))),0)=0,IF(AX66&lt;&gt;"",0,""),IFERROR(_xlfn.IFS(TRIM(SUBSTITUTE($AS66,CHAR(160),""))="Devis 1",IFERROR(VALUE(TRIM(SUBSTITUTE(AK66,CHAR(160),""))),0),TRIM(SUBSTITUTE($AS66,CHAR(160),""))="Devis 2",IFERROR(VALUE(TRIM(SUBSTITUTE(AN66,CHAR(160),""))),0),TRIM(SUBSTITUTE($AS66,CHAR(160),""))="Devis 3",IFERROR(VALUE(TRIM(SUBSTITUTE(AQ66,CHAR(160),""))),0)),0)*IFERROR(VALUE(TRIM(SUBSTITUTE($AA66,CHAR(160),""))),0)))</f>
        <v/>
      </c>
      <c r="AZ66" s="68" t="str" cm="1">
        <f t="array" ref="AZ66">IF($AA66="","",IF((IFERROR(_xlfn.IFS($AS66="Devis 1",(IFERROR(VALUE(TRIM(SUBSTITUTE(AL66,CHAR(160),""))),0)),$AS66="Devis 2",(IFERROR(VALUE(TRIM(SUBSTITUTE(AO66,CHAR(160),""))),0)),$AS66="Devis 3",(IFERROR(VALUE(TRIM(SUBSTITUTE(AR66,CHAR(160),""))),0))),0))*(IFERROR(VALUE(TRIM(SUBSTITUTE($AA66,CHAR(160),""))),0))=0,"",(IFERROR(_xlfn.IFS($AS66="Devis 1",(IFERROR(VALUE(TRIM(SUBSTITUTE(AL66,CHAR(160),""))),0)),$AS66="Devis 2",(IFERROR(VALUE(TRIM(SUBSTITUTE(AO66,CHAR(160),""))),0)),$AS66="Devis 3",(IFERROR(VALUE(TRIM(SUBSTITUTE(AR66,CHAR(160),""))),0))),0))*(IFERROR(VALUE(TRIM(SUBSTITUTE($AA66,CHAR(160),""))),0))))</f>
        <v/>
      </c>
      <c r="BA66" s="59"/>
      <c r="BB66" s="14" t="str" cm="1">
        <f t="array" ref="BB66">IF(OR(AZ66="",AW66="",AX66="",AU66="",AY66="",AV66=""),"",_xlfn.IFS((IFERROR(VALUE(TRIM(SUBSTITUTE(AZ66,CHAR(160),""))),0))&gt;(IFERROR(VALUE(TRIM(SUBSTITUTE(AW66,CHAR(160),""))),0)),"KO : Le montant retenu TTC est supérieur au montant raisonnable TTC. Merci de revoir la ligne de dépense ou plafonner son montant.",(IFERROR(VALUE(TRIM(SUBSTITUTE(AX66,CHAR(160),""))),0))&gt;(IFERROR(VALUE(TRIM(SUBSTITUTE(AU66,CHAR(160),""))),0)),"Attention : Le montant retenu HT est supérieur au montant HT raisonnable. Merci de revoir la ligne de dépense, plafonner son montant, ou justifier la reventillation HT / TVA.",(IFERROR(VALUE(TRIM(SUBSTITUTE(AY66,CHAR(160),""))),0))&gt;(IFERROR(VALUE(TRIM(SUBSTITUTE(AV66,CHAR(160),""))),0)),"Attention : Le montant TVA retenu est supérieur au montant TVA raisonnable. Merci de revoir la ligne de dépense, plafonner son montant, ou justifier la reventillation HT / TVA.",(IFERROR(VALUE(TRIM(SUBSTITUTE(AZ66,CHAR(160),""))),0))=0,"",(IFERROR(VALUE(TRIM(SUBSTITUTE(AW66,CHAR(160),""))),0))=(IFERROR(VALUE(TRIM(SUBSTITUTE(AZ66,CHAR(160),""))),0)),"OK",(IFERROR(VALUE(TRIM(SUBSTITUTE(AW66,CHAR(160),""))),0))&gt;(IFERROR(VALUE(TRIM(SUBSTITUTE(AZ66,CHAR(160),""))),0))," OK : Montant instruit inférieur au montant raisonnable.",TRUE,""))</f>
        <v/>
      </c>
      <c r="BC66" s="14" t="str" cm="1">
        <f t="array" ref="BC66">IF(
   OR(AZ66="",X66="",AX66="",V66="",AY66="",W66=""),
   "",
   _xlfn.IFS(
      (IFERROR(VALUE(TRIM(SUBSTITUTE(AZ66,CHAR(160),""))),0))=0,
         "Attention montant présenté entièrement écarté",
      (IFERROR(VALUE(TRIM(SUBSTITUTE(AZ66,CHAR(160),""))),0))&gt;
         (IFERROR(VALUE(TRIM(SUBSTITUTE(X66,CHAR(160),""))),0)),
         "KO : Le montant retenu TTC est supérieur au montant présenté TTC. Merci de revoir la ligne de dépense ou plafonner son montant.",
      (IFERROR(VALUE(TRIM(SUBSTITUTE(AX66,CHAR(160),""))),0))&gt;
         (IFERROR(VALUE(TRIM(SUBSTITUTE(V66,CHAR(160),""))),0)),
         "Attention : Le montant retenu HT est supérieur au montant HT présenté. Merci de revoir la ligne de dépense, plafonner son montant, ou justifier la reventilation HT / TVA.",
      (IFERROR(VALUE(TRIM(SUBSTITUTE(AY66,CHAR(160),""))),0))&gt;
         (IFERROR(VALUE(TRIM(SUBSTITUTE(W66,CHAR(160),""))),0)),
         "Attention : Le montant TVA retenu est supérieur au montant TVA présenté. Merci de revoir la ligne de dépense, plafonner son montant, ou justifier la reventilation HT / TVA.",
      (IFERROR(VALUE(TRIM(SUBSTITUTE(X66,CHAR(160),""))),0))=0,
         "",
      (IFERROR(VALUE(TRIM(SUBSTITUTE(AZ66,CHAR(160),""))),0))=
         (IFERROR(VALUE(TRIM(SUBSTITUTE(X66,CHAR(160),""))),0)),
         "OK",
      (IFERROR(VALUE(TRIM(SUBSTITUTE(AZ66,CHAR(160),""))),0))&lt;
         (IFERROR(VALUE(TRIM(SUBSTITUTE(X66,CHAR(160),""))),0)),
         "Attention : montant présenté partiellement écarté.",
      TRUE,
         ""
   )
)</f>
        <v/>
      </c>
      <c r="BD66" s="49" t="str">
        <f t="shared" si="47"/>
        <v/>
      </c>
      <c r="BE66" s="49" t="str">
        <f t="shared" si="48"/>
        <v/>
      </c>
      <c r="BF66" s="21" t="str">
        <f t="shared" si="49"/>
        <v/>
      </c>
    </row>
    <row r="67" spans="1:58" ht="15" customHeight="1">
      <c r="A67" s="338">
        <v>56</v>
      </c>
      <c r="B67" s="355"/>
      <c r="C67" s="6"/>
      <c r="D67" s="5"/>
      <c r="E67" s="5"/>
      <c r="F67" s="143"/>
      <c r="G67" s="24"/>
      <c r="H67" s="22"/>
      <c r="I67" s="23"/>
      <c r="J67" s="5"/>
      <c r="K67" s="11"/>
      <c r="L67" s="8"/>
      <c r="M67" s="7"/>
      <c r="N67" s="42" t="str">
        <f t="shared" si="22"/>
        <v/>
      </c>
      <c r="O67" s="9"/>
      <c r="P67" s="7"/>
      <c r="Q67" s="42" t="str">
        <f t="shared" si="23"/>
        <v/>
      </c>
      <c r="R67" s="10"/>
      <c r="S67" s="7"/>
      <c r="T67" s="43" t="str">
        <f t="shared" si="24"/>
        <v/>
      </c>
      <c r="U67" s="16"/>
      <c r="V67" s="69" t="str" cm="1">
        <f t="array" ref="V67">IF((_xlfn.IFS(TRIM(SUBSTITUTE(U67,CHAR(160),""))="Devis 1",IFERROR(VALUE(TRIM(SUBSTITUTE(L67,CHAR(160),""))),0),TRIM(SUBSTITUTE(U67,CHAR(160),""))="Devis 2",IFERROR(VALUE(TRIM(SUBSTITUTE(O67,CHAR(160),""))),0),TRIM(SUBSTITUTE(U67,CHAR(160),""))="Devis 3",IFERROR(VALUE(TRIM(SUBSTITUTE(R67,CHAR(160),""))),0),TRUE,0)*IFERROR(VALUE(TRIM(SUBSTITUTE(C67,CHAR(160),""))),0))=0,"",_xlfn.IFS(TRIM(SUBSTITUTE(U67,CHAR(160),""))="Devis 1",IFERROR(VALUE(TRIM(SUBSTITUTE(L67,CHAR(160),""))),0),TRIM(SUBSTITUTE(U67,CHAR(160),""))="Devis 2",IFERROR(VALUE(TRIM(SUBSTITUTE(O67,CHAR(160),""))),0),TRIM(SUBSTITUTE(U67,CHAR(160),""))="Devis 3",IFERROR(VALUE(TRIM(SUBSTITUTE(R67,CHAR(160),""))),0),TRUE,0)*IFERROR(VALUE(TRIM(SUBSTITUTE(C67,CHAR(160),""))),0))</f>
        <v/>
      </c>
      <c r="W67" s="67" t="str" cm="1">
        <f t="array" ref="W67">IF((_xlfn.IFS(TRIM(SUBSTITUTE(U67,CHAR(160),""))="Devis 1",IFERROR(VALUE(TRIM(SUBSTITUTE(M67,CHAR(160),""))),0),TRIM(SUBSTITUTE(U67,CHAR(160),""))="Devis 2",IFERROR(VALUE(TRIM(SUBSTITUTE(P67,CHAR(160),""))),0),TRIM(SUBSTITUTE(U67,CHAR(160),""))="Devis 3",IFERROR(VALUE(TRIM(SUBSTITUTE(S67,CHAR(160),""))),0),TRUE,0)*IFERROR(VALUE(TRIM(SUBSTITUTE(C67,CHAR(160),""))),0))=0,IF(V67&lt;&gt;"",0,""),_xlfn.IFS(TRIM(SUBSTITUTE(U67,CHAR(160),""))="Devis 1",IFERROR(VALUE(TRIM(SUBSTITUTE(M67,CHAR(160),""))),0),TRIM(SUBSTITUTE(U67,CHAR(160),""))="Devis 2",IFERROR(VALUE(TRIM(SUBSTITUTE(P67,CHAR(160),""))),0),TRIM(SUBSTITUTE(U67,CHAR(160),""))="Devis 3",IFERROR(VALUE(TRIM(SUBSTITUTE(S67,CHAR(160),""))),0),TRUE,0)*IFERROR(VALUE(TRIM(SUBSTITUTE(C67,CHAR(160),""))),0))</f>
        <v/>
      </c>
      <c r="X67" s="70" t="str">
        <f t="shared" si="25"/>
        <v/>
      </c>
      <c r="Y67" s="609"/>
      <c r="Z67" s="18" t="str">
        <f t="shared" si="26"/>
        <v/>
      </c>
      <c r="AA67" s="15" t="str">
        <f t="shared" si="27"/>
        <v/>
      </c>
      <c r="AB67" s="15" t="str">
        <f t="shared" si="28"/>
        <v/>
      </c>
      <c r="AC67" s="15" t="str">
        <f t="shared" si="29"/>
        <v/>
      </c>
      <c r="AD67" s="15" t="str">
        <f t="shared" si="30"/>
        <v/>
      </c>
      <c r="AE67" s="15" t="str">
        <f t="shared" si="31"/>
        <v/>
      </c>
      <c r="AF67" s="15" t="str">
        <f t="shared" si="32"/>
        <v/>
      </c>
      <c r="AG67" s="614" t="str">
        <f t="shared" si="33"/>
        <v/>
      </c>
      <c r="AH67" s="618" t="str">
        <f t="shared" si="34"/>
        <v/>
      </c>
      <c r="AI67" s="616" t="str">
        <f t="shared" si="35"/>
        <v/>
      </c>
      <c r="AJ67" s="611" t="str">
        <f t="shared" si="50"/>
        <v/>
      </c>
      <c r="AK67" s="20" t="str">
        <f t="shared" si="51"/>
        <v/>
      </c>
      <c r="AL67" s="42" t="str">
        <f t="shared" si="36"/>
        <v/>
      </c>
      <c r="AM67" s="46" t="str">
        <f t="shared" si="40"/>
        <v/>
      </c>
      <c r="AN67" s="20" t="str">
        <f t="shared" si="41"/>
        <v/>
      </c>
      <c r="AO67" s="42" t="str">
        <f t="shared" si="37"/>
        <v/>
      </c>
      <c r="AP67" s="47" t="str">
        <f t="shared" si="42"/>
        <v/>
      </c>
      <c r="AQ67" s="20" t="str">
        <f t="shared" si="43"/>
        <v/>
      </c>
      <c r="AR67" s="48" t="str">
        <f t="shared" si="38"/>
        <v/>
      </c>
      <c r="AS67" s="44" t="str">
        <f t="shared" si="44"/>
        <v/>
      </c>
      <c r="AT67" s="58"/>
      <c r="AU67" s="49" t="str">
        <f t="shared" si="45"/>
        <v/>
      </c>
      <c r="AV67" s="49" t="str">
        <f t="shared" si="46"/>
        <v/>
      </c>
      <c r="AW67" s="49" t="str">
        <f t="shared" si="39"/>
        <v/>
      </c>
      <c r="AX67" s="68" t="str" cm="1">
        <f t="array" ref="AX67">IF($AA67="","",IF((IFERROR(_xlfn.IFS($AS67="Devis 1",(IFERROR(VALUE(TRIM(SUBSTITUTE(AJ67,CHAR(160),""))),0)),$AS67="Devis 2",(IFERROR(VALUE(TRIM(SUBSTITUTE(AM67,CHAR(160),""))),0)),$AS67="Devis 3",(IFERROR(VALUE(TRIM(SUBSTITUTE(AP67,CHAR(160),""))),0))),0))*(IFERROR(VALUE(TRIM(SUBSTITUTE($AA67,CHAR(160),""))),0))=0,"",(IFERROR(_xlfn.IFS($AS67="Devis 1",(IFERROR(VALUE(TRIM(SUBSTITUTE(AJ67,CHAR(160),""))),0)),$AS67="Devis 2",(IFERROR(VALUE(TRIM(SUBSTITUTE(AM67,CHAR(160),""))),0)),$AS67="Devis 3",(IFERROR(VALUE(TRIM(SUBSTITUTE(AP67,CHAR(160),""))),0))),0))*(IFERROR(VALUE(TRIM(SUBSTITUTE($AA67,CHAR(160),""))),0))))</f>
        <v/>
      </c>
      <c r="AY67" s="68" t="str" cm="1">
        <f t="array" ref="AY67">IF($AA67="","",IF(IFERROR(_xlfn.IFS(TRIM(SUBSTITUTE($AS67,CHAR(160),""))="Devis 1",IFERROR(VALUE(TRIM(SUBSTITUTE(AK67,CHAR(160),""))),0),TRIM(SUBSTITUTE($AS67,CHAR(160),""))="Devis 2",IFERROR(VALUE(TRIM(SUBSTITUTE(AN67,CHAR(160),""))),0),TRIM(SUBSTITUTE($AS67,CHAR(160),""))="Devis 3",IFERROR(VALUE(TRIM(SUBSTITUTE(AQ67,CHAR(160),""))),0)),0)*IFERROR(VALUE(TRIM(SUBSTITUTE($AA67,CHAR(160),""))),0)=0,IF(AX67&lt;&gt;"",0,""),IFERROR(_xlfn.IFS(TRIM(SUBSTITUTE($AS67,CHAR(160),""))="Devis 1",IFERROR(VALUE(TRIM(SUBSTITUTE(AK67,CHAR(160),""))),0),TRIM(SUBSTITUTE($AS67,CHAR(160),""))="Devis 2",IFERROR(VALUE(TRIM(SUBSTITUTE(AN67,CHAR(160),""))),0),TRIM(SUBSTITUTE($AS67,CHAR(160),""))="Devis 3",IFERROR(VALUE(TRIM(SUBSTITUTE(AQ67,CHAR(160),""))),0)),0)*IFERROR(VALUE(TRIM(SUBSTITUTE($AA67,CHAR(160),""))),0)))</f>
        <v/>
      </c>
      <c r="AZ67" s="68" t="str" cm="1">
        <f t="array" ref="AZ67">IF($AA67="","",IF((IFERROR(_xlfn.IFS($AS67="Devis 1",(IFERROR(VALUE(TRIM(SUBSTITUTE(AL67,CHAR(160),""))),0)),$AS67="Devis 2",(IFERROR(VALUE(TRIM(SUBSTITUTE(AO67,CHAR(160),""))),0)),$AS67="Devis 3",(IFERROR(VALUE(TRIM(SUBSTITUTE(AR67,CHAR(160),""))),0))),0))*(IFERROR(VALUE(TRIM(SUBSTITUTE($AA67,CHAR(160),""))),0))=0,"",(IFERROR(_xlfn.IFS($AS67="Devis 1",(IFERROR(VALUE(TRIM(SUBSTITUTE(AL67,CHAR(160),""))),0)),$AS67="Devis 2",(IFERROR(VALUE(TRIM(SUBSTITUTE(AO67,CHAR(160),""))),0)),$AS67="Devis 3",(IFERROR(VALUE(TRIM(SUBSTITUTE(AR67,CHAR(160),""))),0))),0))*(IFERROR(VALUE(TRIM(SUBSTITUTE($AA67,CHAR(160),""))),0))))</f>
        <v/>
      </c>
      <c r="BA67" s="59"/>
      <c r="BB67" s="14" t="str" cm="1">
        <f t="array" ref="BB67">IF(OR(AZ67="",AW67="",AX67="",AU67="",AY67="",AV67=""),"",_xlfn.IFS((IFERROR(VALUE(TRIM(SUBSTITUTE(AZ67,CHAR(160),""))),0))&gt;(IFERROR(VALUE(TRIM(SUBSTITUTE(AW67,CHAR(160),""))),0)),"KO : Le montant retenu TTC est supérieur au montant raisonnable TTC. Merci de revoir la ligne de dépense ou plafonner son montant.",(IFERROR(VALUE(TRIM(SUBSTITUTE(AX67,CHAR(160),""))),0))&gt;(IFERROR(VALUE(TRIM(SUBSTITUTE(AU67,CHAR(160),""))),0)),"Attention : Le montant retenu HT est supérieur au montant HT raisonnable. Merci de revoir la ligne de dépense, plafonner son montant, ou justifier la reventillation HT / TVA.",(IFERROR(VALUE(TRIM(SUBSTITUTE(AY67,CHAR(160),""))),0))&gt;(IFERROR(VALUE(TRIM(SUBSTITUTE(AV67,CHAR(160),""))),0)),"Attention : Le montant TVA retenu est supérieur au montant TVA raisonnable. Merci de revoir la ligne de dépense, plafonner son montant, ou justifier la reventillation HT / TVA.",(IFERROR(VALUE(TRIM(SUBSTITUTE(AZ67,CHAR(160),""))),0))=0,"",(IFERROR(VALUE(TRIM(SUBSTITUTE(AW67,CHAR(160),""))),0))=(IFERROR(VALUE(TRIM(SUBSTITUTE(AZ67,CHAR(160),""))),0)),"OK",(IFERROR(VALUE(TRIM(SUBSTITUTE(AW67,CHAR(160),""))),0))&gt;(IFERROR(VALUE(TRIM(SUBSTITUTE(AZ67,CHAR(160),""))),0))," OK : Montant instruit inférieur au montant raisonnable.",TRUE,""))</f>
        <v/>
      </c>
      <c r="BC67" s="14" t="str" cm="1">
        <f t="array" ref="BC67">IF(
   OR(AZ67="",X67="",AX67="",V67="",AY67="",W67=""),
   "",
   _xlfn.IFS(
      (IFERROR(VALUE(TRIM(SUBSTITUTE(AZ67,CHAR(160),""))),0))=0,
         "Attention montant présenté entièrement écarté",
      (IFERROR(VALUE(TRIM(SUBSTITUTE(AZ67,CHAR(160),""))),0))&gt;
         (IFERROR(VALUE(TRIM(SUBSTITUTE(X67,CHAR(160),""))),0)),
         "KO : Le montant retenu TTC est supérieur au montant présenté TTC. Merci de revoir la ligne de dépense ou plafonner son montant.",
      (IFERROR(VALUE(TRIM(SUBSTITUTE(AX67,CHAR(160),""))),0))&gt;
         (IFERROR(VALUE(TRIM(SUBSTITUTE(V67,CHAR(160),""))),0)),
         "Attention : Le montant retenu HT est supérieur au montant HT présenté. Merci de revoir la ligne de dépense, plafonner son montant, ou justifier la reventilation HT / TVA.",
      (IFERROR(VALUE(TRIM(SUBSTITUTE(AY67,CHAR(160),""))),0))&gt;
         (IFERROR(VALUE(TRIM(SUBSTITUTE(W67,CHAR(160),""))),0)),
         "Attention : Le montant TVA retenu est supérieur au montant TVA présenté. Merci de revoir la ligne de dépense, plafonner son montant, ou justifier la reventilation HT / TVA.",
      (IFERROR(VALUE(TRIM(SUBSTITUTE(X67,CHAR(160),""))),0))=0,
         "",
      (IFERROR(VALUE(TRIM(SUBSTITUTE(AZ67,CHAR(160),""))),0))=
         (IFERROR(VALUE(TRIM(SUBSTITUTE(X67,CHAR(160),""))),0)),
         "OK",
      (IFERROR(VALUE(TRIM(SUBSTITUTE(AZ67,CHAR(160),""))),0))&lt;
         (IFERROR(VALUE(TRIM(SUBSTITUTE(X67,CHAR(160),""))),0)),
         "Attention : montant présenté partiellement écarté.",
      TRUE,
         ""
   )
)</f>
        <v/>
      </c>
      <c r="BD67" s="49" t="str">
        <f t="shared" si="47"/>
        <v/>
      </c>
      <c r="BE67" s="49" t="str">
        <f t="shared" si="48"/>
        <v/>
      </c>
      <c r="BF67" s="21" t="str">
        <f t="shared" si="49"/>
        <v/>
      </c>
    </row>
    <row r="68" spans="1:58" ht="15" customHeight="1">
      <c r="A68" s="338">
        <v>57</v>
      </c>
      <c r="B68" s="355"/>
      <c r="C68" s="6"/>
      <c r="D68" s="5"/>
      <c r="E68" s="5"/>
      <c r="F68" s="143"/>
      <c r="G68" s="24"/>
      <c r="H68" s="22"/>
      <c r="I68" s="23"/>
      <c r="J68" s="5"/>
      <c r="K68" s="11"/>
      <c r="L68" s="8"/>
      <c r="M68" s="7"/>
      <c r="N68" s="42" t="str">
        <f t="shared" si="22"/>
        <v/>
      </c>
      <c r="O68" s="9"/>
      <c r="P68" s="7"/>
      <c r="Q68" s="42" t="str">
        <f t="shared" si="23"/>
        <v/>
      </c>
      <c r="R68" s="10"/>
      <c r="S68" s="7"/>
      <c r="T68" s="43" t="str">
        <f t="shared" si="24"/>
        <v/>
      </c>
      <c r="U68" s="16"/>
      <c r="V68" s="69" t="str" cm="1">
        <f t="array" ref="V68">IF((_xlfn.IFS(TRIM(SUBSTITUTE(U68,CHAR(160),""))="Devis 1",IFERROR(VALUE(TRIM(SUBSTITUTE(L68,CHAR(160),""))),0),TRIM(SUBSTITUTE(U68,CHAR(160),""))="Devis 2",IFERROR(VALUE(TRIM(SUBSTITUTE(O68,CHAR(160),""))),0),TRIM(SUBSTITUTE(U68,CHAR(160),""))="Devis 3",IFERROR(VALUE(TRIM(SUBSTITUTE(R68,CHAR(160),""))),0),TRUE,0)*IFERROR(VALUE(TRIM(SUBSTITUTE(C68,CHAR(160),""))),0))=0,"",_xlfn.IFS(TRIM(SUBSTITUTE(U68,CHAR(160),""))="Devis 1",IFERROR(VALUE(TRIM(SUBSTITUTE(L68,CHAR(160),""))),0),TRIM(SUBSTITUTE(U68,CHAR(160),""))="Devis 2",IFERROR(VALUE(TRIM(SUBSTITUTE(O68,CHAR(160),""))),0),TRIM(SUBSTITUTE(U68,CHAR(160),""))="Devis 3",IFERROR(VALUE(TRIM(SUBSTITUTE(R68,CHAR(160),""))),0),TRUE,0)*IFERROR(VALUE(TRIM(SUBSTITUTE(C68,CHAR(160),""))),0))</f>
        <v/>
      </c>
      <c r="W68" s="67" t="str" cm="1">
        <f t="array" ref="W68">IF((_xlfn.IFS(TRIM(SUBSTITUTE(U68,CHAR(160),""))="Devis 1",IFERROR(VALUE(TRIM(SUBSTITUTE(M68,CHAR(160),""))),0),TRIM(SUBSTITUTE(U68,CHAR(160),""))="Devis 2",IFERROR(VALUE(TRIM(SUBSTITUTE(P68,CHAR(160),""))),0),TRIM(SUBSTITUTE(U68,CHAR(160),""))="Devis 3",IFERROR(VALUE(TRIM(SUBSTITUTE(S68,CHAR(160),""))),0),TRUE,0)*IFERROR(VALUE(TRIM(SUBSTITUTE(C68,CHAR(160),""))),0))=0,IF(V68&lt;&gt;"",0,""),_xlfn.IFS(TRIM(SUBSTITUTE(U68,CHAR(160),""))="Devis 1",IFERROR(VALUE(TRIM(SUBSTITUTE(M68,CHAR(160),""))),0),TRIM(SUBSTITUTE(U68,CHAR(160),""))="Devis 2",IFERROR(VALUE(TRIM(SUBSTITUTE(P68,CHAR(160),""))),0),TRIM(SUBSTITUTE(U68,CHAR(160),""))="Devis 3",IFERROR(VALUE(TRIM(SUBSTITUTE(S68,CHAR(160),""))),0),TRUE,0)*IFERROR(VALUE(TRIM(SUBSTITUTE(C68,CHAR(160),""))),0))</f>
        <v/>
      </c>
      <c r="X68" s="70" t="str">
        <f t="shared" si="25"/>
        <v/>
      </c>
      <c r="Y68" s="609"/>
      <c r="Z68" s="18" t="str">
        <f t="shared" si="26"/>
        <v/>
      </c>
      <c r="AA68" s="15" t="str">
        <f t="shared" si="27"/>
        <v/>
      </c>
      <c r="AB68" s="15" t="str">
        <f t="shared" si="28"/>
        <v/>
      </c>
      <c r="AC68" s="15" t="str">
        <f t="shared" si="29"/>
        <v/>
      </c>
      <c r="AD68" s="15" t="str">
        <f t="shared" si="30"/>
        <v/>
      </c>
      <c r="AE68" s="15" t="str">
        <f t="shared" si="31"/>
        <v/>
      </c>
      <c r="AF68" s="15" t="str">
        <f t="shared" si="32"/>
        <v/>
      </c>
      <c r="AG68" s="614" t="str">
        <f t="shared" si="33"/>
        <v/>
      </c>
      <c r="AH68" s="618" t="str">
        <f t="shared" si="34"/>
        <v/>
      </c>
      <c r="AI68" s="616" t="str">
        <f t="shared" si="35"/>
        <v/>
      </c>
      <c r="AJ68" s="611" t="str">
        <f t="shared" si="50"/>
        <v/>
      </c>
      <c r="AK68" s="20" t="str">
        <f t="shared" si="51"/>
        <v/>
      </c>
      <c r="AL68" s="42" t="str">
        <f t="shared" si="36"/>
        <v/>
      </c>
      <c r="AM68" s="46" t="str">
        <f t="shared" si="40"/>
        <v/>
      </c>
      <c r="AN68" s="20" t="str">
        <f t="shared" si="41"/>
        <v/>
      </c>
      <c r="AO68" s="42" t="str">
        <f t="shared" si="37"/>
        <v/>
      </c>
      <c r="AP68" s="47" t="str">
        <f t="shared" si="42"/>
        <v/>
      </c>
      <c r="AQ68" s="20" t="str">
        <f t="shared" si="43"/>
        <v/>
      </c>
      <c r="AR68" s="48" t="str">
        <f t="shared" si="38"/>
        <v/>
      </c>
      <c r="AS68" s="44" t="str">
        <f t="shared" si="44"/>
        <v/>
      </c>
      <c r="AT68" s="58"/>
      <c r="AU68" s="49" t="str">
        <f t="shared" si="45"/>
        <v/>
      </c>
      <c r="AV68" s="49" t="str">
        <f t="shared" si="46"/>
        <v/>
      </c>
      <c r="AW68" s="49" t="str">
        <f t="shared" si="39"/>
        <v/>
      </c>
      <c r="AX68" s="68" t="str" cm="1">
        <f t="array" ref="AX68">IF($AA68="","",IF((IFERROR(_xlfn.IFS($AS68="Devis 1",(IFERROR(VALUE(TRIM(SUBSTITUTE(AJ68,CHAR(160),""))),0)),$AS68="Devis 2",(IFERROR(VALUE(TRIM(SUBSTITUTE(AM68,CHAR(160),""))),0)),$AS68="Devis 3",(IFERROR(VALUE(TRIM(SUBSTITUTE(AP68,CHAR(160),""))),0))),0))*(IFERROR(VALUE(TRIM(SUBSTITUTE($AA68,CHAR(160),""))),0))=0,"",(IFERROR(_xlfn.IFS($AS68="Devis 1",(IFERROR(VALUE(TRIM(SUBSTITUTE(AJ68,CHAR(160),""))),0)),$AS68="Devis 2",(IFERROR(VALUE(TRIM(SUBSTITUTE(AM68,CHAR(160),""))),0)),$AS68="Devis 3",(IFERROR(VALUE(TRIM(SUBSTITUTE(AP68,CHAR(160),""))),0))),0))*(IFERROR(VALUE(TRIM(SUBSTITUTE($AA68,CHAR(160),""))),0))))</f>
        <v/>
      </c>
      <c r="AY68" s="68" t="str" cm="1">
        <f t="array" ref="AY68">IF($AA68="","",IF(IFERROR(_xlfn.IFS(TRIM(SUBSTITUTE($AS68,CHAR(160),""))="Devis 1",IFERROR(VALUE(TRIM(SUBSTITUTE(AK68,CHAR(160),""))),0),TRIM(SUBSTITUTE($AS68,CHAR(160),""))="Devis 2",IFERROR(VALUE(TRIM(SUBSTITUTE(AN68,CHAR(160),""))),0),TRIM(SUBSTITUTE($AS68,CHAR(160),""))="Devis 3",IFERROR(VALUE(TRIM(SUBSTITUTE(AQ68,CHAR(160),""))),0)),0)*IFERROR(VALUE(TRIM(SUBSTITUTE($AA68,CHAR(160),""))),0)=0,IF(AX68&lt;&gt;"",0,""),IFERROR(_xlfn.IFS(TRIM(SUBSTITUTE($AS68,CHAR(160),""))="Devis 1",IFERROR(VALUE(TRIM(SUBSTITUTE(AK68,CHAR(160),""))),0),TRIM(SUBSTITUTE($AS68,CHAR(160),""))="Devis 2",IFERROR(VALUE(TRIM(SUBSTITUTE(AN68,CHAR(160),""))),0),TRIM(SUBSTITUTE($AS68,CHAR(160),""))="Devis 3",IFERROR(VALUE(TRIM(SUBSTITUTE(AQ68,CHAR(160),""))),0)),0)*IFERROR(VALUE(TRIM(SUBSTITUTE($AA68,CHAR(160),""))),0)))</f>
        <v/>
      </c>
      <c r="AZ68" s="68" t="str" cm="1">
        <f t="array" ref="AZ68">IF($AA68="","",IF((IFERROR(_xlfn.IFS($AS68="Devis 1",(IFERROR(VALUE(TRIM(SUBSTITUTE(AL68,CHAR(160),""))),0)),$AS68="Devis 2",(IFERROR(VALUE(TRIM(SUBSTITUTE(AO68,CHAR(160),""))),0)),$AS68="Devis 3",(IFERROR(VALUE(TRIM(SUBSTITUTE(AR68,CHAR(160),""))),0))),0))*(IFERROR(VALUE(TRIM(SUBSTITUTE($AA68,CHAR(160),""))),0))=0,"",(IFERROR(_xlfn.IFS($AS68="Devis 1",(IFERROR(VALUE(TRIM(SUBSTITUTE(AL68,CHAR(160),""))),0)),$AS68="Devis 2",(IFERROR(VALUE(TRIM(SUBSTITUTE(AO68,CHAR(160),""))),0)),$AS68="Devis 3",(IFERROR(VALUE(TRIM(SUBSTITUTE(AR68,CHAR(160),""))),0))),0))*(IFERROR(VALUE(TRIM(SUBSTITUTE($AA68,CHAR(160),""))),0))))</f>
        <v/>
      </c>
      <c r="BA68" s="59"/>
      <c r="BB68" s="14" t="str" cm="1">
        <f t="array" ref="BB68">IF(OR(AZ68="",AW68="",AX68="",AU68="",AY68="",AV68=""),"",_xlfn.IFS((IFERROR(VALUE(TRIM(SUBSTITUTE(AZ68,CHAR(160),""))),0))&gt;(IFERROR(VALUE(TRIM(SUBSTITUTE(AW68,CHAR(160),""))),0)),"KO : Le montant retenu TTC est supérieur au montant raisonnable TTC. Merci de revoir la ligne de dépense ou plafonner son montant.",(IFERROR(VALUE(TRIM(SUBSTITUTE(AX68,CHAR(160),""))),0))&gt;(IFERROR(VALUE(TRIM(SUBSTITUTE(AU68,CHAR(160),""))),0)),"Attention : Le montant retenu HT est supérieur au montant HT raisonnable. Merci de revoir la ligne de dépense, plafonner son montant, ou justifier la reventillation HT / TVA.",(IFERROR(VALUE(TRIM(SUBSTITUTE(AY68,CHAR(160),""))),0))&gt;(IFERROR(VALUE(TRIM(SUBSTITUTE(AV68,CHAR(160),""))),0)),"Attention : Le montant TVA retenu est supérieur au montant TVA raisonnable. Merci de revoir la ligne de dépense, plafonner son montant, ou justifier la reventillation HT / TVA.",(IFERROR(VALUE(TRIM(SUBSTITUTE(AZ68,CHAR(160),""))),0))=0,"",(IFERROR(VALUE(TRIM(SUBSTITUTE(AW68,CHAR(160),""))),0))=(IFERROR(VALUE(TRIM(SUBSTITUTE(AZ68,CHAR(160),""))),0)),"OK",(IFERROR(VALUE(TRIM(SUBSTITUTE(AW68,CHAR(160),""))),0))&gt;(IFERROR(VALUE(TRIM(SUBSTITUTE(AZ68,CHAR(160),""))),0))," OK : Montant instruit inférieur au montant raisonnable.",TRUE,""))</f>
        <v/>
      </c>
      <c r="BC68" s="14" t="str" cm="1">
        <f t="array" ref="BC68">IF(
   OR(AZ68="",X68="",AX68="",V68="",AY68="",W68=""),
   "",
   _xlfn.IFS(
      (IFERROR(VALUE(TRIM(SUBSTITUTE(AZ68,CHAR(160),""))),0))=0,
         "Attention montant présenté entièrement écarté",
      (IFERROR(VALUE(TRIM(SUBSTITUTE(AZ68,CHAR(160),""))),0))&gt;
         (IFERROR(VALUE(TRIM(SUBSTITUTE(X68,CHAR(160),""))),0)),
         "KO : Le montant retenu TTC est supérieur au montant présenté TTC. Merci de revoir la ligne de dépense ou plafonner son montant.",
      (IFERROR(VALUE(TRIM(SUBSTITUTE(AX68,CHAR(160),""))),0))&gt;
         (IFERROR(VALUE(TRIM(SUBSTITUTE(V68,CHAR(160),""))),0)),
         "Attention : Le montant retenu HT est supérieur au montant HT présenté. Merci de revoir la ligne de dépense, plafonner son montant, ou justifier la reventilation HT / TVA.",
      (IFERROR(VALUE(TRIM(SUBSTITUTE(AY68,CHAR(160),""))),0))&gt;
         (IFERROR(VALUE(TRIM(SUBSTITUTE(W68,CHAR(160),""))),0)),
         "Attention : Le montant TVA retenu est supérieur au montant TVA présenté. Merci de revoir la ligne de dépense, plafonner son montant, ou justifier la reventilation HT / TVA.",
      (IFERROR(VALUE(TRIM(SUBSTITUTE(X68,CHAR(160),""))),0))=0,
         "",
      (IFERROR(VALUE(TRIM(SUBSTITUTE(AZ68,CHAR(160),""))),0))=
         (IFERROR(VALUE(TRIM(SUBSTITUTE(X68,CHAR(160),""))),0)),
         "OK",
      (IFERROR(VALUE(TRIM(SUBSTITUTE(AZ68,CHAR(160),""))),0))&lt;
         (IFERROR(VALUE(TRIM(SUBSTITUTE(X68,CHAR(160),""))),0)),
         "Attention : montant présenté partiellement écarté.",
      TRUE,
         ""
   )
)</f>
        <v/>
      </c>
      <c r="BD68" s="49" t="str">
        <f t="shared" si="47"/>
        <v/>
      </c>
      <c r="BE68" s="49" t="str">
        <f t="shared" si="48"/>
        <v/>
      </c>
      <c r="BF68" s="21" t="str">
        <f t="shared" si="49"/>
        <v/>
      </c>
    </row>
    <row r="69" spans="1:58" ht="15" customHeight="1">
      <c r="A69" s="338">
        <v>58</v>
      </c>
      <c r="B69" s="355"/>
      <c r="C69" s="6"/>
      <c r="D69" s="5"/>
      <c r="E69" s="5"/>
      <c r="F69" s="143"/>
      <c r="G69" s="24"/>
      <c r="H69" s="22"/>
      <c r="I69" s="23"/>
      <c r="J69" s="5"/>
      <c r="K69" s="11"/>
      <c r="L69" s="8"/>
      <c r="M69" s="7"/>
      <c r="N69" s="42" t="str">
        <f t="shared" si="22"/>
        <v/>
      </c>
      <c r="O69" s="9"/>
      <c r="P69" s="7"/>
      <c r="Q69" s="42" t="str">
        <f t="shared" si="23"/>
        <v/>
      </c>
      <c r="R69" s="10"/>
      <c r="S69" s="7"/>
      <c r="T69" s="43" t="str">
        <f t="shared" si="24"/>
        <v/>
      </c>
      <c r="U69" s="16"/>
      <c r="V69" s="69" t="str" cm="1">
        <f t="array" ref="V69">IF((_xlfn.IFS(TRIM(SUBSTITUTE(U69,CHAR(160),""))="Devis 1",IFERROR(VALUE(TRIM(SUBSTITUTE(L69,CHAR(160),""))),0),TRIM(SUBSTITUTE(U69,CHAR(160),""))="Devis 2",IFERROR(VALUE(TRIM(SUBSTITUTE(O69,CHAR(160),""))),0),TRIM(SUBSTITUTE(U69,CHAR(160),""))="Devis 3",IFERROR(VALUE(TRIM(SUBSTITUTE(R69,CHAR(160),""))),0),TRUE,0)*IFERROR(VALUE(TRIM(SUBSTITUTE(C69,CHAR(160),""))),0))=0,"",_xlfn.IFS(TRIM(SUBSTITUTE(U69,CHAR(160),""))="Devis 1",IFERROR(VALUE(TRIM(SUBSTITUTE(L69,CHAR(160),""))),0),TRIM(SUBSTITUTE(U69,CHAR(160),""))="Devis 2",IFERROR(VALUE(TRIM(SUBSTITUTE(O69,CHAR(160),""))),0),TRIM(SUBSTITUTE(U69,CHAR(160),""))="Devis 3",IFERROR(VALUE(TRIM(SUBSTITUTE(R69,CHAR(160),""))),0),TRUE,0)*IFERROR(VALUE(TRIM(SUBSTITUTE(C69,CHAR(160),""))),0))</f>
        <v/>
      </c>
      <c r="W69" s="67" t="str" cm="1">
        <f t="array" ref="W69">IF((_xlfn.IFS(TRIM(SUBSTITUTE(U69,CHAR(160),""))="Devis 1",IFERROR(VALUE(TRIM(SUBSTITUTE(M69,CHAR(160),""))),0),TRIM(SUBSTITUTE(U69,CHAR(160),""))="Devis 2",IFERROR(VALUE(TRIM(SUBSTITUTE(P69,CHAR(160),""))),0),TRIM(SUBSTITUTE(U69,CHAR(160),""))="Devis 3",IFERROR(VALUE(TRIM(SUBSTITUTE(S69,CHAR(160),""))),0),TRUE,0)*IFERROR(VALUE(TRIM(SUBSTITUTE(C69,CHAR(160),""))),0))=0,IF(V69&lt;&gt;"",0,""),_xlfn.IFS(TRIM(SUBSTITUTE(U69,CHAR(160),""))="Devis 1",IFERROR(VALUE(TRIM(SUBSTITUTE(M69,CHAR(160),""))),0),TRIM(SUBSTITUTE(U69,CHAR(160),""))="Devis 2",IFERROR(VALUE(TRIM(SUBSTITUTE(P69,CHAR(160),""))),0),TRIM(SUBSTITUTE(U69,CHAR(160),""))="Devis 3",IFERROR(VALUE(TRIM(SUBSTITUTE(S69,CHAR(160),""))),0),TRUE,0)*IFERROR(VALUE(TRIM(SUBSTITUTE(C69,CHAR(160),""))),0))</f>
        <v/>
      </c>
      <c r="X69" s="70" t="str">
        <f t="shared" si="25"/>
        <v/>
      </c>
      <c r="Y69" s="609"/>
      <c r="Z69" s="18" t="str">
        <f t="shared" si="26"/>
        <v/>
      </c>
      <c r="AA69" s="15" t="str">
        <f t="shared" si="27"/>
        <v/>
      </c>
      <c r="AB69" s="15" t="str">
        <f t="shared" si="28"/>
        <v/>
      </c>
      <c r="AC69" s="15" t="str">
        <f t="shared" si="29"/>
        <v/>
      </c>
      <c r="AD69" s="15" t="str">
        <f t="shared" si="30"/>
        <v/>
      </c>
      <c r="AE69" s="15" t="str">
        <f t="shared" si="31"/>
        <v/>
      </c>
      <c r="AF69" s="15" t="str">
        <f t="shared" si="32"/>
        <v/>
      </c>
      <c r="AG69" s="614" t="str">
        <f t="shared" si="33"/>
        <v/>
      </c>
      <c r="AH69" s="618" t="str">
        <f t="shared" si="34"/>
        <v/>
      </c>
      <c r="AI69" s="616" t="str">
        <f t="shared" si="35"/>
        <v/>
      </c>
      <c r="AJ69" s="611" t="str">
        <f t="shared" si="50"/>
        <v/>
      </c>
      <c r="AK69" s="20" t="str">
        <f t="shared" si="51"/>
        <v/>
      </c>
      <c r="AL69" s="42" t="str">
        <f t="shared" si="36"/>
        <v/>
      </c>
      <c r="AM69" s="46" t="str">
        <f t="shared" si="40"/>
        <v/>
      </c>
      <c r="AN69" s="20" t="str">
        <f t="shared" si="41"/>
        <v/>
      </c>
      <c r="AO69" s="42" t="str">
        <f t="shared" si="37"/>
        <v/>
      </c>
      <c r="AP69" s="47" t="str">
        <f t="shared" si="42"/>
        <v/>
      </c>
      <c r="AQ69" s="20" t="str">
        <f t="shared" si="43"/>
        <v/>
      </c>
      <c r="AR69" s="48" t="str">
        <f t="shared" si="38"/>
        <v/>
      </c>
      <c r="AS69" s="44" t="str">
        <f t="shared" si="44"/>
        <v/>
      </c>
      <c r="AT69" s="58"/>
      <c r="AU69" s="49" t="str">
        <f t="shared" si="45"/>
        <v/>
      </c>
      <c r="AV69" s="49" t="str">
        <f t="shared" si="46"/>
        <v/>
      </c>
      <c r="AW69" s="49" t="str">
        <f t="shared" si="39"/>
        <v/>
      </c>
      <c r="AX69" s="68" t="str" cm="1">
        <f t="array" ref="AX69">IF($AA69="","",IF((IFERROR(_xlfn.IFS($AS69="Devis 1",(IFERROR(VALUE(TRIM(SUBSTITUTE(AJ69,CHAR(160),""))),0)),$AS69="Devis 2",(IFERROR(VALUE(TRIM(SUBSTITUTE(AM69,CHAR(160),""))),0)),$AS69="Devis 3",(IFERROR(VALUE(TRIM(SUBSTITUTE(AP69,CHAR(160),""))),0))),0))*(IFERROR(VALUE(TRIM(SUBSTITUTE($AA69,CHAR(160),""))),0))=0,"",(IFERROR(_xlfn.IFS($AS69="Devis 1",(IFERROR(VALUE(TRIM(SUBSTITUTE(AJ69,CHAR(160),""))),0)),$AS69="Devis 2",(IFERROR(VALUE(TRIM(SUBSTITUTE(AM69,CHAR(160),""))),0)),$AS69="Devis 3",(IFERROR(VALUE(TRIM(SUBSTITUTE(AP69,CHAR(160),""))),0))),0))*(IFERROR(VALUE(TRIM(SUBSTITUTE($AA69,CHAR(160),""))),0))))</f>
        <v/>
      </c>
      <c r="AY69" s="68" t="str" cm="1">
        <f t="array" ref="AY69">IF($AA69="","",IF(IFERROR(_xlfn.IFS(TRIM(SUBSTITUTE($AS69,CHAR(160),""))="Devis 1",IFERROR(VALUE(TRIM(SUBSTITUTE(AK69,CHAR(160),""))),0),TRIM(SUBSTITUTE($AS69,CHAR(160),""))="Devis 2",IFERROR(VALUE(TRIM(SUBSTITUTE(AN69,CHAR(160),""))),0),TRIM(SUBSTITUTE($AS69,CHAR(160),""))="Devis 3",IFERROR(VALUE(TRIM(SUBSTITUTE(AQ69,CHAR(160),""))),0)),0)*IFERROR(VALUE(TRIM(SUBSTITUTE($AA69,CHAR(160),""))),0)=0,IF(AX69&lt;&gt;"",0,""),IFERROR(_xlfn.IFS(TRIM(SUBSTITUTE($AS69,CHAR(160),""))="Devis 1",IFERROR(VALUE(TRIM(SUBSTITUTE(AK69,CHAR(160),""))),0),TRIM(SUBSTITUTE($AS69,CHAR(160),""))="Devis 2",IFERROR(VALUE(TRIM(SUBSTITUTE(AN69,CHAR(160),""))),0),TRIM(SUBSTITUTE($AS69,CHAR(160),""))="Devis 3",IFERROR(VALUE(TRIM(SUBSTITUTE(AQ69,CHAR(160),""))),0)),0)*IFERROR(VALUE(TRIM(SUBSTITUTE($AA69,CHAR(160),""))),0)))</f>
        <v/>
      </c>
      <c r="AZ69" s="68" t="str" cm="1">
        <f t="array" ref="AZ69">IF($AA69="","",IF((IFERROR(_xlfn.IFS($AS69="Devis 1",(IFERROR(VALUE(TRIM(SUBSTITUTE(AL69,CHAR(160),""))),0)),$AS69="Devis 2",(IFERROR(VALUE(TRIM(SUBSTITUTE(AO69,CHAR(160),""))),0)),$AS69="Devis 3",(IFERROR(VALUE(TRIM(SUBSTITUTE(AR69,CHAR(160),""))),0))),0))*(IFERROR(VALUE(TRIM(SUBSTITUTE($AA69,CHAR(160),""))),0))=0,"",(IFERROR(_xlfn.IFS($AS69="Devis 1",(IFERROR(VALUE(TRIM(SUBSTITUTE(AL69,CHAR(160),""))),0)),$AS69="Devis 2",(IFERROR(VALUE(TRIM(SUBSTITUTE(AO69,CHAR(160),""))),0)),$AS69="Devis 3",(IFERROR(VALUE(TRIM(SUBSTITUTE(AR69,CHAR(160),""))),0))),0))*(IFERROR(VALUE(TRIM(SUBSTITUTE($AA69,CHAR(160),""))),0))))</f>
        <v/>
      </c>
      <c r="BA69" s="59"/>
      <c r="BB69" s="14" t="str" cm="1">
        <f t="array" ref="BB69">IF(OR(AZ69="",AW69="",AX69="",AU69="",AY69="",AV69=""),"",_xlfn.IFS((IFERROR(VALUE(TRIM(SUBSTITUTE(AZ69,CHAR(160),""))),0))&gt;(IFERROR(VALUE(TRIM(SUBSTITUTE(AW69,CHAR(160),""))),0)),"KO : Le montant retenu TTC est supérieur au montant raisonnable TTC. Merci de revoir la ligne de dépense ou plafonner son montant.",(IFERROR(VALUE(TRIM(SUBSTITUTE(AX69,CHAR(160),""))),0))&gt;(IFERROR(VALUE(TRIM(SUBSTITUTE(AU69,CHAR(160),""))),0)),"Attention : Le montant retenu HT est supérieur au montant HT raisonnable. Merci de revoir la ligne de dépense, plafonner son montant, ou justifier la reventillation HT / TVA.",(IFERROR(VALUE(TRIM(SUBSTITUTE(AY69,CHAR(160),""))),0))&gt;(IFERROR(VALUE(TRIM(SUBSTITUTE(AV69,CHAR(160),""))),0)),"Attention : Le montant TVA retenu est supérieur au montant TVA raisonnable. Merci de revoir la ligne de dépense, plafonner son montant, ou justifier la reventillation HT / TVA.",(IFERROR(VALUE(TRIM(SUBSTITUTE(AZ69,CHAR(160),""))),0))=0,"",(IFERROR(VALUE(TRIM(SUBSTITUTE(AW69,CHAR(160),""))),0))=(IFERROR(VALUE(TRIM(SUBSTITUTE(AZ69,CHAR(160),""))),0)),"OK",(IFERROR(VALUE(TRIM(SUBSTITUTE(AW69,CHAR(160),""))),0))&gt;(IFERROR(VALUE(TRIM(SUBSTITUTE(AZ69,CHAR(160),""))),0))," OK : Montant instruit inférieur au montant raisonnable.",TRUE,""))</f>
        <v/>
      </c>
      <c r="BC69" s="14" t="str" cm="1">
        <f t="array" ref="BC69">IF(
   OR(AZ69="",X69="",AX69="",V69="",AY69="",W69=""),
   "",
   _xlfn.IFS(
      (IFERROR(VALUE(TRIM(SUBSTITUTE(AZ69,CHAR(160),""))),0))=0,
         "Attention montant présenté entièrement écarté",
      (IFERROR(VALUE(TRIM(SUBSTITUTE(AZ69,CHAR(160),""))),0))&gt;
         (IFERROR(VALUE(TRIM(SUBSTITUTE(X69,CHAR(160),""))),0)),
         "KO : Le montant retenu TTC est supérieur au montant présenté TTC. Merci de revoir la ligne de dépense ou plafonner son montant.",
      (IFERROR(VALUE(TRIM(SUBSTITUTE(AX69,CHAR(160),""))),0))&gt;
         (IFERROR(VALUE(TRIM(SUBSTITUTE(V69,CHAR(160),""))),0)),
         "Attention : Le montant retenu HT est supérieur au montant HT présenté. Merci de revoir la ligne de dépense, plafonner son montant, ou justifier la reventilation HT / TVA.",
      (IFERROR(VALUE(TRIM(SUBSTITUTE(AY69,CHAR(160),""))),0))&gt;
         (IFERROR(VALUE(TRIM(SUBSTITUTE(W69,CHAR(160),""))),0)),
         "Attention : Le montant TVA retenu est supérieur au montant TVA présenté. Merci de revoir la ligne de dépense, plafonner son montant, ou justifier la reventilation HT / TVA.",
      (IFERROR(VALUE(TRIM(SUBSTITUTE(X69,CHAR(160),""))),0))=0,
         "",
      (IFERROR(VALUE(TRIM(SUBSTITUTE(AZ69,CHAR(160),""))),0))=
         (IFERROR(VALUE(TRIM(SUBSTITUTE(X69,CHAR(160),""))),0)),
         "OK",
      (IFERROR(VALUE(TRIM(SUBSTITUTE(AZ69,CHAR(160),""))),0))&lt;
         (IFERROR(VALUE(TRIM(SUBSTITUTE(X69,CHAR(160),""))),0)),
         "Attention : montant présenté partiellement écarté.",
      TRUE,
         ""
   )
)</f>
        <v/>
      </c>
      <c r="BD69" s="49" t="str">
        <f t="shared" si="47"/>
        <v/>
      </c>
      <c r="BE69" s="49" t="str">
        <f t="shared" si="48"/>
        <v/>
      </c>
      <c r="BF69" s="21" t="str">
        <f t="shared" si="49"/>
        <v/>
      </c>
    </row>
    <row r="70" spans="1:58" ht="15" customHeight="1">
      <c r="A70" s="338">
        <v>59</v>
      </c>
      <c r="B70" s="355"/>
      <c r="C70" s="6"/>
      <c r="D70" s="5"/>
      <c r="E70" s="5"/>
      <c r="F70" s="143"/>
      <c r="G70" s="24"/>
      <c r="H70" s="22"/>
      <c r="I70" s="23"/>
      <c r="J70" s="5"/>
      <c r="K70" s="11"/>
      <c r="L70" s="8"/>
      <c r="M70" s="7"/>
      <c r="N70" s="42" t="str">
        <f t="shared" si="22"/>
        <v/>
      </c>
      <c r="O70" s="9"/>
      <c r="P70" s="7"/>
      <c r="Q70" s="42" t="str">
        <f t="shared" si="23"/>
        <v/>
      </c>
      <c r="R70" s="10"/>
      <c r="S70" s="7"/>
      <c r="T70" s="43" t="str">
        <f t="shared" si="24"/>
        <v/>
      </c>
      <c r="U70" s="16"/>
      <c r="V70" s="69" t="str" cm="1">
        <f t="array" ref="V70">IF((_xlfn.IFS(TRIM(SUBSTITUTE(U70,CHAR(160),""))="Devis 1",IFERROR(VALUE(TRIM(SUBSTITUTE(L70,CHAR(160),""))),0),TRIM(SUBSTITUTE(U70,CHAR(160),""))="Devis 2",IFERROR(VALUE(TRIM(SUBSTITUTE(O70,CHAR(160),""))),0),TRIM(SUBSTITUTE(U70,CHAR(160),""))="Devis 3",IFERROR(VALUE(TRIM(SUBSTITUTE(R70,CHAR(160),""))),0),TRUE,0)*IFERROR(VALUE(TRIM(SUBSTITUTE(C70,CHAR(160),""))),0))=0,"",_xlfn.IFS(TRIM(SUBSTITUTE(U70,CHAR(160),""))="Devis 1",IFERROR(VALUE(TRIM(SUBSTITUTE(L70,CHAR(160),""))),0),TRIM(SUBSTITUTE(U70,CHAR(160),""))="Devis 2",IFERROR(VALUE(TRIM(SUBSTITUTE(O70,CHAR(160),""))),0),TRIM(SUBSTITUTE(U70,CHAR(160),""))="Devis 3",IFERROR(VALUE(TRIM(SUBSTITUTE(R70,CHAR(160),""))),0),TRUE,0)*IFERROR(VALUE(TRIM(SUBSTITUTE(C70,CHAR(160),""))),0))</f>
        <v/>
      </c>
      <c r="W70" s="67" t="str" cm="1">
        <f t="array" ref="W70">IF((_xlfn.IFS(TRIM(SUBSTITUTE(U70,CHAR(160),""))="Devis 1",IFERROR(VALUE(TRIM(SUBSTITUTE(M70,CHAR(160),""))),0),TRIM(SUBSTITUTE(U70,CHAR(160),""))="Devis 2",IFERROR(VALUE(TRIM(SUBSTITUTE(P70,CHAR(160),""))),0),TRIM(SUBSTITUTE(U70,CHAR(160),""))="Devis 3",IFERROR(VALUE(TRIM(SUBSTITUTE(S70,CHAR(160),""))),0),TRUE,0)*IFERROR(VALUE(TRIM(SUBSTITUTE(C70,CHAR(160),""))),0))=0,IF(V70&lt;&gt;"",0,""),_xlfn.IFS(TRIM(SUBSTITUTE(U70,CHAR(160),""))="Devis 1",IFERROR(VALUE(TRIM(SUBSTITUTE(M70,CHAR(160),""))),0),TRIM(SUBSTITUTE(U70,CHAR(160),""))="Devis 2",IFERROR(VALUE(TRIM(SUBSTITUTE(P70,CHAR(160),""))),0),TRIM(SUBSTITUTE(U70,CHAR(160),""))="Devis 3",IFERROR(VALUE(TRIM(SUBSTITUTE(S70,CHAR(160),""))),0),TRUE,0)*IFERROR(VALUE(TRIM(SUBSTITUTE(C70,CHAR(160),""))),0))</f>
        <v/>
      </c>
      <c r="X70" s="70" t="str">
        <f t="shared" si="25"/>
        <v/>
      </c>
      <c r="Y70" s="609"/>
      <c r="Z70" s="18" t="str">
        <f t="shared" si="26"/>
        <v/>
      </c>
      <c r="AA70" s="15" t="str">
        <f t="shared" si="27"/>
        <v/>
      </c>
      <c r="AB70" s="15" t="str">
        <f t="shared" si="28"/>
        <v/>
      </c>
      <c r="AC70" s="15" t="str">
        <f t="shared" si="29"/>
        <v/>
      </c>
      <c r="AD70" s="15" t="str">
        <f t="shared" si="30"/>
        <v/>
      </c>
      <c r="AE70" s="15" t="str">
        <f t="shared" si="31"/>
        <v/>
      </c>
      <c r="AF70" s="15" t="str">
        <f t="shared" si="32"/>
        <v/>
      </c>
      <c r="AG70" s="614" t="str">
        <f t="shared" si="33"/>
        <v/>
      </c>
      <c r="AH70" s="618" t="str">
        <f t="shared" si="34"/>
        <v/>
      </c>
      <c r="AI70" s="616" t="str">
        <f t="shared" si="35"/>
        <v/>
      </c>
      <c r="AJ70" s="611" t="str">
        <f t="shared" si="50"/>
        <v/>
      </c>
      <c r="AK70" s="20" t="str">
        <f t="shared" si="51"/>
        <v/>
      </c>
      <c r="AL70" s="42" t="str">
        <f t="shared" si="36"/>
        <v/>
      </c>
      <c r="AM70" s="46" t="str">
        <f t="shared" si="40"/>
        <v/>
      </c>
      <c r="AN70" s="20" t="str">
        <f t="shared" si="41"/>
        <v/>
      </c>
      <c r="AO70" s="42" t="str">
        <f t="shared" si="37"/>
        <v/>
      </c>
      <c r="AP70" s="47" t="str">
        <f t="shared" si="42"/>
        <v/>
      </c>
      <c r="AQ70" s="20" t="str">
        <f t="shared" si="43"/>
        <v/>
      </c>
      <c r="AR70" s="48" t="str">
        <f t="shared" si="38"/>
        <v/>
      </c>
      <c r="AS70" s="44" t="str">
        <f t="shared" si="44"/>
        <v/>
      </c>
      <c r="AT70" s="58"/>
      <c r="AU70" s="49" t="str">
        <f t="shared" si="45"/>
        <v/>
      </c>
      <c r="AV70" s="49" t="str">
        <f t="shared" si="46"/>
        <v/>
      </c>
      <c r="AW70" s="49" t="str">
        <f t="shared" si="39"/>
        <v/>
      </c>
      <c r="AX70" s="68" t="str" cm="1">
        <f t="array" ref="AX70">IF($AA70="","",IF((IFERROR(_xlfn.IFS($AS70="Devis 1",(IFERROR(VALUE(TRIM(SUBSTITUTE(AJ70,CHAR(160),""))),0)),$AS70="Devis 2",(IFERROR(VALUE(TRIM(SUBSTITUTE(AM70,CHAR(160),""))),0)),$AS70="Devis 3",(IFERROR(VALUE(TRIM(SUBSTITUTE(AP70,CHAR(160),""))),0))),0))*(IFERROR(VALUE(TRIM(SUBSTITUTE($AA70,CHAR(160),""))),0))=0,"",(IFERROR(_xlfn.IFS($AS70="Devis 1",(IFERROR(VALUE(TRIM(SUBSTITUTE(AJ70,CHAR(160),""))),0)),$AS70="Devis 2",(IFERROR(VALUE(TRIM(SUBSTITUTE(AM70,CHAR(160),""))),0)),$AS70="Devis 3",(IFERROR(VALUE(TRIM(SUBSTITUTE(AP70,CHAR(160),""))),0))),0))*(IFERROR(VALUE(TRIM(SUBSTITUTE($AA70,CHAR(160),""))),0))))</f>
        <v/>
      </c>
      <c r="AY70" s="68" t="str" cm="1">
        <f t="array" ref="AY70">IF($AA70="","",IF(IFERROR(_xlfn.IFS(TRIM(SUBSTITUTE($AS70,CHAR(160),""))="Devis 1",IFERROR(VALUE(TRIM(SUBSTITUTE(AK70,CHAR(160),""))),0),TRIM(SUBSTITUTE($AS70,CHAR(160),""))="Devis 2",IFERROR(VALUE(TRIM(SUBSTITUTE(AN70,CHAR(160),""))),0),TRIM(SUBSTITUTE($AS70,CHAR(160),""))="Devis 3",IFERROR(VALUE(TRIM(SUBSTITUTE(AQ70,CHAR(160),""))),0)),0)*IFERROR(VALUE(TRIM(SUBSTITUTE($AA70,CHAR(160),""))),0)=0,IF(AX70&lt;&gt;"",0,""),IFERROR(_xlfn.IFS(TRIM(SUBSTITUTE($AS70,CHAR(160),""))="Devis 1",IFERROR(VALUE(TRIM(SUBSTITUTE(AK70,CHAR(160),""))),0),TRIM(SUBSTITUTE($AS70,CHAR(160),""))="Devis 2",IFERROR(VALUE(TRIM(SUBSTITUTE(AN70,CHAR(160),""))),0),TRIM(SUBSTITUTE($AS70,CHAR(160),""))="Devis 3",IFERROR(VALUE(TRIM(SUBSTITUTE(AQ70,CHAR(160),""))),0)),0)*IFERROR(VALUE(TRIM(SUBSTITUTE($AA70,CHAR(160),""))),0)))</f>
        <v/>
      </c>
      <c r="AZ70" s="68" t="str" cm="1">
        <f t="array" ref="AZ70">IF($AA70="","",IF((IFERROR(_xlfn.IFS($AS70="Devis 1",(IFERROR(VALUE(TRIM(SUBSTITUTE(AL70,CHAR(160),""))),0)),$AS70="Devis 2",(IFERROR(VALUE(TRIM(SUBSTITUTE(AO70,CHAR(160),""))),0)),$AS70="Devis 3",(IFERROR(VALUE(TRIM(SUBSTITUTE(AR70,CHAR(160),""))),0))),0))*(IFERROR(VALUE(TRIM(SUBSTITUTE($AA70,CHAR(160),""))),0))=0,"",(IFERROR(_xlfn.IFS($AS70="Devis 1",(IFERROR(VALUE(TRIM(SUBSTITUTE(AL70,CHAR(160),""))),0)),$AS70="Devis 2",(IFERROR(VALUE(TRIM(SUBSTITUTE(AO70,CHAR(160),""))),0)),$AS70="Devis 3",(IFERROR(VALUE(TRIM(SUBSTITUTE(AR70,CHAR(160),""))),0))),0))*(IFERROR(VALUE(TRIM(SUBSTITUTE($AA70,CHAR(160),""))),0))))</f>
        <v/>
      </c>
      <c r="BA70" s="59"/>
      <c r="BB70" s="14" t="str" cm="1">
        <f t="array" ref="BB70">IF(OR(AZ70="",AW70="",AX70="",AU70="",AY70="",AV70=""),"",_xlfn.IFS((IFERROR(VALUE(TRIM(SUBSTITUTE(AZ70,CHAR(160),""))),0))&gt;(IFERROR(VALUE(TRIM(SUBSTITUTE(AW70,CHAR(160),""))),0)),"KO : Le montant retenu TTC est supérieur au montant raisonnable TTC. Merci de revoir la ligne de dépense ou plafonner son montant.",(IFERROR(VALUE(TRIM(SUBSTITUTE(AX70,CHAR(160),""))),0))&gt;(IFERROR(VALUE(TRIM(SUBSTITUTE(AU70,CHAR(160),""))),0)),"Attention : Le montant retenu HT est supérieur au montant HT raisonnable. Merci de revoir la ligne de dépense, plafonner son montant, ou justifier la reventillation HT / TVA.",(IFERROR(VALUE(TRIM(SUBSTITUTE(AY70,CHAR(160),""))),0))&gt;(IFERROR(VALUE(TRIM(SUBSTITUTE(AV70,CHAR(160),""))),0)),"Attention : Le montant TVA retenu est supérieur au montant TVA raisonnable. Merci de revoir la ligne de dépense, plafonner son montant, ou justifier la reventillation HT / TVA.",(IFERROR(VALUE(TRIM(SUBSTITUTE(AZ70,CHAR(160),""))),0))=0,"",(IFERROR(VALUE(TRIM(SUBSTITUTE(AW70,CHAR(160),""))),0))=(IFERROR(VALUE(TRIM(SUBSTITUTE(AZ70,CHAR(160),""))),0)),"OK",(IFERROR(VALUE(TRIM(SUBSTITUTE(AW70,CHAR(160),""))),0))&gt;(IFERROR(VALUE(TRIM(SUBSTITUTE(AZ70,CHAR(160),""))),0))," OK : Montant instruit inférieur au montant raisonnable.",TRUE,""))</f>
        <v/>
      </c>
      <c r="BC70" s="14" t="str" cm="1">
        <f t="array" ref="BC70">IF(
   OR(AZ70="",X70="",AX70="",V70="",AY70="",W70=""),
   "",
   _xlfn.IFS(
      (IFERROR(VALUE(TRIM(SUBSTITUTE(AZ70,CHAR(160),""))),0))=0,
         "Attention montant présenté entièrement écarté",
      (IFERROR(VALUE(TRIM(SUBSTITUTE(AZ70,CHAR(160),""))),0))&gt;
         (IFERROR(VALUE(TRIM(SUBSTITUTE(X70,CHAR(160),""))),0)),
         "KO : Le montant retenu TTC est supérieur au montant présenté TTC. Merci de revoir la ligne de dépense ou plafonner son montant.",
      (IFERROR(VALUE(TRIM(SUBSTITUTE(AX70,CHAR(160),""))),0))&gt;
         (IFERROR(VALUE(TRIM(SUBSTITUTE(V70,CHAR(160),""))),0)),
         "Attention : Le montant retenu HT est supérieur au montant HT présenté. Merci de revoir la ligne de dépense, plafonner son montant, ou justifier la reventilation HT / TVA.",
      (IFERROR(VALUE(TRIM(SUBSTITUTE(AY70,CHAR(160),""))),0))&gt;
         (IFERROR(VALUE(TRIM(SUBSTITUTE(W70,CHAR(160),""))),0)),
         "Attention : Le montant TVA retenu est supérieur au montant TVA présenté. Merci de revoir la ligne de dépense, plafonner son montant, ou justifier la reventilation HT / TVA.",
      (IFERROR(VALUE(TRIM(SUBSTITUTE(X70,CHAR(160),""))),0))=0,
         "",
      (IFERROR(VALUE(TRIM(SUBSTITUTE(AZ70,CHAR(160),""))),0))=
         (IFERROR(VALUE(TRIM(SUBSTITUTE(X70,CHAR(160),""))),0)),
         "OK",
      (IFERROR(VALUE(TRIM(SUBSTITUTE(AZ70,CHAR(160),""))),0))&lt;
         (IFERROR(VALUE(TRIM(SUBSTITUTE(X70,CHAR(160),""))),0)),
         "Attention : montant présenté partiellement écarté.",
      TRUE,
         ""
   )
)</f>
        <v/>
      </c>
      <c r="BD70" s="49" t="str">
        <f t="shared" si="47"/>
        <v/>
      </c>
      <c r="BE70" s="49" t="str">
        <f t="shared" si="48"/>
        <v/>
      </c>
      <c r="BF70" s="21" t="str">
        <f t="shared" si="49"/>
        <v/>
      </c>
    </row>
    <row r="71" spans="1:58" ht="15" customHeight="1">
      <c r="A71" s="338">
        <v>60</v>
      </c>
      <c r="B71" s="355"/>
      <c r="C71" s="6"/>
      <c r="D71" s="5"/>
      <c r="E71" s="5"/>
      <c r="F71" s="143"/>
      <c r="G71" s="24"/>
      <c r="H71" s="22"/>
      <c r="I71" s="23"/>
      <c r="J71" s="5"/>
      <c r="K71" s="11"/>
      <c r="L71" s="8"/>
      <c r="M71" s="7"/>
      <c r="N71" s="42" t="str">
        <f t="shared" si="22"/>
        <v/>
      </c>
      <c r="O71" s="9"/>
      <c r="P71" s="7"/>
      <c r="Q71" s="42" t="str">
        <f t="shared" si="23"/>
        <v/>
      </c>
      <c r="R71" s="10"/>
      <c r="S71" s="7"/>
      <c r="T71" s="43" t="str">
        <f t="shared" si="24"/>
        <v/>
      </c>
      <c r="U71" s="16"/>
      <c r="V71" s="69" t="str" cm="1">
        <f t="array" ref="V71">IF((_xlfn.IFS(TRIM(SUBSTITUTE(U71,CHAR(160),""))="Devis 1",IFERROR(VALUE(TRIM(SUBSTITUTE(L71,CHAR(160),""))),0),TRIM(SUBSTITUTE(U71,CHAR(160),""))="Devis 2",IFERROR(VALUE(TRIM(SUBSTITUTE(O71,CHAR(160),""))),0),TRIM(SUBSTITUTE(U71,CHAR(160),""))="Devis 3",IFERROR(VALUE(TRIM(SUBSTITUTE(R71,CHAR(160),""))),0),TRUE,0)*IFERROR(VALUE(TRIM(SUBSTITUTE(C71,CHAR(160),""))),0))=0,"",_xlfn.IFS(TRIM(SUBSTITUTE(U71,CHAR(160),""))="Devis 1",IFERROR(VALUE(TRIM(SUBSTITUTE(L71,CHAR(160),""))),0),TRIM(SUBSTITUTE(U71,CHAR(160),""))="Devis 2",IFERROR(VALUE(TRIM(SUBSTITUTE(O71,CHAR(160),""))),0),TRIM(SUBSTITUTE(U71,CHAR(160),""))="Devis 3",IFERROR(VALUE(TRIM(SUBSTITUTE(R71,CHAR(160),""))),0),TRUE,0)*IFERROR(VALUE(TRIM(SUBSTITUTE(C71,CHAR(160),""))),0))</f>
        <v/>
      </c>
      <c r="W71" s="67" t="str" cm="1">
        <f t="array" ref="W71">IF((_xlfn.IFS(TRIM(SUBSTITUTE(U71,CHAR(160),""))="Devis 1",IFERROR(VALUE(TRIM(SUBSTITUTE(M71,CHAR(160),""))),0),TRIM(SUBSTITUTE(U71,CHAR(160),""))="Devis 2",IFERROR(VALUE(TRIM(SUBSTITUTE(P71,CHAR(160),""))),0),TRIM(SUBSTITUTE(U71,CHAR(160),""))="Devis 3",IFERROR(VALUE(TRIM(SUBSTITUTE(S71,CHAR(160),""))),0),TRUE,0)*IFERROR(VALUE(TRIM(SUBSTITUTE(C71,CHAR(160),""))),0))=0,IF(V71&lt;&gt;"",0,""),_xlfn.IFS(TRIM(SUBSTITUTE(U71,CHAR(160),""))="Devis 1",IFERROR(VALUE(TRIM(SUBSTITUTE(M71,CHAR(160),""))),0),TRIM(SUBSTITUTE(U71,CHAR(160),""))="Devis 2",IFERROR(VALUE(TRIM(SUBSTITUTE(P71,CHAR(160),""))),0),TRIM(SUBSTITUTE(U71,CHAR(160),""))="Devis 3",IFERROR(VALUE(TRIM(SUBSTITUTE(S71,CHAR(160),""))),0),TRUE,0)*IFERROR(VALUE(TRIM(SUBSTITUTE(C71,CHAR(160),""))),0))</f>
        <v/>
      </c>
      <c r="X71" s="70" t="str">
        <f t="shared" si="25"/>
        <v/>
      </c>
      <c r="Y71" s="609"/>
      <c r="Z71" s="18" t="str">
        <f t="shared" si="26"/>
        <v/>
      </c>
      <c r="AA71" s="15" t="str">
        <f t="shared" si="27"/>
        <v/>
      </c>
      <c r="AB71" s="15" t="str">
        <f t="shared" si="28"/>
        <v/>
      </c>
      <c r="AC71" s="15" t="str">
        <f t="shared" si="29"/>
        <v/>
      </c>
      <c r="AD71" s="15" t="str">
        <f t="shared" si="30"/>
        <v/>
      </c>
      <c r="AE71" s="15" t="str">
        <f t="shared" si="31"/>
        <v/>
      </c>
      <c r="AF71" s="15" t="str">
        <f t="shared" si="32"/>
        <v/>
      </c>
      <c r="AG71" s="614" t="str">
        <f t="shared" si="33"/>
        <v/>
      </c>
      <c r="AH71" s="618" t="str">
        <f t="shared" si="34"/>
        <v/>
      </c>
      <c r="AI71" s="616" t="str">
        <f t="shared" si="35"/>
        <v/>
      </c>
      <c r="AJ71" s="611" t="str">
        <f t="shared" si="50"/>
        <v/>
      </c>
      <c r="AK71" s="20" t="str">
        <f t="shared" si="51"/>
        <v/>
      </c>
      <c r="AL71" s="42" t="str">
        <f t="shared" si="36"/>
        <v/>
      </c>
      <c r="AM71" s="46" t="str">
        <f t="shared" si="40"/>
        <v/>
      </c>
      <c r="AN71" s="20" t="str">
        <f t="shared" si="41"/>
        <v/>
      </c>
      <c r="AO71" s="42" t="str">
        <f t="shared" si="37"/>
        <v/>
      </c>
      <c r="AP71" s="47" t="str">
        <f t="shared" si="42"/>
        <v/>
      </c>
      <c r="AQ71" s="20" t="str">
        <f t="shared" si="43"/>
        <v/>
      </c>
      <c r="AR71" s="48" t="str">
        <f t="shared" si="38"/>
        <v/>
      </c>
      <c r="AS71" s="44" t="str">
        <f t="shared" si="44"/>
        <v/>
      </c>
      <c r="AT71" s="58"/>
      <c r="AU71" s="49" t="str">
        <f t="shared" si="45"/>
        <v/>
      </c>
      <c r="AV71" s="49" t="str">
        <f t="shared" si="46"/>
        <v/>
      </c>
      <c r="AW71" s="49" t="str">
        <f t="shared" si="39"/>
        <v/>
      </c>
      <c r="AX71" s="68" t="str" cm="1">
        <f t="array" ref="AX71">IF($AA71="","",IF((IFERROR(_xlfn.IFS($AS71="Devis 1",(IFERROR(VALUE(TRIM(SUBSTITUTE(AJ71,CHAR(160),""))),0)),$AS71="Devis 2",(IFERROR(VALUE(TRIM(SUBSTITUTE(AM71,CHAR(160),""))),0)),$AS71="Devis 3",(IFERROR(VALUE(TRIM(SUBSTITUTE(AP71,CHAR(160),""))),0))),0))*(IFERROR(VALUE(TRIM(SUBSTITUTE($AA71,CHAR(160),""))),0))=0,"",(IFERROR(_xlfn.IFS($AS71="Devis 1",(IFERROR(VALUE(TRIM(SUBSTITUTE(AJ71,CHAR(160),""))),0)),$AS71="Devis 2",(IFERROR(VALUE(TRIM(SUBSTITUTE(AM71,CHAR(160),""))),0)),$AS71="Devis 3",(IFERROR(VALUE(TRIM(SUBSTITUTE(AP71,CHAR(160),""))),0))),0))*(IFERROR(VALUE(TRIM(SUBSTITUTE($AA71,CHAR(160),""))),0))))</f>
        <v/>
      </c>
      <c r="AY71" s="68" t="str" cm="1">
        <f t="array" ref="AY71">IF($AA71="","",IF(IFERROR(_xlfn.IFS(TRIM(SUBSTITUTE($AS71,CHAR(160),""))="Devis 1",IFERROR(VALUE(TRIM(SUBSTITUTE(AK71,CHAR(160),""))),0),TRIM(SUBSTITUTE($AS71,CHAR(160),""))="Devis 2",IFERROR(VALUE(TRIM(SUBSTITUTE(AN71,CHAR(160),""))),0),TRIM(SUBSTITUTE($AS71,CHAR(160),""))="Devis 3",IFERROR(VALUE(TRIM(SUBSTITUTE(AQ71,CHAR(160),""))),0)),0)*IFERROR(VALUE(TRIM(SUBSTITUTE($AA71,CHAR(160),""))),0)=0,IF(AX71&lt;&gt;"",0,""),IFERROR(_xlfn.IFS(TRIM(SUBSTITUTE($AS71,CHAR(160),""))="Devis 1",IFERROR(VALUE(TRIM(SUBSTITUTE(AK71,CHAR(160),""))),0),TRIM(SUBSTITUTE($AS71,CHAR(160),""))="Devis 2",IFERROR(VALUE(TRIM(SUBSTITUTE(AN71,CHAR(160),""))),0),TRIM(SUBSTITUTE($AS71,CHAR(160),""))="Devis 3",IFERROR(VALUE(TRIM(SUBSTITUTE(AQ71,CHAR(160),""))),0)),0)*IFERROR(VALUE(TRIM(SUBSTITUTE($AA71,CHAR(160),""))),0)))</f>
        <v/>
      </c>
      <c r="AZ71" s="68" t="str" cm="1">
        <f t="array" ref="AZ71">IF($AA71="","",IF((IFERROR(_xlfn.IFS($AS71="Devis 1",(IFERROR(VALUE(TRIM(SUBSTITUTE(AL71,CHAR(160),""))),0)),$AS71="Devis 2",(IFERROR(VALUE(TRIM(SUBSTITUTE(AO71,CHAR(160),""))),0)),$AS71="Devis 3",(IFERROR(VALUE(TRIM(SUBSTITUTE(AR71,CHAR(160),""))),0))),0))*(IFERROR(VALUE(TRIM(SUBSTITUTE($AA71,CHAR(160),""))),0))=0,"",(IFERROR(_xlfn.IFS($AS71="Devis 1",(IFERROR(VALUE(TRIM(SUBSTITUTE(AL71,CHAR(160),""))),0)),$AS71="Devis 2",(IFERROR(VALUE(TRIM(SUBSTITUTE(AO71,CHAR(160),""))),0)),$AS71="Devis 3",(IFERROR(VALUE(TRIM(SUBSTITUTE(AR71,CHAR(160),""))),0))),0))*(IFERROR(VALUE(TRIM(SUBSTITUTE($AA71,CHAR(160),""))),0))))</f>
        <v/>
      </c>
      <c r="BA71" s="59"/>
      <c r="BB71" s="14" t="str" cm="1">
        <f t="array" ref="BB71">IF(OR(AZ71="",AW71="",AX71="",AU71="",AY71="",AV71=""),"",_xlfn.IFS((IFERROR(VALUE(TRIM(SUBSTITUTE(AZ71,CHAR(160),""))),0))&gt;(IFERROR(VALUE(TRIM(SUBSTITUTE(AW71,CHAR(160),""))),0)),"KO : Le montant retenu TTC est supérieur au montant raisonnable TTC. Merci de revoir la ligne de dépense ou plafonner son montant.",(IFERROR(VALUE(TRIM(SUBSTITUTE(AX71,CHAR(160),""))),0))&gt;(IFERROR(VALUE(TRIM(SUBSTITUTE(AU71,CHAR(160),""))),0)),"Attention : Le montant retenu HT est supérieur au montant HT raisonnable. Merci de revoir la ligne de dépense, plafonner son montant, ou justifier la reventillation HT / TVA.",(IFERROR(VALUE(TRIM(SUBSTITUTE(AY71,CHAR(160),""))),0))&gt;(IFERROR(VALUE(TRIM(SUBSTITUTE(AV71,CHAR(160),""))),0)),"Attention : Le montant TVA retenu est supérieur au montant TVA raisonnable. Merci de revoir la ligne de dépense, plafonner son montant, ou justifier la reventillation HT / TVA.",(IFERROR(VALUE(TRIM(SUBSTITUTE(AZ71,CHAR(160),""))),0))=0,"",(IFERROR(VALUE(TRIM(SUBSTITUTE(AW71,CHAR(160),""))),0))=(IFERROR(VALUE(TRIM(SUBSTITUTE(AZ71,CHAR(160),""))),0)),"OK",(IFERROR(VALUE(TRIM(SUBSTITUTE(AW71,CHAR(160),""))),0))&gt;(IFERROR(VALUE(TRIM(SUBSTITUTE(AZ71,CHAR(160),""))),0))," OK : Montant instruit inférieur au montant raisonnable.",TRUE,""))</f>
        <v/>
      </c>
      <c r="BC71" s="14" t="str" cm="1">
        <f t="array" ref="BC71">IF(
   OR(AZ71="",X71="",AX71="",V71="",AY71="",W71=""),
   "",
   _xlfn.IFS(
      (IFERROR(VALUE(TRIM(SUBSTITUTE(AZ71,CHAR(160),""))),0))=0,
         "Attention montant présenté entièrement écarté",
      (IFERROR(VALUE(TRIM(SUBSTITUTE(AZ71,CHAR(160),""))),0))&gt;
         (IFERROR(VALUE(TRIM(SUBSTITUTE(X71,CHAR(160),""))),0)),
         "KO : Le montant retenu TTC est supérieur au montant présenté TTC. Merci de revoir la ligne de dépense ou plafonner son montant.",
      (IFERROR(VALUE(TRIM(SUBSTITUTE(AX71,CHAR(160),""))),0))&gt;
         (IFERROR(VALUE(TRIM(SUBSTITUTE(V71,CHAR(160),""))),0)),
         "Attention : Le montant retenu HT est supérieur au montant HT présenté. Merci de revoir la ligne de dépense, plafonner son montant, ou justifier la reventilation HT / TVA.",
      (IFERROR(VALUE(TRIM(SUBSTITUTE(AY71,CHAR(160),""))),0))&gt;
         (IFERROR(VALUE(TRIM(SUBSTITUTE(W71,CHAR(160),""))),0)),
         "Attention : Le montant TVA retenu est supérieur au montant TVA présenté. Merci de revoir la ligne de dépense, plafonner son montant, ou justifier la reventilation HT / TVA.",
      (IFERROR(VALUE(TRIM(SUBSTITUTE(X71,CHAR(160),""))),0))=0,
         "",
      (IFERROR(VALUE(TRIM(SUBSTITUTE(AZ71,CHAR(160),""))),0))=
         (IFERROR(VALUE(TRIM(SUBSTITUTE(X71,CHAR(160),""))),0)),
         "OK",
      (IFERROR(VALUE(TRIM(SUBSTITUTE(AZ71,CHAR(160),""))),0))&lt;
         (IFERROR(VALUE(TRIM(SUBSTITUTE(X71,CHAR(160),""))),0)),
         "Attention : montant présenté partiellement écarté.",
      TRUE,
         ""
   )
)</f>
        <v/>
      </c>
      <c r="BD71" s="49" t="str">
        <f t="shared" si="47"/>
        <v/>
      </c>
      <c r="BE71" s="49" t="str">
        <f t="shared" si="48"/>
        <v/>
      </c>
      <c r="BF71" s="21" t="str">
        <f t="shared" si="49"/>
        <v/>
      </c>
    </row>
    <row r="72" spans="1:58" ht="15" customHeight="1">
      <c r="A72" s="338">
        <v>61</v>
      </c>
      <c r="B72" s="355"/>
      <c r="C72" s="6"/>
      <c r="D72" s="5"/>
      <c r="E72" s="5"/>
      <c r="F72" s="143"/>
      <c r="G72" s="24"/>
      <c r="H72" s="22"/>
      <c r="I72" s="23"/>
      <c r="J72" s="5"/>
      <c r="K72" s="11"/>
      <c r="L72" s="8"/>
      <c r="M72" s="7"/>
      <c r="N72" s="42" t="str">
        <f t="shared" si="22"/>
        <v/>
      </c>
      <c r="O72" s="9"/>
      <c r="P72" s="7"/>
      <c r="Q72" s="42" t="str">
        <f t="shared" si="23"/>
        <v/>
      </c>
      <c r="R72" s="10"/>
      <c r="S72" s="7"/>
      <c r="T72" s="43" t="str">
        <f t="shared" si="24"/>
        <v/>
      </c>
      <c r="U72" s="16"/>
      <c r="V72" s="69" t="str" cm="1">
        <f t="array" ref="V72">IF((_xlfn.IFS(TRIM(SUBSTITUTE(U72,CHAR(160),""))="Devis 1",IFERROR(VALUE(TRIM(SUBSTITUTE(L72,CHAR(160),""))),0),TRIM(SUBSTITUTE(U72,CHAR(160),""))="Devis 2",IFERROR(VALUE(TRIM(SUBSTITUTE(O72,CHAR(160),""))),0),TRIM(SUBSTITUTE(U72,CHAR(160),""))="Devis 3",IFERROR(VALUE(TRIM(SUBSTITUTE(R72,CHAR(160),""))),0),TRUE,0)*IFERROR(VALUE(TRIM(SUBSTITUTE(C72,CHAR(160),""))),0))=0,"",_xlfn.IFS(TRIM(SUBSTITUTE(U72,CHAR(160),""))="Devis 1",IFERROR(VALUE(TRIM(SUBSTITUTE(L72,CHAR(160),""))),0),TRIM(SUBSTITUTE(U72,CHAR(160),""))="Devis 2",IFERROR(VALUE(TRIM(SUBSTITUTE(O72,CHAR(160),""))),0),TRIM(SUBSTITUTE(U72,CHAR(160),""))="Devis 3",IFERROR(VALUE(TRIM(SUBSTITUTE(R72,CHAR(160),""))),0),TRUE,0)*IFERROR(VALUE(TRIM(SUBSTITUTE(C72,CHAR(160),""))),0))</f>
        <v/>
      </c>
      <c r="W72" s="67" t="str" cm="1">
        <f t="array" ref="W72">IF((_xlfn.IFS(TRIM(SUBSTITUTE(U72,CHAR(160),""))="Devis 1",IFERROR(VALUE(TRIM(SUBSTITUTE(M72,CHAR(160),""))),0),TRIM(SUBSTITUTE(U72,CHAR(160),""))="Devis 2",IFERROR(VALUE(TRIM(SUBSTITUTE(P72,CHAR(160),""))),0),TRIM(SUBSTITUTE(U72,CHAR(160),""))="Devis 3",IFERROR(VALUE(TRIM(SUBSTITUTE(S72,CHAR(160),""))),0),TRUE,0)*IFERROR(VALUE(TRIM(SUBSTITUTE(C72,CHAR(160),""))),0))=0,IF(V72&lt;&gt;"",0,""),_xlfn.IFS(TRIM(SUBSTITUTE(U72,CHAR(160),""))="Devis 1",IFERROR(VALUE(TRIM(SUBSTITUTE(M72,CHAR(160),""))),0),TRIM(SUBSTITUTE(U72,CHAR(160),""))="Devis 2",IFERROR(VALUE(TRIM(SUBSTITUTE(P72,CHAR(160),""))),0),TRIM(SUBSTITUTE(U72,CHAR(160),""))="Devis 3",IFERROR(VALUE(TRIM(SUBSTITUTE(S72,CHAR(160),""))),0),TRUE,0)*IFERROR(VALUE(TRIM(SUBSTITUTE(C72,CHAR(160),""))),0))</f>
        <v/>
      </c>
      <c r="X72" s="70" t="str">
        <f t="shared" si="25"/>
        <v/>
      </c>
      <c r="Y72" s="609"/>
      <c r="Z72" s="18" t="str">
        <f t="shared" si="26"/>
        <v/>
      </c>
      <c r="AA72" s="15" t="str">
        <f t="shared" si="27"/>
        <v/>
      </c>
      <c r="AB72" s="15" t="str">
        <f t="shared" si="28"/>
        <v/>
      </c>
      <c r="AC72" s="15" t="str">
        <f t="shared" si="29"/>
        <v/>
      </c>
      <c r="AD72" s="15" t="str">
        <f t="shared" si="30"/>
        <v/>
      </c>
      <c r="AE72" s="15" t="str">
        <f t="shared" si="31"/>
        <v/>
      </c>
      <c r="AF72" s="15" t="str">
        <f t="shared" si="32"/>
        <v/>
      </c>
      <c r="AG72" s="614" t="str">
        <f t="shared" si="33"/>
        <v/>
      </c>
      <c r="AH72" s="618" t="str">
        <f t="shared" si="34"/>
        <v/>
      </c>
      <c r="AI72" s="616" t="str">
        <f t="shared" si="35"/>
        <v/>
      </c>
      <c r="AJ72" s="611" t="str">
        <f t="shared" si="50"/>
        <v/>
      </c>
      <c r="AK72" s="20" t="str">
        <f t="shared" si="51"/>
        <v/>
      </c>
      <c r="AL72" s="42" t="str">
        <f t="shared" si="36"/>
        <v/>
      </c>
      <c r="AM72" s="46" t="str">
        <f t="shared" si="40"/>
        <v/>
      </c>
      <c r="AN72" s="20" t="str">
        <f t="shared" si="41"/>
        <v/>
      </c>
      <c r="AO72" s="42" t="str">
        <f t="shared" si="37"/>
        <v/>
      </c>
      <c r="AP72" s="47" t="str">
        <f t="shared" si="42"/>
        <v/>
      </c>
      <c r="AQ72" s="20" t="str">
        <f t="shared" si="43"/>
        <v/>
      </c>
      <c r="AR72" s="48" t="str">
        <f t="shared" si="38"/>
        <v/>
      </c>
      <c r="AS72" s="44" t="str">
        <f t="shared" si="44"/>
        <v/>
      </c>
      <c r="AT72" s="58"/>
      <c r="AU72" s="49" t="str">
        <f t="shared" si="45"/>
        <v/>
      </c>
      <c r="AV72" s="49" t="str">
        <f t="shared" si="46"/>
        <v/>
      </c>
      <c r="AW72" s="49" t="str">
        <f t="shared" si="39"/>
        <v/>
      </c>
      <c r="AX72" s="68" t="str" cm="1">
        <f t="array" ref="AX72">IF($AA72="","",IF((IFERROR(_xlfn.IFS($AS72="Devis 1",(IFERROR(VALUE(TRIM(SUBSTITUTE(AJ72,CHAR(160),""))),0)),$AS72="Devis 2",(IFERROR(VALUE(TRIM(SUBSTITUTE(AM72,CHAR(160),""))),0)),$AS72="Devis 3",(IFERROR(VALUE(TRIM(SUBSTITUTE(AP72,CHAR(160),""))),0))),0))*(IFERROR(VALUE(TRIM(SUBSTITUTE($AA72,CHAR(160),""))),0))=0,"",(IFERROR(_xlfn.IFS($AS72="Devis 1",(IFERROR(VALUE(TRIM(SUBSTITUTE(AJ72,CHAR(160),""))),0)),$AS72="Devis 2",(IFERROR(VALUE(TRIM(SUBSTITUTE(AM72,CHAR(160),""))),0)),$AS72="Devis 3",(IFERROR(VALUE(TRIM(SUBSTITUTE(AP72,CHAR(160),""))),0))),0))*(IFERROR(VALUE(TRIM(SUBSTITUTE($AA72,CHAR(160),""))),0))))</f>
        <v/>
      </c>
      <c r="AY72" s="68" t="str" cm="1">
        <f t="array" ref="AY72">IF($AA72="","",IF(IFERROR(_xlfn.IFS(TRIM(SUBSTITUTE($AS72,CHAR(160),""))="Devis 1",IFERROR(VALUE(TRIM(SUBSTITUTE(AK72,CHAR(160),""))),0),TRIM(SUBSTITUTE($AS72,CHAR(160),""))="Devis 2",IFERROR(VALUE(TRIM(SUBSTITUTE(AN72,CHAR(160),""))),0),TRIM(SUBSTITUTE($AS72,CHAR(160),""))="Devis 3",IFERROR(VALUE(TRIM(SUBSTITUTE(AQ72,CHAR(160),""))),0)),0)*IFERROR(VALUE(TRIM(SUBSTITUTE($AA72,CHAR(160),""))),0)=0,IF(AX72&lt;&gt;"",0,""),IFERROR(_xlfn.IFS(TRIM(SUBSTITUTE($AS72,CHAR(160),""))="Devis 1",IFERROR(VALUE(TRIM(SUBSTITUTE(AK72,CHAR(160),""))),0),TRIM(SUBSTITUTE($AS72,CHAR(160),""))="Devis 2",IFERROR(VALUE(TRIM(SUBSTITUTE(AN72,CHAR(160),""))),0),TRIM(SUBSTITUTE($AS72,CHAR(160),""))="Devis 3",IFERROR(VALUE(TRIM(SUBSTITUTE(AQ72,CHAR(160),""))),0)),0)*IFERROR(VALUE(TRIM(SUBSTITUTE($AA72,CHAR(160),""))),0)))</f>
        <v/>
      </c>
      <c r="AZ72" s="68" t="str" cm="1">
        <f t="array" ref="AZ72">IF($AA72="","",IF((IFERROR(_xlfn.IFS($AS72="Devis 1",(IFERROR(VALUE(TRIM(SUBSTITUTE(AL72,CHAR(160),""))),0)),$AS72="Devis 2",(IFERROR(VALUE(TRIM(SUBSTITUTE(AO72,CHAR(160),""))),0)),$AS72="Devis 3",(IFERROR(VALUE(TRIM(SUBSTITUTE(AR72,CHAR(160),""))),0))),0))*(IFERROR(VALUE(TRIM(SUBSTITUTE($AA72,CHAR(160),""))),0))=0,"",(IFERROR(_xlfn.IFS($AS72="Devis 1",(IFERROR(VALUE(TRIM(SUBSTITUTE(AL72,CHAR(160),""))),0)),$AS72="Devis 2",(IFERROR(VALUE(TRIM(SUBSTITUTE(AO72,CHAR(160),""))),0)),$AS72="Devis 3",(IFERROR(VALUE(TRIM(SUBSTITUTE(AR72,CHAR(160),""))),0))),0))*(IFERROR(VALUE(TRIM(SUBSTITUTE($AA72,CHAR(160),""))),0))))</f>
        <v/>
      </c>
      <c r="BA72" s="59"/>
      <c r="BB72" s="14" t="str" cm="1">
        <f t="array" ref="BB72">IF(OR(AZ72="",AW72="",AX72="",AU72="",AY72="",AV72=""),"",_xlfn.IFS((IFERROR(VALUE(TRIM(SUBSTITUTE(AZ72,CHAR(160),""))),0))&gt;(IFERROR(VALUE(TRIM(SUBSTITUTE(AW72,CHAR(160),""))),0)),"KO : Le montant retenu TTC est supérieur au montant raisonnable TTC. Merci de revoir la ligne de dépense ou plafonner son montant.",(IFERROR(VALUE(TRIM(SUBSTITUTE(AX72,CHAR(160),""))),0))&gt;(IFERROR(VALUE(TRIM(SUBSTITUTE(AU72,CHAR(160),""))),0)),"Attention : Le montant retenu HT est supérieur au montant HT raisonnable. Merci de revoir la ligne de dépense, plafonner son montant, ou justifier la reventillation HT / TVA.",(IFERROR(VALUE(TRIM(SUBSTITUTE(AY72,CHAR(160),""))),0))&gt;(IFERROR(VALUE(TRIM(SUBSTITUTE(AV72,CHAR(160),""))),0)),"Attention : Le montant TVA retenu est supérieur au montant TVA raisonnable. Merci de revoir la ligne de dépense, plafonner son montant, ou justifier la reventillation HT / TVA.",(IFERROR(VALUE(TRIM(SUBSTITUTE(AZ72,CHAR(160),""))),0))=0,"",(IFERROR(VALUE(TRIM(SUBSTITUTE(AW72,CHAR(160),""))),0))=(IFERROR(VALUE(TRIM(SUBSTITUTE(AZ72,CHAR(160),""))),0)),"OK",(IFERROR(VALUE(TRIM(SUBSTITUTE(AW72,CHAR(160),""))),0))&gt;(IFERROR(VALUE(TRIM(SUBSTITUTE(AZ72,CHAR(160),""))),0))," OK : Montant instruit inférieur au montant raisonnable.",TRUE,""))</f>
        <v/>
      </c>
      <c r="BC72" s="14" t="str" cm="1">
        <f t="array" ref="BC72">IF(
   OR(AZ72="",X72="",AX72="",V72="",AY72="",W72=""),
   "",
   _xlfn.IFS(
      (IFERROR(VALUE(TRIM(SUBSTITUTE(AZ72,CHAR(160),""))),0))=0,
         "Attention montant présenté entièrement écarté",
      (IFERROR(VALUE(TRIM(SUBSTITUTE(AZ72,CHAR(160),""))),0))&gt;
         (IFERROR(VALUE(TRIM(SUBSTITUTE(X72,CHAR(160),""))),0)),
         "KO : Le montant retenu TTC est supérieur au montant présenté TTC. Merci de revoir la ligne de dépense ou plafonner son montant.",
      (IFERROR(VALUE(TRIM(SUBSTITUTE(AX72,CHAR(160),""))),0))&gt;
         (IFERROR(VALUE(TRIM(SUBSTITUTE(V72,CHAR(160),""))),0)),
         "Attention : Le montant retenu HT est supérieur au montant HT présenté. Merci de revoir la ligne de dépense, plafonner son montant, ou justifier la reventilation HT / TVA.",
      (IFERROR(VALUE(TRIM(SUBSTITUTE(AY72,CHAR(160),""))),0))&gt;
         (IFERROR(VALUE(TRIM(SUBSTITUTE(W72,CHAR(160),""))),0)),
         "Attention : Le montant TVA retenu est supérieur au montant TVA présenté. Merci de revoir la ligne de dépense, plafonner son montant, ou justifier la reventilation HT / TVA.",
      (IFERROR(VALUE(TRIM(SUBSTITUTE(X72,CHAR(160),""))),0))=0,
         "",
      (IFERROR(VALUE(TRIM(SUBSTITUTE(AZ72,CHAR(160),""))),0))=
         (IFERROR(VALUE(TRIM(SUBSTITUTE(X72,CHAR(160),""))),0)),
         "OK",
      (IFERROR(VALUE(TRIM(SUBSTITUTE(AZ72,CHAR(160),""))),0))&lt;
         (IFERROR(VALUE(TRIM(SUBSTITUTE(X72,CHAR(160),""))),0)),
         "Attention : montant présenté partiellement écarté.",
      TRUE,
         ""
   )
)</f>
        <v/>
      </c>
      <c r="BD72" s="49" t="str">
        <f t="shared" si="47"/>
        <v/>
      </c>
      <c r="BE72" s="49" t="str">
        <f t="shared" si="48"/>
        <v/>
      </c>
      <c r="BF72" s="21" t="str">
        <f t="shared" si="49"/>
        <v/>
      </c>
    </row>
    <row r="73" spans="1:58" ht="15" customHeight="1">
      <c r="A73" s="338">
        <v>62</v>
      </c>
      <c r="B73" s="355"/>
      <c r="C73" s="6"/>
      <c r="D73" s="5"/>
      <c r="E73" s="5"/>
      <c r="F73" s="143"/>
      <c r="G73" s="24"/>
      <c r="H73" s="22"/>
      <c r="I73" s="23"/>
      <c r="J73" s="5"/>
      <c r="K73" s="11"/>
      <c r="L73" s="8"/>
      <c r="M73" s="7"/>
      <c r="N73" s="42" t="str">
        <f t="shared" si="22"/>
        <v/>
      </c>
      <c r="O73" s="9"/>
      <c r="P73" s="7"/>
      <c r="Q73" s="42" t="str">
        <f t="shared" si="23"/>
        <v/>
      </c>
      <c r="R73" s="10"/>
      <c r="S73" s="7"/>
      <c r="T73" s="43" t="str">
        <f t="shared" si="24"/>
        <v/>
      </c>
      <c r="U73" s="16"/>
      <c r="V73" s="69" t="str" cm="1">
        <f t="array" ref="V73">IF((_xlfn.IFS(TRIM(SUBSTITUTE(U73,CHAR(160),""))="Devis 1",IFERROR(VALUE(TRIM(SUBSTITUTE(L73,CHAR(160),""))),0),TRIM(SUBSTITUTE(U73,CHAR(160),""))="Devis 2",IFERROR(VALUE(TRIM(SUBSTITUTE(O73,CHAR(160),""))),0),TRIM(SUBSTITUTE(U73,CHAR(160),""))="Devis 3",IFERROR(VALUE(TRIM(SUBSTITUTE(R73,CHAR(160),""))),0),TRUE,0)*IFERROR(VALUE(TRIM(SUBSTITUTE(C73,CHAR(160),""))),0))=0,"",_xlfn.IFS(TRIM(SUBSTITUTE(U73,CHAR(160),""))="Devis 1",IFERROR(VALUE(TRIM(SUBSTITUTE(L73,CHAR(160),""))),0),TRIM(SUBSTITUTE(U73,CHAR(160),""))="Devis 2",IFERROR(VALUE(TRIM(SUBSTITUTE(O73,CHAR(160),""))),0),TRIM(SUBSTITUTE(U73,CHAR(160),""))="Devis 3",IFERROR(VALUE(TRIM(SUBSTITUTE(R73,CHAR(160),""))),0),TRUE,0)*IFERROR(VALUE(TRIM(SUBSTITUTE(C73,CHAR(160),""))),0))</f>
        <v/>
      </c>
      <c r="W73" s="67" t="str" cm="1">
        <f t="array" ref="W73">IF((_xlfn.IFS(TRIM(SUBSTITUTE(U73,CHAR(160),""))="Devis 1",IFERROR(VALUE(TRIM(SUBSTITUTE(M73,CHAR(160),""))),0),TRIM(SUBSTITUTE(U73,CHAR(160),""))="Devis 2",IFERROR(VALUE(TRIM(SUBSTITUTE(P73,CHAR(160),""))),0),TRIM(SUBSTITUTE(U73,CHAR(160),""))="Devis 3",IFERROR(VALUE(TRIM(SUBSTITUTE(S73,CHAR(160),""))),0),TRUE,0)*IFERROR(VALUE(TRIM(SUBSTITUTE(C73,CHAR(160),""))),0))=0,IF(V73&lt;&gt;"",0,""),_xlfn.IFS(TRIM(SUBSTITUTE(U73,CHAR(160),""))="Devis 1",IFERROR(VALUE(TRIM(SUBSTITUTE(M73,CHAR(160),""))),0),TRIM(SUBSTITUTE(U73,CHAR(160),""))="Devis 2",IFERROR(VALUE(TRIM(SUBSTITUTE(P73,CHAR(160),""))),0),TRIM(SUBSTITUTE(U73,CHAR(160),""))="Devis 3",IFERROR(VALUE(TRIM(SUBSTITUTE(S73,CHAR(160),""))),0),TRUE,0)*IFERROR(VALUE(TRIM(SUBSTITUTE(C73,CHAR(160),""))),0))</f>
        <v/>
      </c>
      <c r="X73" s="70" t="str">
        <f t="shared" si="25"/>
        <v/>
      </c>
      <c r="Y73" s="609"/>
      <c r="Z73" s="18" t="str">
        <f t="shared" si="26"/>
        <v/>
      </c>
      <c r="AA73" s="15" t="str">
        <f t="shared" si="27"/>
        <v/>
      </c>
      <c r="AB73" s="15" t="str">
        <f t="shared" si="28"/>
        <v/>
      </c>
      <c r="AC73" s="15" t="str">
        <f t="shared" si="29"/>
        <v/>
      </c>
      <c r="AD73" s="15" t="str">
        <f t="shared" si="30"/>
        <v/>
      </c>
      <c r="AE73" s="15" t="str">
        <f t="shared" si="31"/>
        <v/>
      </c>
      <c r="AF73" s="15" t="str">
        <f t="shared" si="32"/>
        <v/>
      </c>
      <c r="AG73" s="614" t="str">
        <f t="shared" si="33"/>
        <v/>
      </c>
      <c r="AH73" s="618" t="str">
        <f t="shared" si="34"/>
        <v/>
      </c>
      <c r="AI73" s="616" t="str">
        <f t="shared" si="35"/>
        <v/>
      </c>
      <c r="AJ73" s="611" t="str">
        <f t="shared" si="50"/>
        <v/>
      </c>
      <c r="AK73" s="20" t="str">
        <f t="shared" si="51"/>
        <v/>
      </c>
      <c r="AL73" s="42" t="str">
        <f t="shared" si="36"/>
        <v/>
      </c>
      <c r="AM73" s="46" t="str">
        <f t="shared" si="40"/>
        <v/>
      </c>
      <c r="AN73" s="20" t="str">
        <f t="shared" si="41"/>
        <v/>
      </c>
      <c r="AO73" s="42" t="str">
        <f t="shared" si="37"/>
        <v/>
      </c>
      <c r="AP73" s="47" t="str">
        <f t="shared" si="42"/>
        <v/>
      </c>
      <c r="AQ73" s="20" t="str">
        <f t="shared" si="43"/>
        <v/>
      </c>
      <c r="AR73" s="48" t="str">
        <f t="shared" si="38"/>
        <v/>
      </c>
      <c r="AS73" s="44" t="str">
        <f t="shared" si="44"/>
        <v/>
      </c>
      <c r="AT73" s="58"/>
      <c r="AU73" s="49" t="str">
        <f t="shared" si="45"/>
        <v/>
      </c>
      <c r="AV73" s="49" t="str">
        <f t="shared" si="46"/>
        <v/>
      </c>
      <c r="AW73" s="49" t="str">
        <f t="shared" si="39"/>
        <v/>
      </c>
      <c r="AX73" s="68" t="str" cm="1">
        <f t="array" ref="AX73">IF($AA73="","",IF((IFERROR(_xlfn.IFS($AS73="Devis 1",(IFERROR(VALUE(TRIM(SUBSTITUTE(AJ73,CHAR(160),""))),0)),$AS73="Devis 2",(IFERROR(VALUE(TRIM(SUBSTITUTE(AM73,CHAR(160),""))),0)),$AS73="Devis 3",(IFERROR(VALUE(TRIM(SUBSTITUTE(AP73,CHAR(160),""))),0))),0))*(IFERROR(VALUE(TRIM(SUBSTITUTE($AA73,CHAR(160),""))),0))=0,"",(IFERROR(_xlfn.IFS($AS73="Devis 1",(IFERROR(VALUE(TRIM(SUBSTITUTE(AJ73,CHAR(160),""))),0)),$AS73="Devis 2",(IFERROR(VALUE(TRIM(SUBSTITUTE(AM73,CHAR(160),""))),0)),$AS73="Devis 3",(IFERROR(VALUE(TRIM(SUBSTITUTE(AP73,CHAR(160),""))),0))),0))*(IFERROR(VALUE(TRIM(SUBSTITUTE($AA73,CHAR(160),""))),0))))</f>
        <v/>
      </c>
      <c r="AY73" s="68" t="str" cm="1">
        <f t="array" ref="AY73">IF($AA73="","",IF(IFERROR(_xlfn.IFS(TRIM(SUBSTITUTE($AS73,CHAR(160),""))="Devis 1",IFERROR(VALUE(TRIM(SUBSTITUTE(AK73,CHAR(160),""))),0),TRIM(SUBSTITUTE($AS73,CHAR(160),""))="Devis 2",IFERROR(VALUE(TRIM(SUBSTITUTE(AN73,CHAR(160),""))),0),TRIM(SUBSTITUTE($AS73,CHAR(160),""))="Devis 3",IFERROR(VALUE(TRIM(SUBSTITUTE(AQ73,CHAR(160),""))),0)),0)*IFERROR(VALUE(TRIM(SUBSTITUTE($AA73,CHAR(160),""))),0)=0,IF(AX73&lt;&gt;"",0,""),IFERROR(_xlfn.IFS(TRIM(SUBSTITUTE($AS73,CHAR(160),""))="Devis 1",IFERROR(VALUE(TRIM(SUBSTITUTE(AK73,CHAR(160),""))),0),TRIM(SUBSTITUTE($AS73,CHAR(160),""))="Devis 2",IFERROR(VALUE(TRIM(SUBSTITUTE(AN73,CHAR(160),""))),0),TRIM(SUBSTITUTE($AS73,CHAR(160),""))="Devis 3",IFERROR(VALUE(TRIM(SUBSTITUTE(AQ73,CHAR(160),""))),0)),0)*IFERROR(VALUE(TRIM(SUBSTITUTE($AA73,CHAR(160),""))),0)))</f>
        <v/>
      </c>
      <c r="AZ73" s="68" t="str" cm="1">
        <f t="array" ref="AZ73">IF($AA73="","",IF((IFERROR(_xlfn.IFS($AS73="Devis 1",(IFERROR(VALUE(TRIM(SUBSTITUTE(AL73,CHAR(160),""))),0)),$AS73="Devis 2",(IFERROR(VALUE(TRIM(SUBSTITUTE(AO73,CHAR(160),""))),0)),$AS73="Devis 3",(IFERROR(VALUE(TRIM(SUBSTITUTE(AR73,CHAR(160),""))),0))),0))*(IFERROR(VALUE(TRIM(SUBSTITUTE($AA73,CHAR(160),""))),0))=0,"",(IFERROR(_xlfn.IFS($AS73="Devis 1",(IFERROR(VALUE(TRIM(SUBSTITUTE(AL73,CHAR(160),""))),0)),$AS73="Devis 2",(IFERROR(VALUE(TRIM(SUBSTITUTE(AO73,CHAR(160),""))),0)),$AS73="Devis 3",(IFERROR(VALUE(TRIM(SUBSTITUTE(AR73,CHAR(160),""))),0))),0))*(IFERROR(VALUE(TRIM(SUBSTITUTE($AA73,CHAR(160),""))),0))))</f>
        <v/>
      </c>
      <c r="BA73" s="59"/>
      <c r="BB73" s="14" t="str" cm="1">
        <f t="array" ref="BB73">IF(OR(AZ73="",AW73="",AX73="",AU73="",AY73="",AV73=""),"",_xlfn.IFS((IFERROR(VALUE(TRIM(SUBSTITUTE(AZ73,CHAR(160),""))),0))&gt;(IFERROR(VALUE(TRIM(SUBSTITUTE(AW73,CHAR(160),""))),0)),"KO : Le montant retenu TTC est supérieur au montant raisonnable TTC. Merci de revoir la ligne de dépense ou plafonner son montant.",(IFERROR(VALUE(TRIM(SUBSTITUTE(AX73,CHAR(160),""))),0))&gt;(IFERROR(VALUE(TRIM(SUBSTITUTE(AU73,CHAR(160),""))),0)),"Attention : Le montant retenu HT est supérieur au montant HT raisonnable. Merci de revoir la ligne de dépense, plafonner son montant, ou justifier la reventillation HT / TVA.",(IFERROR(VALUE(TRIM(SUBSTITUTE(AY73,CHAR(160),""))),0))&gt;(IFERROR(VALUE(TRIM(SUBSTITUTE(AV73,CHAR(160),""))),0)),"Attention : Le montant TVA retenu est supérieur au montant TVA raisonnable. Merci de revoir la ligne de dépense, plafonner son montant, ou justifier la reventillation HT / TVA.",(IFERROR(VALUE(TRIM(SUBSTITUTE(AZ73,CHAR(160),""))),0))=0,"",(IFERROR(VALUE(TRIM(SUBSTITUTE(AW73,CHAR(160),""))),0))=(IFERROR(VALUE(TRIM(SUBSTITUTE(AZ73,CHAR(160),""))),0)),"OK",(IFERROR(VALUE(TRIM(SUBSTITUTE(AW73,CHAR(160),""))),0))&gt;(IFERROR(VALUE(TRIM(SUBSTITUTE(AZ73,CHAR(160),""))),0))," OK : Montant instruit inférieur au montant raisonnable.",TRUE,""))</f>
        <v/>
      </c>
      <c r="BC73" s="14" t="str" cm="1">
        <f t="array" ref="BC73">IF(
   OR(AZ73="",X73="",AX73="",V73="",AY73="",W73=""),
   "",
   _xlfn.IFS(
      (IFERROR(VALUE(TRIM(SUBSTITUTE(AZ73,CHAR(160),""))),0))=0,
         "Attention montant présenté entièrement écarté",
      (IFERROR(VALUE(TRIM(SUBSTITUTE(AZ73,CHAR(160),""))),0))&gt;
         (IFERROR(VALUE(TRIM(SUBSTITUTE(X73,CHAR(160),""))),0)),
         "KO : Le montant retenu TTC est supérieur au montant présenté TTC. Merci de revoir la ligne de dépense ou plafonner son montant.",
      (IFERROR(VALUE(TRIM(SUBSTITUTE(AX73,CHAR(160),""))),0))&gt;
         (IFERROR(VALUE(TRIM(SUBSTITUTE(V73,CHAR(160),""))),0)),
         "Attention : Le montant retenu HT est supérieur au montant HT présenté. Merci de revoir la ligne de dépense, plafonner son montant, ou justifier la reventilation HT / TVA.",
      (IFERROR(VALUE(TRIM(SUBSTITUTE(AY73,CHAR(160),""))),0))&gt;
         (IFERROR(VALUE(TRIM(SUBSTITUTE(W73,CHAR(160),""))),0)),
         "Attention : Le montant TVA retenu est supérieur au montant TVA présenté. Merci de revoir la ligne de dépense, plafonner son montant, ou justifier la reventilation HT / TVA.",
      (IFERROR(VALUE(TRIM(SUBSTITUTE(X73,CHAR(160),""))),0))=0,
         "",
      (IFERROR(VALUE(TRIM(SUBSTITUTE(AZ73,CHAR(160),""))),0))=
         (IFERROR(VALUE(TRIM(SUBSTITUTE(X73,CHAR(160),""))),0)),
         "OK",
      (IFERROR(VALUE(TRIM(SUBSTITUTE(AZ73,CHAR(160),""))),0))&lt;
         (IFERROR(VALUE(TRIM(SUBSTITUTE(X73,CHAR(160),""))),0)),
         "Attention : montant présenté partiellement écarté.",
      TRUE,
         ""
   )
)</f>
        <v/>
      </c>
      <c r="BD73" s="49" t="str">
        <f t="shared" si="47"/>
        <v/>
      </c>
      <c r="BE73" s="49" t="str">
        <f t="shared" si="48"/>
        <v/>
      </c>
      <c r="BF73" s="21" t="str">
        <f t="shared" si="49"/>
        <v/>
      </c>
    </row>
    <row r="74" spans="1:58" ht="15" customHeight="1">
      <c r="A74" s="338">
        <v>63</v>
      </c>
      <c r="B74" s="355"/>
      <c r="C74" s="6"/>
      <c r="D74" s="5"/>
      <c r="E74" s="5"/>
      <c r="F74" s="143"/>
      <c r="G74" s="24"/>
      <c r="H74" s="22"/>
      <c r="I74" s="23"/>
      <c r="J74" s="5"/>
      <c r="K74" s="11"/>
      <c r="L74" s="8"/>
      <c r="M74" s="7"/>
      <c r="N74" s="42" t="str">
        <f t="shared" si="22"/>
        <v/>
      </c>
      <c r="O74" s="9"/>
      <c r="P74" s="7"/>
      <c r="Q74" s="42" t="str">
        <f t="shared" si="23"/>
        <v/>
      </c>
      <c r="R74" s="10"/>
      <c r="S74" s="7"/>
      <c r="T74" s="43" t="str">
        <f t="shared" si="24"/>
        <v/>
      </c>
      <c r="U74" s="16"/>
      <c r="V74" s="69" t="str" cm="1">
        <f t="array" ref="V74">IF((_xlfn.IFS(TRIM(SUBSTITUTE(U74,CHAR(160),""))="Devis 1",IFERROR(VALUE(TRIM(SUBSTITUTE(L74,CHAR(160),""))),0),TRIM(SUBSTITUTE(U74,CHAR(160),""))="Devis 2",IFERROR(VALUE(TRIM(SUBSTITUTE(O74,CHAR(160),""))),0),TRIM(SUBSTITUTE(U74,CHAR(160),""))="Devis 3",IFERROR(VALUE(TRIM(SUBSTITUTE(R74,CHAR(160),""))),0),TRUE,0)*IFERROR(VALUE(TRIM(SUBSTITUTE(C74,CHAR(160),""))),0))=0,"",_xlfn.IFS(TRIM(SUBSTITUTE(U74,CHAR(160),""))="Devis 1",IFERROR(VALUE(TRIM(SUBSTITUTE(L74,CHAR(160),""))),0),TRIM(SUBSTITUTE(U74,CHAR(160),""))="Devis 2",IFERROR(VALUE(TRIM(SUBSTITUTE(O74,CHAR(160),""))),0),TRIM(SUBSTITUTE(U74,CHAR(160),""))="Devis 3",IFERROR(VALUE(TRIM(SUBSTITUTE(R74,CHAR(160),""))),0),TRUE,0)*IFERROR(VALUE(TRIM(SUBSTITUTE(C74,CHAR(160),""))),0))</f>
        <v/>
      </c>
      <c r="W74" s="67" t="str" cm="1">
        <f t="array" ref="W74">IF((_xlfn.IFS(TRIM(SUBSTITUTE(U74,CHAR(160),""))="Devis 1",IFERROR(VALUE(TRIM(SUBSTITUTE(M74,CHAR(160),""))),0),TRIM(SUBSTITUTE(U74,CHAR(160),""))="Devis 2",IFERROR(VALUE(TRIM(SUBSTITUTE(P74,CHAR(160),""))),0),TRIM(SUBSTITUTE(U74,CHAR(160),""))="Devis 3",IFERROR(VALUE(TRIM(SUBSTITUTE(S74,CHAR(160),""))),0),TRUE,0)*IFERROR(VALUE(TRIM(SUBSTITUTE(C74,CHAR(160),""))),0))=0,IF(V74&lt;&gt;"",0,""),_xlfn.IFS(TRIM(SUBSTITUTE(U74,CHAR(160),""))="Devis 1",IFERROR(VALUE(TRIM(SUBSTITUTE(M74,CHAR(160),""))),0),TRIM(SUBSTITUTE(U74,CHAR(160),""))="Devis 2",IFERROR(VALUE(TRIM(SUBSTITUTE(P74,CHAR(160),""))),0),TRIM(SUBSTITUTE(U74,CHAR(160),""))="Devis 3",IFERROR(VALUE(TRIM(SUBSTITUTE(S74,CHAR(160),""))),0),TRUE,0)*IFERROR(VALUE(TRIM(SUBSTITUTE(C74,CHAR(160),""))),0))</f>
        <v/>
      </c>
      <c r="X74" s="70" t="str">
        <f t="shared" si="25"/>
        <v/>
      </c>
      <c r="Y74" s="609"/>
      <c r="Z74" s="18" t="str">
        <f t="shared" si="26"/>
        <v/>
      </c>
      <c r="AA74" s="15" t="str">
        <f t="shared" si="27"/>
        <v/>
      </c>
      <c r="AB74" s="15" t="str">
        <f t="shared" si="28"/>
        <v/>
      </c>
      <c r="AC74" s="15" t="str">
        <f t="shared" si="29"/>
        <v/>
      </c>
      <c r="AD74" s="15" t="str">
        <f t="shared" si="30"/>
        <v/>
      </c>
      <c r="AE74" s="15" t="str">
        <f t="shared" si="31"/>
        <v/>
      </c>
      <c r="AF74" s="15" t="str">
        <f t="shared" si="32"/>
        <v/>
      </c>
      <c r="AG74" s="614" t="str">
        <f t="shared" si="33"/>
        <v/>
      </c>
      <c r="AH74" s="618" t="str">
        <f t="shared" si="34"/>
        <v/>
      </c>
      <c r="AI74" s="616" t="str">
        <f t="shared" si="35"/>
        <v/>
      </c>
      <c r="AJ74" s="611" t="str">
        <f t="shared" si="50"/>
        <v/>
      </c>
      <c r="AK74" s="20" t="str">
        <f t="shared" si="51"/>
        <v/>
      </c>
      <c r="AL74" s="42" t="str">
        <f t="shared" si="36"/>
        <v/>
      </c>
      <c r="AM74" s="46" t="str">
        <f t="shared" si="40"/>
        <v/>
      </c>
      <c r="AN74" s="20" t="str">
        <f t="shared" si="41"/>
        <v/>
      </c>
      <c r="AO74" s="42" t="str">
        <f t="shared" si="37"/>
        <v/>
      </c>
      <c r="AP74" s="47" t="str">
        <f t="shared" si="42"/>
        <v/>
      </c>
      <c r="AQ74" s="20" t="str">
        <f t="shared" si="43"/>
        <v/>
      </c>
      <c r="AR74" s="48" t="str">
        <f t="shared" si="38"/>
        <v/>
      </c>
      <c r="AS74" s="44" t="str">
        <f t="shared" si="44"/>
        <v/>
      </c>
      <c r="AT74" s="58"/>
      <c r="AU74" s="49" t="str">
        <f t="shared" si="45"/>
        <v/>
      </c>
      <c r="AV74" s="49" t="str">
        <f t="shared" si="46"/>
        <v/>
      </c>
      <c r="AW74" s="49" t="str">
        <f t="shared" si="39"/>
        <v/>
      </c>
      <c r="AX74" s="68" t="str" cm="1">
        <f t="array" ref="AX74">IF($AA74="","",IF((IFERROR(_xlfn.IFS($AS74="Devis 1",(IFERROR(VALUE(TRIM(SUBSTITUTE(AJ74,CHAR(160),""))),0)),$AS74="Devis 2",(IFERROR(VALUE(TRIM(SUBSTITUTE(AM74,CHAR(160),""))),0)),$AS74="Devis 3",(IFERROR(VALUE(TRIM(SUBSTITUTE(AP74,CHAR(160),""))),0))),0))*(IFERROR(VALUE(TRIM(SUBSTITUTE($AA74,CHAR(160),""))),0))=0,"",(IFERROR(_xlfn.IFS($AS74="Devis 1",(IFERROR(VALUE(TRIM(SUBSTITUTE(AJ74,CHAR(160),""))),0)),$AS74="Devis 2",(IFERROR(VALUE(TRIM(SUBSTITUTE(AM74,CHAR(160),""))),0)),$AS74="Devis 3",(IFERROR(VALUE(TRIM(SUBSTITUTE(AP74,CHAR(160),""))),0))),0))*(IFERROR(VALUE(TRIM(SUBSTITUTE($AA74,CHAR(160),""))),0))))</f>
        <v/>
      </c>
      <c r="AY74" s="68" t="str" cm="1">
        <f t="array" ref="AY74">IF($AA74="","",IF(IFERROR(_xlfn.IFS(TRIM(SUBSTITUTE($AS74,CHAR(160),""))="Devis 1",IFERROR(VALUE(TRIM(SUBSTITUTE(AK74,CHAR(160),""))),0),TRIM(SUBSTITUTE($AS74,CHAR(160),""))="Devis 2",IFERROR(VALUE(TRIM(SUBSTITUTE(AN74,CHAR(160),""))),0),TRIM(SUBSTITUTE($AS74,CHAR(160),""))="Devis 3",IFERROR(VALUE(TRIM(SUBSTITUTE(AQ74,CHAR(160),""))),0)),0)*IFERROR(VALUE(TRIM(SUBSTITUTE($AA74,CHAR(160),""))),0)=0,IF(AX74&lt;&gt;"",0,""),IFERROR(_xlfn.IFS(TRIM(SUBSTITUTE($AS74,CHAR(160),""))="Devis 1",IFERROR(VALUE(TRIM(SUBSTITUTE(AK74,CHAR(160),""))),0),TRIM(SUBSTITUTE($AS74,CHAR(160),""))="Devis 2",IFERROR(VALUE(TRIM(SUBSTITUTE(AN74,CHAR(160),""))),0),TRIM(SUBSTITUTE($AS74,CHAR(160),""))="Devis 3",IFERROR(VALUE(TRIM(SUBSTITUTE(AQ74,CHAR(160),""))),0)),0)*IFERROR(VALUE(TRIM(SUBSTITUTE($AA74,CHAR(160),""))),0)))</f>
        <v/>
      </c>
      <c r="AZ74" s="68" t="str" cm="1">
        <f t="array" ref="AZ74">IF($AA74="","",IF((IFERROR(_xlfn.IFS($AS74="Devis 1",(IFERROR(VALUE(TRIM(SUBSTITUTE(AL74,CHAR(160),""))),0)),$AS74="Devis 2",(IFERROR(VALUE(TRIM(SUBSTITUTE(AO74,CHAR(160),""))),0)),$AS74="Devis 3",(IFERROR(VALUE(TRIM(SUBSTITUTE(AR74,CHAR(160),""))),0))),0))*(IFERROR(VALUE(TRIM(SUBSTITUTE($AA74,CHAR(160),""))),0))=0,"",(IFERROR(_xlfn.IFS($AS74="Devis 1",(IFERROR(VALUE(TRIM(SUBSTITUTE(AL74,CHAR(160),""))),0)),$AS74="Devis 2",(IFERROR(VALUE(TRIM(SUBSTITUTE(AO74,CHAR(160),""))),0)),$AS74="Devis 3",(IFERROR(VALUE(TRIM(SUBSTITUTE(AR74,CHAR(160),""))),0))),0))*(IFERROR(VALUE(TRIM(SUBSTITUTE($AA74,CHAR(160),""))),0))))</f>
        <v/>
      </c>
      <c r="BA74" s="59"/>
      <c r="BB74" s="14" t="str" cm="1">
        <f t="array" ref="BB74">IF(OR(AZ74="",AW74="",AX74="",AU74="",AY74="",AV74=""),"",_xlfn.IFS((IFERROR(VALUE(TRIM(SUBSTITUTE(AZ74,CHAR(160),""))),0))&gt;(IFERROR(VALUE(TRIM(SUBSTITUTE(AW74,CHAR(160),""))),0)),"KO : Le montant retenu TTC est supérieur au montant raisonnable TTC. Merci de revoir la ligne de dépense ou plafonner son montant.",(IFERROR(VALUE(TRIM(SUBSTITUTE(AX74,CHAR(160),""))),0))&gt;(IFERROR(VALUE(TRIM(SUBSTITUTE(AU74,CHAR(160),""))),0)),"Attention : Le montant retenu HT est supérieur au montant HT raisonnable. Merci de revoir la ligne de dépense, plafonner son montant, ou justifier la reventillation HT / TVA.",(IFERROR(VALUE(TRIM(SUBSTITUTE(AY74,CHAR(160),""))),0))&gt;(IFERROR(VALUE(TRIM(SUBSTITUTE(AV74,CHAR(160),""))),0)),"Attention : Le montant TVA retenu est supérieur au montant TVA raisonnable. Merci de revoir la ligne de dépense, plafonner son montant, ou justifier la reventillation HT / TVA.",(IFERROR(VALUE(TRIM(SUBSTITUTE(AZ74,CHAR(160),""))),0))=0,"",(IFERROR(VALUE(TRIM(SUBSTITUTE(AW74,CHAR(160),""))),0))=(IFERROR(VALUE(TRIM(SUBSTITUTE(AZ74,CHAR(160),""))),0)),"OK",(IFERROR(VALUE(TRIM(SUBSTITUTE(AW74,CHAR(160),""))),0))&gt;(IFERROR(VALUE(TRIM(SUBSTITUTE(AZ74,CHAR(160),""))),0))," OK : Montant instruit inférieur au montant raisonnable.",TRUE,""))</f>
        <v/>
      </c>
      <c r="BC74" s="14" t="str" cm="1">
        <f t="array" ref="BC74">IF(
   OR(AZ74="",X74="",AX74="",V74="",AY74="",W74=""),
   "",
   _xlfn.IFS(
      (IFERROR(VALUE(TRIM(SUBSTITUTE(AZ74,CHAR(160),""))),0))=0,
         "Attention montant présenté entièrement écarté",
      (IFERROR(VALUE(TRIM(SUBSTITUTE(AZ74,CHAR(160),""))),0))&gt;
         (IFERROR(VALUE(TRIM(SUBSTITUTE(X74,CHAR(160),""))),0)),
         "KO : Le montant retenu TTC est supérieur au montant présenté TTC. Merci de revoir la ligne de dépense ou plafonner son montant.",
      (IFERROR(VALUE(TRIM(SUBSTITUTE(AX74,CHAR(160),""))),0))&gt;
         (IFERROR(VALUE(TRIM(SUBSTITUTE(V74,CHAR(160),""))),0)),
         "Attention : Le montant retenu HT est supérieur au montant HT présenté. Merci de revoir la ligne de dépense, plafonner son montant, ou justifier la reventilation HT / TVA.",
      (IFERROR(VALUE(TRIM(SUBSTITUTE(AY74,CHAR(160),""))),0))&gt;
         (IFERROR(VALUE(TRIM(SUBSTITUTE(W74,CHAR(160),""))),0)),
         "Attention : Le montant TVA retenu est supérieur au montant TVA présenté. Merci de revoir la ligne de dépense, plafonner son montant, ou justifier la reventilation HT / TVA.",
      (IFERROR(VALUE(TRIM(SUBSTITUTE(X74,CHAR(160),""))),0))=0,
         "",
      (IFERROR(VALUE(TRIM(SUBSTITUTE(AZ74,CHAR(160),""))),0))=
         (IFERROR(VALUE(TRIM(SUBSTITUTE(X74,CHAR(160),""))),0)),
         "OK",
      (IFERROR(VALUE(TRIM(SUBSTITUTE(AZ74,CHAR(160),""))),0))&lt;
         (IFERROR(VALUE(TRIM(SUBSTITUTE(X74,CHAR(160),""))),0)),
         "Attention : montant présenté partiellement écarté.",
      TRUE,
         ""
   )
)</f>
        <v/>
      </c>
      <c r="BD74" s="49" t="str">
        <f t="shared" si="47"/>
        <v/>
      </c>
      <c r="BE74" s="49" t="str">
        <f t="shared" si="48"/>
        <v/>
      </c>
      <c r="BF74" s="21" t="str">
        <f t="shared" si="49"/>
        <v/>
      </c>
    </row>
    <row r="75" spans="1:58" ht="15" customHeight="1">
      <c r="A75" s="338">
        <v>64</v>
      </c>
      <c r="B75" s="355"/>
      <c r="C75" s="6"/>
      <c r="D75" s="5"/>
      <c r="E75" s="5"/>
      <c r="F75" s="143"/>
      <c r="G75" s="24"/>
      <c r="H75" s="22"/>
      <c r="I75" s="23"/>
      <c r="J75" s="5"/>
      <c r="K75" s="11"/>
      <c r="L75" s="8"/>
      <c r="M75" s="7"/>
      <c r="N75" s="42" t="str">
        <f t="shared" si="22"/>
        <v/>
      </c>
      <c r="O75" s="9"/>
      <c r="P75" s="7"/>
      <c r="Q75" s="42" t="str">
        <f t="shared" si="23"/>
        <v/>
      </c>
      <c r="R75" s="10"/>
      <c r="S75" s="7"/>
      <c r="T75" s="43" t="str">
        <f t="shared" si="24"/>
        <v/>
      </c>
      <c r="U75" s="16"/>
      <c r="V75" s="69" t="str" cm="1">
        <f t="array" ref="V75">IF((_xlfn.IFS(TRIM(SUBSTITUTE(U75,CHAR(160),""))="Devis 1",IFERROR(VALUE(TRIM(SUBSTITUTE(L75,CHAR(160),""))),0),TRIM(SUBSTITUTE(U75,CHAR(160),""))="Devis 2",IFERROR(VALUE(TRIM(SUBSTITUTE(O75,CHAR(160),""))),0),TRIM(SUBSTITUTE(U75,CHAR(160),""))="Devis 3",IFERROR(VALUE(TRIM(SUBSTITUTE(R75,CHAR(160),""))),0),TRUE,0)*IFERROR(VALUE(TRIM(SUBSTITUTE(C75,CHAR(160),""))),0))=0,"",_xlfn.IFS(TRIM(SUBSTITUTE(U75,CHAR(160),""))="Devis 1",IFERROR(VALUE(TRIM(SUBSTITUTE(L75,CHAR(160),""))),0),TRIM(SUBSTITUTE(U75,CHAR(160),""))="Devis 2",IFERROR(VALUE(TRIM(SUBSTITUTE(O75,CHAR(160),""))),0),TRIM(SUBSTITUTE(U75,CHAR(160),""))="Devis 3",IFERROR(VALUE(TRIM(SUBSTITUTE(R75,CHAR(160),""))),0),TRUE,0)*IFERROR(VALUE(TRIM(SUBSTITUTE(C75,CHAR(160),""))),0))</f>
        <v/>
      </c>
      <c r="W75" s="67" t="str" cm="1">
        <f t="array" ref="W75">IF((_xlfn.IFS(TRIM(SUBSTITUTE(U75,CHAR(160),""))="Devis 1",IFERROR(VALUE(TRIM(SUBSTITUTE(M75,CHAR(160),""))),0),TRIM(SUBSTITUTE(U75,CHAR(160),""))="Devis 2",IFERROR(VALUE(TRIM(SUBSTITUTE(P75,CHAR(160),""))),0),TRIM(SUBSTITUTE(U75,CHAR(160),""))="Devis 3",IFERROR(VALUE(TRIM(SUBSTITUTE(S75,CHAR(160),""))),0),TRUE,0)*IFERROR(VALUE(TRIM(SUBSTITUTE(C75,CHAR(160),""))),0))=0,IF(V75&lt;&gt;"",0,""),_xlfn.IFS(TRIM(SUBSTITUTE(U75,CHAR(160),""))="Devis 1",IFERROR(VALUE(TRIM(SUBSTITUTE(M75,CHAR(160),""))),0),TRIM(SUBSTITUTE(U75,CHAR(160),""))="Devis 2",IFERROR(VALUE(TRIM(SUBSTITUTE(P75,CHAR(160),""))),0),TRIM(SUBSTITUTE(U75,CHAR(160),""))="Devis 3",IFERROR(VALUE(TRIM(SUBSTITUTE(S75,CHAR(160),""))),0),TRUE,0)*IFERROR(VALUE(TRIM(SUBSTITUTE(C75,CHAR(160),""))),0))</f>
        <v/>
      </c>
      <c r="X75" s="70" t="str">
        <f t="shared" si="25"/>
        <v/>
      </c>
      <c r="Y75" s="609"/>
      <c r="Z75" s="18" t="str">
        <f t="shared" si="26"/>
        <v/>
      </c>
      <c r="AA75" s="15" t="str">
        <f t="shared" si="27"/>
        <v/>
      </c>
      <c r="AB75" s="15" t="str">
        <f t="shared" si="28"/>
        <v/>
      </c>
      <c r="AC75" s="15" t="str">
        <f t="shared" si="29"/>
        <v/>
      </c>
      <c r="AD75" s="15" t="str">
        <f t="shared" si="30"/>
        <v/>
      </c>
      <c r="AE75" s="15" t="str">
        <f t="shared" si="31"/>
        <v/>
      </c>
      <c r="AF75" s="15" t="str">
        <f t="shared" si="32"/>
        <v/>
      </c>
      <c r="AG75" s="614" t="str">
        <f t="shared" si="33"/>
        <v/>
      </c>
      <c r="AH75" s="618" t="str">
        <f t="shared" si="34"/>
        <v/>
      </c>
      <c r="AI75" s="616" t="str">
        <f t="shared" si="35"/>
        <v/>
      </c>
      <c r="AJ75" s="611" t="str">
        <f t="shared" si="50"/>
        <v/>
      </c>
      <c r="AK75" s="20" t="str">
        <f t="shared" si="51"/>
        <v/>
      </c>
      <c r="AL75" s="42" t="str">
        <f t="shared" si="36"/>
        <v/>
      </c>
      <c r="AM75" s="46" t="str">
        <f t="shared" ref="AM75:AM111" si="52">IF(O75="","",O75)</f>
        <v/>
      </c>
      <c r="AN75" s="20" t="str">
        <f t="shared" ref="AN75:AN111" si="53">IF(P75="","",P75)</f>
        <v/>
      </c>
      <c r="AO75" s="42" t="str">
        <f t="shared" si="37"/>
        <v/>
      </c>
      <c r="AP75" s="47" t="str">
        <f t="shared" ref="AP75:AP111" si="54">IF(R75="","",R75)</f>
        <v/>
      </c>
      <c r="AQ75" s="20" t="str">
        <f t="shared" ref="AQ75:AQ111" si="55">IF(S75="","",S75)</f>
        <v/>
      </c>
      <c r="AR75" s="48" t="str">
        <f t="shared" si="38"/>
        <v/>
      </c>
      <c r="AS75" s="44" t="str">
        <f t="shared" ref="AS75:AS111" si="56">IF(U75="","",U75)</f>
        <v/>
      </c>
      <c r="AT75" s="58"/>
      <c r="AU75" s="49" t="str">
        <f t="shared" ref="AU75:AU111" si="57">IF((1.15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0,"",(1.15*MIN(IF((IFERROR(VALUE(TRIM(SUBSTITUTE(AJ75,CHAR(160),""))),0))=0,1E+30,(IFERROR(VALUE(TRIM(SUBSTITUTE(AJ75,CHAR(160),""))),0))),IF((IFERROR(VALUE(TRIM(SUBSTITUTE(AM75,CHAR(160),""))),0))=0,1E+30,(IFERROR(VALUE(TRIM(SUBSTITUTE(AM75,CHAR(160),""))),0))),IF((IFERROR(VALUE(TRIM(SUBSTITUTE(AP75,CHAR(160),""))),0))=0,1E+30,(IFERROR(VALUE(TRIM(SUBSTITUTE(AP75,CHAR(160),""))),0))))*(IFERROR(VALUE(TRIM(SUBSTITUTE(AA75,CHAR(160),""))),0))))</f>
        <v/>
      </c>
      <c r="AV75" s="49" t="str">
        <f t="shared" ref="AV75:AV106" si="58">IF(AU75="","",IF(AND(IFERROR(VALUE(TRIM(SUBSTITUTE(AK75,CHAR(160),""))),0)=0,IFERROR(VALUE(TRIM(SUBSTITUTE(AN75,CHAR(160),""))),0)=0,IFERROR(VALUE(TRIM(SUBSTITUTE(AQ75,CHAR(160),""))),0)=0),0,1.15*MIN(IF(IFERROR(VALUE(TRIM(SUBSTITUTE(AK75,CHAR(160),""))),0)=0,1E+30,IFERROR(VALUE(TRIM(SUBSTITUTE(AK75,CHAR(160),""))),0)),IF(IFERROR(VALUE(TRIM(SUBSTITUTE(AN75,CHAR(160),""))),0)=0,1E+30,IFERROR(VALUE(TRIM(SUBSTITUTE(AN75,CHAR(160),""))),0)),IF(IFERROR(VALUE(TRIM(SUBSTITUTE(AQ75,CHAR(160),""))),0)=0,1E+30,IFERROR(VALUE(TRIM(SUBSTITUTE(AQ75,CHAR(160),""))),0)))*IFERROR(VALUE(TRIM(SUBSTITUTE(AA75,CHAR(160),""))),0)))</f>
        <v/>
      </c>
      <c r="AW75" s="49" t="str">
        <f t="shared" si="39"/>
        <v/>
      </c>
      <c r="AX75" s="68" t="str" cm="1">
        <f t="array" ref="AX75">IF($AA75="","",IF((IFERROR(_xlfn.IFS($AS75="Devis 1",(IFERROR(VALUE(TRIM(SUBSTITUTE(AJ75,CHAR(160),""))),0)),$AS75="Devis 2",(IFERROR(VALUE(TRIM(SUBSTITUTE(AM75,CHAR(160),""))),0)),$AS75="Devis 3",(IFERROR(VALUE(TRIM(SUBSTITUTE(AP75,CHAR(160),""))),0))),0))*(IFERROR(VALUE(TRIM(SUBSTITUTE($AA75,CHAR(160),""))),0))=0,"",(IFERROR(_xlfn.IFS($AS75="Devis 1",(IFERROR(VALUE(TRIM(SUBSTITUTE(AJ75,CHAR(160),""))),0)),$AS75="Devis 2",(IFERROR(VALUE(TRIM(SUBSTITUTE(AM75,CHAR(160),""))),0)),$AS75="Devis 3",(IFERROR(VALUE(TRIM(SUBSTITUTE(AP75,CHAR(160),""))),0))),0))*(IFERROR(VALUE(TRIM(SUBSTITUTE($AA75,CHAR(160),""))),0))))</f>
        <v/>
      </c>
      <c r="AY75" s="68" t="str" cm="1">
        <f t="array" ref="AY75">IF($AA75="","",IF(IFERROR(_xlfn.IFS(TRIM(SUBSTITUTE($AS75,CHAR(160),""))="Devis 1",IFERROR(VALUE(TRIM(SUBSTITUTE(AK75,CHAR(160),""))),0),TRIM(SUBSTITUTE($AS75,CHAR(160),""))="Devis 2",IFERROR(VALUE(TRIM(SUBSTITUTE(AN75,CHAR(160),""))),0),TRIM(SUBSTITUTE($AS75,CHAR(160),""))="Devis 3",IFERROR(VALUE(TRIM(SUBSTITUTE(AQ75,CHAR(160),""))),0)),0)*IFERROR(VALUE(TRIM(SUBSTITUTE($AA75,CHAR(160),""))),0)=0,IF(AX75&lt;&gt;"",0,""),IFERROR(_xlfn.IFS(TRIM(SUBSTITUTE($AS75,CHAR(160),""))="Devis 1",IFERROR(VALUE(TRIM(SUBSTITUTE(AK75,CHAR(160),""))),0),TRIM(SUBSTITUTE($AS75,CHAR(160),""))="Devis 2",IFERROR(VALUE(TRIM(SUBSTITUTE(AN75,CHAR(160),""))),0),TRIM(SUBSTITUTE($AS75,CHAR(160),""))="Devis 3",IFERROR(VALUE(TRIM(SUBSTITUTE(AQ75,CHAR(160),""))),0)),0)*IFERROR(VALUE(TRIM(SUBSTITUTE($AA75,CHAR(160),""))),0)))</f>
        <v/>
      </c>
      <c r="AZ75" s="68" t="str" cm="1">
        <f t="array" ref="AZ75">IF($AA75="","",IF((IFERROR(_xlfn.IFS($AS75="Devis 1",(IFERROR(VALUE(TRIM(SUBSTITUTE(AL75,CHAR(160),""))),0)),$AS75="Devis 2",(IFERROR(VALUE(TRIM(SUBSTITUTE(AO75,CHAR(160),""))),0)),$AS75="Devis 3",(IFERROR(VALUE(TRIM(SUBSTITUTE(AR75,CHAR(160),""))),0))),0))*(IFERROR(VALUE(TRIM(SUBSTITUTE($AA75,CHAR(160),""))),0))=0,"",(IFERROR(_xlfn.IFS($AS75="Devis 1",(IFERROR(VALUE(TRIM(SUBSTITUTE(AL75,CHAR(160),""))),0)),$AS75="Devis 2",(IFERROR(VALUE(TRIM(SUBSTITUTE(AO75,CHAR(160),""))),0)),$AS75="Devis 3",(IFERROR(VALUE(TRIM(SUBSTITUTE(AR75,CHAR(160),""))),0))),0))*(IFERROR(VALUE(TRIM(SUBSTITUTE($AA75,CHAR(160),""))),0))))</f>
        <v/>
      </c>
      <c r="BA75" s="59"/>
      <c r="BB75" s="14" t="str" cm="1">
        <f t="array" ref="BB75">IF(OR(AZ75="",AW75="",AX75="",AU75="",AY75="",AV75=""),"",_xlfn.IFS((IFERROR(VALUE(TRIM(SUBSTITUTE(AZ75,CHAR(160),""))),0))&gt;(IFERROR(VALUE(TRIM(SUBSTITUTE(AW75,CHAR(160),""))),0)),"KO : Le montant retenu TTC est supérieur au montant raisonnable TTC. Merci de revoir la ligne de dépense ou plafonner son montant.",(IFERROR(VALUE(TRIM(SUBSTITUTE(AX75,CHAR(160),""))),0))&gt;(IFERROR(VALUE(TRIM(SUBSTITUTE(AU75,CHAR(160),""))),0)),"Attention : Le montant retenu HT est supérieur au montant HT raisonnable. Merci de revoir la ligne de dépense, plafonner son montant, ou justifier la reventillation HT / TVA.",(IFERROR(VALUE(TRIM(SUBSTITUTE(AY75,CHAR(160),""))),0))&gt;(IFERROR(VALUE(TRIM(SUBSTITUTE(AV75,CHAR(160),""))),0)),"Attention : Le montant TVA retenu est supérieur au montant TVA raisonnable. Merci de revoir la ligne de dépense, plafonner son montant, ou justifier la reventillation HT / TVA.",(IFERROR(VALUE(TRIM(SUBSTITUTE(AZ75,CHAR(160),""))),0))=0,"",(IFERROR(VALUE(TRIM(SUBSTITUTE(AW75,CHAR(160),""))),0))=(IFERROR(VALUE(TRIM(SUBSTITUTE(AZ75,CHAR(160),""))),0)),"OK",(IFERROR(VALUE(TRIM(SUBSTITUTE(AW75,CHAR(160),""))),0))&gt;(IFERROR(VALUE(TRIM(SUBSTITUTE(AZ75,CHAR(160),""))),0))," OK : Montant instruit inférieur au montant raisonnable.",TRUE,""))</f>
        <v/>
      </c>
      <c r="BC75" s="14" t="str" cm="1">
        <f t="array" ref="BC75">IF(
   OR(AZ75="",X75="",AX75="",V75="",AY75="",W75=""),
   "",
   _xlfn.IFS(
      (IFERROR(VALUE(TRIM(SUBSTITUTE(AZ75,CHAR(160),""))),0))=0,
         "Attention montant présenté entièrement écarté",
      (IFERROR(VALUE(TRIM(SUBSTITUTE(AZ75,CHAR(160),""))),0))&gt;
         (IFERROR(VALUE(TRIM(SUBSTITUTE(X75,CHAR(160),""))),0)),
         "KO : Le montant retenu TTC est supérieur au montant présenté TTC. Merci de revoir la ligne de dépense ou plafonner son montant.",
      (IFERROR(VALUE(TRIM(SUBSTITUTE(AX75,CHAR(160),""))),0))&gt;
         (IFERROR(VALUE(TRIM(SUBSTITUTE(V75,CHAR(160),""))),0)),
         "Attention : Le montant retenu HT est supérieur au montant HT présenté. Merci de revoir la ligne de dépense, plafonner son montant, ou justifier la reventilation HT / TVA.",
      (IFERROR(VALUE(TRIM(SUBSTITUTE(AY75,CHAR(160),""))),0))&gt;
         (IFERROR(VALUE(TRIM(SUBSTITUTE(W75,CHAR(160),""))),0)),
         "Attention : Le montant TVA retenu est supérieur au montant TVA présenté. Merci de revoir la ligne de dépense, plafonner son montant, ou justifier la reventilation HT / TVA.",
      (IFERROR(VALUE(TRIM(SUBSTITUTE(X75,CHAR(160),""))),0))=0,
         "",
      (IFERROR(VALUE(TRIM(SUBSTITUTE(AZ75,CHAR(160),""))),0))=
         (IFERROR(VALUE(TRIM(SUBSTITUTE(X75,CHAR(160),""))),0)),
         "OK",
      (IFERROR(VALUE(TRIM(SUBSTITUTE(AZ75,CHAR(160),""))),0))&lt;
         (IFERROR(VALUE(TRIM(SUBSTITUTE(X75,CHAR(160),""))),0)),
         "Attention : montant présenté partiellement écarté.",
      TRUE,
         ""
   )
)</f>
        <v/>
      </c>
      <c r="BD75" s="49" t="str">
        <f t="shared" ref="BD75:BD111" si="59">IF(OR(V75="",AX75=""),"",(IFERROR(VALUE(TRIM(SUBSTITUTE(V75,CHAR(160),""))),0))-(IFERROR(VALUE(TRIM(SUBSTITUTE(AX75,CHAR(160),""))),0)))</f>
        <v/>
      </c>
      <c r="BE75" s="49" t="str">
        <f t="shared" ref="BE75:BE111" si="60">IF(OR(W75="",AY75=""),"",(IFERROR(VALUE(TRIM(SUBSTITUTE(W75,CHAR(160),""))),0))-(IFERROR(VALUE(TRIM(SUBSTITUTE(AY75,CHAR(160),""))),0)))</f>
        <v/>
      </c>
      <c r="BF75" s="21" t="str">
        <f t="shared" ref="BF75:BF111" si="61">IF(OR(X75="",AZ75=""),"",(IFERROR(VALUE(TRIM(SUBSTITUTE(X75,CHAR(160),""))),0))-(IFERROR(VALUE(TRIM(SUBSTITUTE(AZ75,CHAR(160),""))),0)))</f>
        <v/>
      </c>
    </row>
    <row r="76" spans="1:58" ht="15" customHeight="1">
      <c r="A76" s="338">
        <v>65</v>
      </c>
      <c r="B76" s="355"/>
      <c r="C76" s="6"/>
      <c r="D76" s="5"/>
      <c r="E76" s="5"/>
      <c r="F76" s="143"/>
      <c r="G76" s="24"/>
      <c r="H76" s="22"/>
      <c r="I76" s="23"/>
      <c r="J76" s="5"/>
      <c r="K76" s="11"/>
      <c r="L76" s="8"/>
      <c r="M76" s="7"/>
      <c r="N76" s="42" t="str">
        <f t="shared" si="22"/>
        <v/>
      </c>
      <c r="O76" s="9"/>
      <c r="P76" s="7"/>
      <c r="Q76" s="42" t="str">
        <f t="shared" si="23"/>
        <v/>
      </c>
      <c r="R76" s="10"/>
      <c r="S76" s="7"/>
      <c r="T76" s="43" t="str">
        <f t="shared" si="24"/>
        <v/>
      </c>
      <c r="U76" s="16"/>
      <c r="V76" s="69" t="str" cm="1">
        <f t="array" ref="V76">IF((_xlfn.IFS(TRIM(SUBSTITUTE(U76,CHAR(160),""))="Devis 1",IFERROR(VALUE(TRIM(SUBSTITUTE(L76,CHAR(160),""))),0),TRIM(SUBSTITUTE(U76,CHAR(160),""))="Devis 2",IFERROR(VALUE(TRIM(SUBSTITUTE(O76,CHAR(160),""))),0),TRIM(SUBSTITUTE(U76,CHAR(160),""))="Devis 3",IFERROR(VALUE(TRIM(SUBSTITUTE(R76,CHAR(160),""))),0),TRUE,0)*IFERROR(VALUE(TRIM(SUBSTITUTE(C76,CHAR(160),""))),0))=0,"",_xlfn.IFS(TRIM(SUBSTITUTE(U76,CHAR(160),""))="Devis 1",IFERROR(VALUE(TRIM(SUBSTITUTE(L76,CHAR(160),""))),0),TRIM(SUBSTITUTE(U76,CHAR(160),""))="Devis 2",IFERROR(VALUE(TRIM(SUBSTITUTE(O76,CHAR(160),""))),0),TRIM(SUBSTITUTE(U76,CHAR(160),""))="Devis 3",IFERROR(VALUE(TRIM(SUBSTITUTE(R76,CHAR(160),""))),0),TRUE,0)*IFERROR(VALUE(TRIM(SUBSTITUTE(C76,CHAR(160),""))),0))</f>
        <v/>
      </c>
      <c r="W76" s="67" t="str" cm="1">
        <f t="array" ref="W76">IF((_xlfn.IFS(TRIM(SUBSTITUTE(U76,CHAR(160),""))="Devis 1",IFERROR(VALUE(TRIM(SUBSTITUTE(M76,CHAR(160),""))),0),TRIM(SUBSTITUTE(U76,CHAR(160),""))="Devis 2",IFERROR(VALUE(TRIM(SUBSTITUTE(P76,CHAR(160),""))),0),TRIM(SUBSTITUTE(U76,CHAR(160),""))="Devis 3",IFERROR(VALUE(TRIM(SUBSTITUTE(S76,CHAR(160),""))),0),TRUE,0)*IFERROR(VALUE(TRIM(SUBSTITUTE(C76,CHAR(160),""))),0))=0,IF(V76&lt;&gt;"",0,""),_xlfn.IFS(TRIM(SUBSTITUTE(U76,CHAR(160),""))="Devis 1",IFERROR(VALUE(TRIM(SUBSTITUTE(M76,CHAR(160),""))),0),TRIM(SUBSTITUTE(U76,CHAR(160),""))="Devis 2",IFERROR(VALUE(TRIM(SUBSTITUTE(P76,CHAR(160),""))),0),TRIM(SUBSTITUTE(U76,CHAR(160),""))="Devis 3",IFERROR(VALUE(TRIM(SUBSTITUTE(S76,CHAR(160),""))),0),TRUE,0)*IFERROR(VALUE(TRIM(SUBSTITUTE(C76,CHAR(160),""))),0))</f>
        <v/>
      </c>
      <c r="X76" s="70" t="str">
        <f t="shared" si="25"/>
        <v/>
      </c>
      <c r="Y76" s="609"/>
      <c r="Z76" s="18" t="str">
        <f t="shared" si="26"/>
        <v/>
      </c>
      <c r="AA76" s="15" t="str">
        <f t="shared" si="27"/>
        <v/>
      </c>
      <c r="AB76" s="15" t="str">
        <f t="shared" si="28"/>
        <v/>
      </c>
      <c r="AC76" s="15" t="str">
        <f t="shared" si="29"/>
        <v/>
      </c>
      <c r="AD76" s="15" t="str">
        <f t="shared" si="30"/>
        <v/>
      </c>
      <c r="AE76" s="15" t="str">
        <f t="shared" si="31"/>
        <v/>
      </c>
      <c r="AF76" s="15" t="str">
        <f t="shared" si="32"/>
        <v/>
      </c>
      <c r="AG76" s="614" t="str">
        <f t="shared" si="33"/>
        <v/>
      </c>
      <c r="AH76" s="618" t="str">
        <f t="shared" si="34"/>
        <v/>
      </c>
      <c r="AI76" s="616" t="str">
        <f t="shared" si="35"/>
        <v/>
      </c>
      <c r="AJ76" s="611" t="str">
        <f t="shared" ref="AJ76:AJ111" si="62">IF(L76="","",L76)</f>
        <v/>
      </c>
      <c r="AK76" s="20" t="str">
        <f t="shared" ref="AK76:AK111" si="63">IF(M76="","",M76)</f>
        <v/>
      </c>
      <c r="AL76" s="42" t="str">
        <f t="shared" si="36"/>
        <v/>
      </c>
      <c r="AM76" s="46" t="str">
        <f t="shared" si="52"/>
        <v/>
      </c>
      <c r="AN76" s="20" t="str">
        <f t="shared" si="53"/>
        <v/>
      </c>
      <c r="AO76" s="42" t="str">
        <f t="shared" si="37"/>
        <v/>
      </c>
      <c r="AP76" s="47" t="str">
        <f t="shared" si="54"/>
        <v/>
      </c>
      <c r="AQ76" s="20" t="str">
        <f t="shared" si="55"/>
        <v/>
      </c>
      <c r="AR76" s="48" t="str">
        <f t="shared" si="38"/>
        <v/>
      </c>
      <c r="AS76" s="44" t="str">
        <f t="shared" si="56"/>
        <v/>
      </c>
      <c r="AT76" s="58"/>
      <c r="AU76" s="49" t="str">
        <f t="shared" si="57"/>
        <v/>
      </c>
      <c r="AV76" s="49" t="str">
        <f t="shared" si="58"/>
        <v/>
      </c>
      <c r="AW76" s="49" t="str">
        <f t="shared" si="39"/>
        <v/>
      </c>
      <c r="AX76" s="68" t="str" cm="1">
        <f t="array" ref="AX76">IF($AA76="","",IF((IFERROR(_xlfn.IFS($AS76="Devis 1",(IFERROR(VALUE(TRIM(SUBSTITUTE(AJ76,CHAR(160),""))),0)),$AS76="Devis 2",(IFERROR(VALUE(TRIM(SUBSTITUTE(AM76,CHAR(160),""))),0)),$AS76="Devis 3",(IFERROR(VALUE(TRIM(SUBSTITUTE(AP76,CHAR(160),""))),0))),0))*(IFERROR(VALUE(TRIM(SUBSTITUTE($AA76,CHAR(160),""))),0))=0,"",(IFERROR(_xlfn.IFS($AS76="Devis 1",(IFERROR(VALUE(TRIM(SUBSTITUTE(AJ76,CHAR(160),""))),0)),$AS76="Devis 2",(IFERROR(VALUE(TRIM(SUBSTITUTE(AM76,CHAR(160),""))),0)),$AS76="Devis 3",(IFERROR(VALUE(TRIM(SUBSTITUTE(AP76,CHAR(160),""))),0))),0))*(IFERROR(VALUE(TRIM(SUBSTITUTE($AA76,CHAR(160),""))),0))))</f>
        <v/>
      </c>
      <c r="AY76" s="68" t="str" cm="1">
        <f t="array" ref="AY76">IF($AA76="","",IF(IFERROR(_xlfn.IFS(TRIM(SUBSTITUTE($AS76,CHAR(160),""))="Devis 1",IFERROR(VALUE(TRIM(SUBSTITUTE(AK76,CHAR(160),""))),0),TRIM(SUBSTITUTE($AS76,CHAR(160),""))="Devis 2",IFERROR(VALUE(TRIM(SUBSTITUTE(AN76,CHAR(160),""))),0),TRIM(SUBSTITUTE($AS76,CHAR(160),""))="Devis 3",IFERROR(VALUE(TRIM(SUBSTITUTE(AQ76,CHAR(160),""))),0)),0)*IFERROR(VALUE(TRIM(SUBSTITUTE($AA76,CHAR(160),""))),0)=0,IF(AX76&lt;&gt;"",0,""),IFERROR(_xlfn.IFS(TRIM(SUBSTITUTE($AS76,CHAR(160),""))="Devis 1",IFERROR(VALUE(TRIM(SUBSTITUTE(AK76,CHAR(160),""))),0),TRIM(SUBSTITUTE($AS76,CHAR(160),""))="Devis 2",IFERROR(VALUE(TRIM(SUBSTITUTE(AN76,CHAR(160),""))),0),TRIM(SUBSTITUTE($AS76,CHAR(160),""))="Devis 3",IFERROR(VALUE(TRIM(SUBSTITUTE(AQ76,CHAR(160),""))),0)),0)*IFERROR(VALUE(TRIM(SUBSTITUTE($AA76,CHAR(160),""))),0)))</f>
        <v/>
      </c>
      <c r="AZ76" s="68" t="str" cm="1">
        <f t="array" ref="AZ76">IF($AA76="","",IF((IFERROR(_xlfn.IFS($AS76="Devis 1",(IFERROR(VALUE(TRIM(SUBSTITUTE(AL76,CHAR(160),""))),0)),$AS76="Devis 2",(IFERROR(VALUE(TRIM(SUBSTITUTE(AO76,CHAR(160),""))),0)),$AS76="Devis 3",(IFERROR(VALUE(TRIM(SUBSTITUTE(AR76,CHAR(160),""))),0))),0))*(IFERROR(VALUE(TRIM(SUBSTITUTE($AA76,CHAR(160),""))),0))=0,"",(IFERROR(_xlfn.IFS($AS76="Devis 1",(IFERROR(VALUE(TRIM(SUBSTITUTE(AL76,CHAR(160),""))),0)),$AS76="Devis 2",(IFERROR(VALUE(TRIM(SUBSTITUTE(AO76,CHAR(160),""))),0)),$AS76="Devis 3",(IFERROR(VALUE(TRIM(SUBSTITUTE(AR76,CHAR(160),""))),0))),0))*(IFERROR(VALUE(TRIM(SUBSTITUTE($AA76,CHAR(160),""))),0))))</f>
        <v/>
      </c>
      <c r="BA76" s="59"/>
      <c r="BB76" s="14" t="str" cm="1">
        <f t="array" ref="BB76">IF(OR(AZ76="",AW76="",AX76="",AU76="",AY76="",AV76=""),"",_xlfn.IFS((IFERROR(VALUE(TRIM(SUBSTITUTE(AZ76,CHAR(160),""))),0))&gt;(IFERROR(VALUE(TRIM(SUBSTITUTE(AW76,CHAR(160),""))),0)),"KO : Le montant retenu TTC est supérieur au montant raisonnable TTC. Merci de revoir la ligne de dépense ou plafonner son montant.",(IFERROR(VALUE(TRIM(SUBSTITUTE(AX76,CHAR(160),""))),0))&gt;(IFERROR(VALUE(TRIM(SUBSTITUTE(AU76,CHAR(160),""))),0)),"Attention : Le montant retenu HT est supérieur au montant HT raisonnable. Merci de revoir la ligne de dépense, plafonner son montant, ou justifier la reventillation HT / TVA.",(IFERROR(VALUE(TRIM(SUBSTITUTE(AY76,CHAR(160),""))),0))&gt;(IFERROR(VALUE(TRIM(SUBSTITUTE(AV76,CHAR(160),""))),0)),"Attention : Le montant TVA retenu est supérieur au montant TVA raisonnable. Merci de revoir la ligne de dépense, plafonner son montant, ou justifier la reventillation HT / TVA.",(IFERROR(VALUE(TRIM(SUBSTITUTE(AZ76,CHAR(160),""))),0))=0,"",(IFERROR(VALUE(TRIM(SUBSTITUTE(AW76,CHAR(160),""))),0))=(IFERROR(VALUE(TRIM(SUBSTITUTE(AZ76,CHAR(160),""))),0)),"OK",(IFERROR(VALUE(TRIM(SUBSTITUTE(AW76,CHAR(160),""))),0))&gt;(IFERROR(VALUE(TRIM(SUBSTITUTE(AZ76,CHAR(160),""))),0))," OK : Montant instruit inférieur au montant raisonnable.",TRUE,""))</f>
        <v/>
      </c>
      <c r="BC76" s="14" t="str" cm="1">
        <f t="array" ref="BC76">IF(
   OR(AZ76="",X76="",AX76="",V76="",AY76="",W76=""),
   "",
   _xlfn.IFS(
      (IFERROR(VALUE(TRIM(SUBSTITUTE(AZ76,CHAR(160),""))),0))=0,
         "Attention montant présenté entièrement écarté",
      (IFERROR(VALUE(TRIM(SUBSTITUTE(AZ76,CHAR(160),""))),0))&gt;
         (IFERROR(VALUE(TRIM(SUBSTITUTE(X76,CHAR(160),""))),0)),
         "KO : Le montant retenu TTC est supérieur au montant présenté TTC. Merci de revoir la ligne de dépense ou plafonner son montant.",
      (IFERROR(VALUE(TRIM(SUBSTITUTE(AX76,CHAR(160),""))),0))&gt;
         (IFERROR(VALUE(TRIM(SUBSTITUTE(V76,CHAR(160),""))),0)),
         "Attention : Le montant retenu HT est supérieur au montant HT présenté. Merci de revoir la ligne de dépense, plafonner son montant, ou justifier la reventilation HT / TVA.",
      (IFERROR(VALUE(TRIM(SUBSTITUTE(AY76,CHAR(160),""))),0))&gt;
         (IFERROR(VALUE(TRIM(SUBSTITUTE(W76,CHAR(160),""))),0)),
         "Attention : Le montant TVA retenu est supérieur au montant TVA présenté. Merci de revoir la ligne de dépense, plafonner son montant, ou justifier la reventilation HT / TVA.",
      (IFERROR(VALUE(TRIM(SUBSTITUTE(X76,CHAR(160),""))),0))=0,
         "",
      (IFERROR(VALUE(TRIM(SUBSTITUTE(AZ76,CHAR(160),""))),0))=
         (IFERROR(VALUE(TRIM(SUBSTITUTE(X76,CHAR(160),""))),0)),
         "OK",
      (IFERROR(VALUE(TRIM(SUBSTITUTE(AZ76,CHAR(160),""))),0))&lt;
         (IFERROR(VALUE(TRIM(SUBSTITUTE(X76,CHAR(160),""))),0)),
         "Attention : montant présenté partiellement écarté.",
      TRUE,
         ""
   )
)</f>
        <v/>
      </c>
      <c r="BD76" s="49" t="str">
        <f t="shared" si="59"/>
        <v/>
      </c>
      <c r="BE76" s="49" t="str">
        <f t="shared" si="60"/>
        <v/>
      </c>
      <c r="BF76" s="21" t="str">
        <f t="shared" si="61"/>
        <v/>
      </c>
    </row>
    <row r="77" spans="1:58" ht="15" customHeight="1">
      <c r="A77" s="338">
        <v>66</v>
      </c>
      <c r="B77" s="355"/>
      <c r="C77" s="6"/>
      <c r="D77" s="5"/>
      <c r="E77" s="5"/>
      <c r="F77" s="143"/>
      <c r="G77" s="24"/>
      <c r="H77" s="22"/>
      <c r="I77" s="23"/>
      <c r="J77" s="5"/>
      <c r="K77" s="11"/>
      <c r="L77" s="8"/>
      <c r="M77" s="7"/>
      <c r="N77" s="42" t="str">
        <f t="shared" ref="N77:N111" si="64">IF(OR(L77="", M77=""), "", IFERROR(VALUE(TRIM(SUBSTITUTE(L77,CHAR(160),""))),0) + IFERROR(VALUE(TRIM(SUBSTITUTE(M77,CHAR(160),""))),0))</f>
        <v/>
      </c>
      <c r="O77" s="9"/>
      <c r="P77" s="7"/>
      <c r="Q77" s="42" t="str">
        <f t="shared" ref="Q77:Q111" si="65">IF(OR(O77="", P77=""), "", IFERROR(VALUE(TRIM(SUBSTITUTE(O77,CHAR(160),""))),0) + IFERROR(VALUE(TRIM(SUBSTITUTE(P77,CHAR(160),""))),0))</f>
        <v/>
      </c>
      <c r="R77" s="10"/>
      <c r="S77" s="7"/>
      <c r="T77" s="43" t="str">
        <f t="shared" ref="T77:T111" si="66">IF(OR(R77="", S77=""), "", IFERROR(VALUE(TRIM(SUBSTITUTE(R77,CHAR(160),""))),0) + IFERROR(VALUE(TRIM(SUBSTITUTE(S77,CHAR(160),""))),0))</f>
        <v/>
      </c>
      <c r="U77" s="16"/>
      <c r="V77" s="69" t="str" cm="1">
        <f t="array" ref="V77">IF((_xlfn.IFS(TRIM(SUBSTITUTE(U77,CHAR(160),""))="Devis 1",IFERROR(VALUE(TRIM(SUBSTITUTE(L77,CHAR(160),""))),0),TRIM(SUBSTITUTE(U77,CHAR(160),""))="Devis 2",IFERROR(VALUE(TRIM(SUBSTITUTE(O77,CHAR(160),""))),0),TRIM(SUBSTITUTE(U77,CHAR(160),""))="Devis 3",IFERROR(VALUE(TRIM(SUBSTITUTE(R77,CHAR(160),""))),0),TRUE,0)*IFERROR(VALUE(TRIM(SUBSTITUTE(C77,CHAR(160),""))),0))=0,"",_xlfn.IFS(TRIM(SUBSTITUTE(U77,CHAR(160),""))="Devis 1",IFERROR(VALUE(TRIM(SUBSTITUTE(L77,CHAR(160),""))),0),TRIM(SUBSTITUTE(U77,CHAR(160),""))="Devis 2",IFERROR(VALUE(TRIM(SUBSTITUTE(O77,CHAR(160),""))),0),TRIM(SUBSTITUTE(U77,CHAR(160),""))="Devis 3",IFERROR(VALUE(TRIM(SUBSTITUTE(R77,CHAR(160),""))),0),TRUE,0)*IFERROR(VALUE(TRIM(SUBSTITUTE(C77,CHAR(160),""))),0))</f>
        <v/>
      </c>
      <c r="W77" s="67" t="str" cm="1">
        <f t="array" ref="W77">IF((_xlfn.IFS(TRIM(SUBSTITUTE(U77,CHAR(160),""))="Devis 1",IFERROR(VALUE(TRIM(SUBSTITUTE(M77,CHAR(160),""))),0),TRIM(SUBSTITUTE(U77,CHAR(160),""))="Devis 2",IFERROR(VALUE(TRIM(SUBSTITUTE(P77,CHAR(160),""))),0),TRIM(SUBSTITUTE(U77,CHAR(160),""))="Devis 3",IFERROR(VALUE(TRIM(SUBSTITUTE(S77,CHAR(160),""))),0),TRUE,0)*IFERROR(VALUE(TRIM(SUBSTITUTE(C77,CHAR(160),""))),0))=0,IF(V77&lt;&gt;"",0,""),_xlfn.IFS(TRIM(SUBSTITUTE(U77,CHAR(160),""))="Devis 1",IFERROR(VALUE(TRIM(SUBSTITUTE(M77,CHAR(160),""))),0),TRIM(SUBSTITUTE(U77,CHAR(160),""))="Devis 2",IFERROR(VALUE(TRIM(SUBSTITUTE(P77,CHAR(160),""))),0),TRIM(SUBSTITUTE(U77,CHAR(160),""))="Devis 3",IFERROR(VALUE(TRIM(SUBSTITUTE(S77,CHAR(160),""))),0),TRUE,0)*IFERROR(VALUE(TRIM(SUBSTITUTE(C77,CHAR(160),""))),0))</f>
        <v/>
      </c>
      <c r="X77" s="70" t="str">
        <f t="shared" ref="X77:X111" si="67">IF(OR(V77="", W77=""), "", IFERROR(VALUE(TRIM(SUBSTITUTE(V77,CHAR(160),""))),0) + IFERROR(VALUE(TRIM(SUBSTITUTE(W77,CHAR(160),""))),0))</f>
        <v/>
      </c>
      <c r="Y77" s="609"/>
      <c r="Z77" s="18" t="str">
        <f t="shared" ref="Z77:Z111" si="68">IF(B77="","",B77)</f>
        <v/>
      </c>
      <c r="AA77" s="15" t="str">
        <f t="shared" ref="AA77:AA111" si="69">IF(C77="","",C77)</f>
        <v/>
      </c>
      <c r="AB77" s="15" t="str">
        <f t="shared" ref="AB77:AB111" si="70">IF(D77="","",D77)</f>
        <v/>
      </c>
      <c r="AC77" s="15" t="str">
        <f t="shared" ref="AC77:AC111" si="71">IF(E77="","",E77)</f>
        <v/>
      </c>
      <c r="AD77" s="15" t="str">
        <f t="shared" ref="AD77:AD111" si="72">IF(F77="","",F77)</f>
        <v/>
      </c>
      <c r="AE77" s="15" t="str">
        <f t="shared" ref="AE77:AE111" si="73">IF(G77="","",G77)</f>
        <v/>
      </c>
      <c r="AF77" s="15" t="str">
        <f t="shared" ref="AF77:AF111" si="74">IF(H77="","",H77)</f>
        <v/>
      </c>
      <c r="AG77" s="614" t="str">
        <f t="shared" ref="AG77:AG111" si="75">IF(I77="","",I77)</f>
        <v/>
      </c>
      <c r="AH77" s="618" t="str">
        <f t="shared" ref="AH77:AH111" si="76">IF(J77="","",J77)</f>
        <v/>
      </c>
      <c r="AI77" s="616" t="str">
        <f t="shared" ref="AI77:AI111" si="77">IF(K77="","",K77)</f>
        <v/>
      </c>
      <c r="AJ77" s="611" t="str">
        <f t="shared" si="62"/>
        <v/>
      </c>
      <c r="AK77" s="20" t="str">
        <f t="shared" si="63"/>
        <v/>
      </c>
      <c r="AL77" s="42" t="str">
        <f t="shared" ref="AL77:AL111" si="78">IF(OR(AJ77="", AK77=""), "", IFERROR(VALUE(TRIM(SUBSTITUTE(AJ77,CHAR(160),""))),0) + IFERROR(VALUE(TRIM(SUBSTITUTE(AK77,CHAR(160),""))),0))</f>
        <v/>
      </c>
      <c r="AM77" s="46" t="str">
        <f t="shared" si="52"/>
        <v/>
      </c>
      <c r="AN77" s="20" t="str">
        <f t="shared" si="53"/>
        <v/>
      </c>
      <c r="AO77" s="42" t="str">
        <f t="shared" ref="AO77:AO111" si="79">IF(OR(AM77="",AN77=""),"",IFERROR(VALUE(TRIM(SUBSTITUTE(AM77,CHAR(160),""))),0)+IFERROR(VALUE(TRIM(SUBSTITUTE(AN77,CHAR(160),""))),0))</f>
        <v/>
      </c>
      <c r="AP77" s="47" t="str">
        <f t="shared" si="54"/>
        <v/>
      </c>
      <c r="AQ77" s="20" t="str">
        <f t="shared" si="55"/>
        <v/>
      </c>
      <c r="AR77" s="48" t="str">
        <f t="shared" ref="AR77:AR111" si="80">IF(OR(AP77="",AQ77=""),"",IFERROR(VALUE(TRIM(SUBSTITUTE(AP77,CHAR(160),""))),0)+IFERROR(VALUE(TRIM(SUBSTITUTE(AQ77,CHAR(160),""))),0))</f>
        <v/>
      </c>
      <c r="AS77" s="44" t="str">
        <f t="shared" si="56"/>
        <v/>
      </c>
      <c r="AT77" s="58"/>
      <c r="AU77" s="49" t="str">
        <f t="shared" si="57"/>
        <v/>
      </c>
      <c r="AV77" s="49" t="str">
        <f t="shared" si="58"/>
        <v/>
      </c>
      <c r="AW77" s="49" t="str">
        <f t="shared" ref="AW77:AW111" si="81">IF(AU77="","",AU77+AV77)</f>
        <v/>
      </c>
      <c r="AX77" s="68" t="str" cm="1">
        <f t="array" ref="AX77">IF($AA77="","",IF((IFERROR(_xlfn.IFS($AS77="Devis 1",(IFERROR(VALUE(TRIM(SUBSTITUTE(AJ77,CHAR(160),""))),0)),$AS77="Devis 2",(IFERROR(VALUE(TRIM(SUBSTITUTE(AM77,CHAR(160),""))),0)),$AS77="Devis 3",(IFERROR(VALUE(TRIM(SUBSTITUTE(AP77,CHAR(160),""))),0))),0))*(IFERROR(VALUE(TRIM(SUBSTITUTE($AA77,CHAR(160),""))),0))=0,"",(IFERROR(_xlfn.IFS($AS77="Devis 1",(IFERROR(VALUE(TRIM(SUBSTITUTE(AJ77,CHAR(160),""))),0)),$AS77="Devis 2",(IFERROR(VALUE(TRIM(SUBSTITUTE(AM77,CHAR(160),""))),0)),$AS77="Devis 3",(IFERROR(VALUE(TRIM(SUBSTITUTE(AP77,CHAR(160),""))),0))),0))*(IFERROR(VALUE(TRIM(SUBSTITUTE($AA77,CHAR(160),""))),0))))</f>
        <v/>
      </c>
      <c r="AY77" s="68" t="str" cm="1">
        <f t="array" ref="AY77">IF($AA77="","",IF(IFERROR(_xlfn.IFS(TRIM(SUBSTITUTE($AS77,CHAR(160),""))="Devis 1",IFERROR(VALUE(TRIM(SUBSTITUTE(AK77,CHAR(160),""))),0),TRIM(SUBSTITUTE($AS77,CHAR(160),""))="Devis 2",IFERROR(VALUE(TRIM(SUBSTITUTE(AN77,CHAR(160),""))),0),TRIM(SUBSTITUTE($AS77,CHAR(160),""))="Devis 3",IFERROR(VALUE(TRIM(SUBSTITUTE(AQ77,CHAR(160),""))),0)),0)*IFERROR(VALUE(TRIM(SUBSTITUTE($AA77,CHAR(160),""))),0)=0,IF(AX77&lt;&gt;"",0,""),IFERROR(_xlfn.IFS(TRIM(SUBSTITUTE($AS77,CHAR(160),""))="Devis 1",IFERROR(VALUE(TRIM(SUBSTITUTE(AK77,CHAR(160),""))),0),TRIM(SUBSTITUTE($AS77,CHAR(160),""))="Devis 2",IFERROR(VALUE(TRIM(SUBSTITUTE(AN77,CHAR(160),""))),0),TRIM(SUBSTITUTE($AS77,CHAR(160),""))="Devis 3",IFERROR(VALUE(TRIM(SUBSTITUTE(AQ77,CHAR(160),""))),0)),0)*IFERROR(VALUE(TRIM(SUBSTITUTE($AA77,CHAR(160),""))),0)))</f>
        <v/>
      </c>
      <c r="AZ77" s="68" t="str" cm="1">
        <f t="array" ref="AZ77">IF($AA77="","",IF((IFERROR(_xlfn.IFS($AS77="Devis 1",(IFERROR(VALUE(TRIM(SUBSTITUTE(AL77,CHAR(160),""))),0)),$AS77="Devis 2",(IFERROR(VALUE(TRIM(SUBSTITUTE(AO77,CHAR(160),""))),0)),$AS77="Devis 3",(IFERROR(VALUE(TRIM(SUBSTITUTE(AR77,CHAR(160),""))),0))),0))*(IFERROR(VALUE(TRIM(SUBSTITUTE($AA77,CHAR(160),""))),0))=0,"",(IFERROR(_xlfn.IFS($AS77="Devis 1",(IFERROR(VALUE(TRIM(SUBSTITUTE(AL77,CHAR(160),""))),0)),$AS77="Devis 2",(IFERROR(VALUE(TRIM(SUBSTITUTE(AO77,CHAR(160),""))),0)),$AS77="Devis 3",(IFERROR(VALUE(TRIM(SUBSTITUTE(AR77,CHAR(160),""))),0))),0))*(IFERROR(VALUE(TRIM(SUBSTITUTE($AA77,CHAR(160),""))),0))))</f>
        <v/>
      </c>
      <c r="BA77" s="59"/>
      <c r="BB77" s="14" t="str" cm="1">
        <f t="array" ref="BB77">IF(OR(AZ77="",AW77="",AX77="",AU77="",AY77="",AV77=""),"",_xlfn.IFS((IFERROR(VALUE(TRIM(SUBSTITUTE(AZ77,CHAR(160),""))),0))&gt;(IFERROR(VALUE(TRIM(SUBSTITUTE(AW77,CHAR(160),""))),0)),"KO : Le montant retenu TTC est supérieur au montant raisonnable TTC. Merci de revoir la ligne de dépense ou plafonner son montant.",(IFERROR(VALUE(TRIM(SUBSTITUTE(AX77,CHAR(160),""))),0))&gt;(IFERROR(VALUE(TRIM(SUBSTITUTE(AU77,CHAR(160),""))),0)),"Attention : Le montant retenu HT est supérieur au montant HT raisonnable. Merci de revoir la ligne de dépense, plafonner son montant, ou justifier la reventillation HT / TVA.",(IFERROR(VALUE(TRIM(SUBSTITUTE(AY77,CHAR(160),""))),0))&gt;(IFERROR(VALUE(TRIM(SUBSTITUTE(AV77,CHAR(160),""))),0)),"Attention : Le montant TVA retenu est supérieur au montant TVA raisonnable. Merci de revoir la ligne de dépense, plafonner son montant, ou justifier la reventillation HT / TVA.",(IFERROR(VALUE(TRIM(SUBSTITUTE(AZ77,CHAR(160),""))),0))=0,"",(IFERROR(VALUE(TRIM(SUBSTITUTE(AW77,CHAR(160),""))),0))=(IFERROR(VALUE(TRIM(SUBSTITUTE(AZ77,CHAR(160),""))),0)),"OK",(IFERROR(VALUE(TRIM(SUBSTITUTE(AW77,CHAR(160),""))),0))&gt;(IFERROR(VALUE(TRIM(SUBSTITUTE(AZ77,CHAR(160),""))),0))," OK : Montant instruit inférieur au montant raisonnable.",TRUE,""))</f>
        <v/>
      </c>
      <c r="BC77" s="14" t="str" cm="1">
        <f t="array" ref="BC77">IF(
   OR(AZ77="",X77="",AX77="",V77="",AY77="",W77=""),
   "",
   _xlfn.IFS(
      (IFERROR(VALUE(TRIM(SUBSTITUTE(AZ77,CHAR(160),""))),0))=0,
         "Attention montant présenté entièrement écarté",
      (IFERROR(VALUE(TRIM(SUBSTITUTE(AZ77,CHAR(160),""))),0))&gt;
         (IFERROR(VALUE(TRIM(SUBSTITUTE(X77,CHAR(160),""))),0)),
         "KO : Le montant retenu TTC est supérieur au montant présenté TTC. Merci de revoir la ligne de dépense ou plafonner son montant.",
      (IFERROR(VALUE(TRIM(SUBSTITUTE(AX77,CHAR(160),""))),0))&gt;
         (IFERROR(VALUE(TRIM(SUBSTITUTE(V77,CHAR(160),""))),0)),
         "Attention : Le montant retenu HT est supérieur au montant HT présenté. Merci de revoir la ligne de dépense, plafonner son montant, ou justifier la reventilation HT / TVA.",
      (IFERROR(VALUE(TRIM(SUBSTITUTE(AY77,CHAR(160),""))),0))&gt;
         (IFERROR(VALUE(TRIM(SUBSTITUTE(W77,CHAR(160),""))),0)),
         "Attention : Le montant TVA retenu est supérieur au montant TVA présenté. Merci de revoir la ligne de dépense, plafonner son montant, ou justifier la reventilation HT / TVA.",
      (IFERROR(VALUE(TRIM(SUBSTITUTE(X77,CHAR(160),""))),0))=0,
         "",
      (IFERROR(VALUE(TRIM(SUBSTITUTE(AZ77,CHAR(160),""))),0))=
         (IFERROR(VALUE(TRIM(SUBSTITUTE(X77,CHAR(160),""))),0)),
         "OK",
      (IFERROR(VALUE(TRIM(SUBSTITUTE(AZ77,CHAR(160),""))),0))&lt;
         (IFERROR(VALUE(TRIM(SUBSTITUTE(X77,CHAR(160),""))),0)),
         "Attention : montant présenté partiellement écarté.",
      TRUE,
         ""
   )
)</f>
        <v/>
      </c>
      <c r="BD77" s="49" t="str">
        <f t="shared" si="59"/>
        <v/>
      </c>
      <c r="BE77" s="49" t="str">
        <f t="shared" si="60"/>
        <v/>
      </c>
      <c r="BF77" s="21" t="str">
        <f t="shared" si="61"/>
        <v/>
      </c>
    </row>
    <row r="78" spans="1:58" ht="15" customHeight="1">
      <c r="A78" s="338">
        <v>67</v>
      </c>
      <c r="B78" s="355"/>
      <c r="C78" s="6"/>
      <c r="D78" s="5"/>
      <c r="E78" s="5"/>
      <c r="F78" s="143"/>
      <c r="G78" s="24"/>
      <c r="H78" s="22"/>
      <c r="I78" s="23"/>
      <c r="J78" s="5"/>
      <c r="K78" s="11"/>
      <c r="L78" s="8"/>
      <c r="M78" s="7"/>
      <c r="N78" s="42" t="str">
        <f t="shared" si="64"/>
        <v/>
      </c>
      <c r="O78" s="9"/>
      <c r="P78" s="7"/>
      <c r="Q78" s="42" t="str">
        <f t="shared" si="65"/>
        <v/>
      </c>
      <c r="R78" s="10"/>
      <c r="S78" s="7"/>
      <c r="T78" s="43" t="str">
        <f t="shared" si="66"/>
        <v/>
      </c>
      <c r="U78" s="16"/>
      <c r="V78" s="69" t="str" cm="1">
        <f t="array" ref="V78">IF((_xlfn.IFS(TRIM(SUBSTITUTE(U78,CHAR(160),""))="Devis 1",IFERROR(VALUE(TRIM(SUBSTITUTE(L78,CHAR(160),""))),0),TRIM(SUBSTITUTE(U78,CHAR(160),""))="Devis 2",IFERROR(VALUE(TRIM(SUBSTITUTE(O78,CHAR(160),""))),0),TRIM(SUBSTITUTE(U78,CHAR(160),""))="Devis 3",IFERROR(VALUE(TRIM(SUBSTITUTE(R78,CHAR(160),""))),0),TRUE,0)*IFERROR(VALUE(TRIM(SUBSTITUTE(C78,CHAR(160),""))),0))=0,"",_xlfn.IFS(TRIM(SUBSTITUTE(U78,CHAR(160),""))="Devis 1",IFERROR(VALUE(TRIM(SUBSTITUTE(L78,CHAR(160),""))),0),TRIM(SUBSTITUTE(U78,CHAR(160),""))="Devis 2",IFERROR(VALUE(TRIM(SUBSTITUTE(O78,CHAR(160),""))),0),TRIM(SUBSTITUTE(U78,CHAR(160),""))="Devis 3",IFERROR(VALUE(TRIM(SUBSTITUTE(R78,CHAR(160),""))),0),TRUE,0)*IFERROR(VALUE(TRIM(SUBSTITUTE(C78,CHAR(160),""))),0))</f>
        <v/>
      </c>
      <c r="W78" s="67" t="str" cm="1">
        <f t="array" ref="W78">IF((_xlfn.IFS(TRIM(SUBSTITUTE(U78,CHAR(160),""))="Devis 1",IFERROR(VALUE(TRIM(SUBSTITUTE(M78,CHAR(160),""))),0),TRIM(SUBSTITUTE(U78,CHAR(160),""))="Devis 2",IFERROR(VALUE(TRIM(SUBSTITUTE(P78,CHAR(160),""))),0),TRIM(SUBSTITUTE(U78,CHAR(160),""))="Devis 3",IFERROR(VALUE(TRIM(SUBSTITUTE(S78,CHAR(160),""))),0),TRUE,0)*IFERROR(VALUE(TRIM(SUBSTITUTE(C78,CHAR(160),""))),0))=0,IF(V78&lt;&gt;"",0,""),_xlfn.IFS(TRIM(SUBSTITUTE(U78,CHAR(160),""))="Devis 1",IFERROR(VALUE(TRIM(SUBSTITUTE(M78,CHAR(160),""))),0),TRIM(SUBSTITUTE(U78,CHAR(160),""))="Devis 2",IFERROR(VALUE(TRIM(SUBSTITUTE(P78,CHAR(160),""))),0),TRIM(SUBSTITUTE(U78,CHAR(160),""))="Devis 3",IFERROR(VALUE(TRIM(SUBSTITUTE(S78,CHAR(160),""))),0),TRUE,0)*IFERROR(VALUE(TRIM(SUBSTITUTE(C78,CHAR(160),""))),0))</f>
        <v/>
      </c>
      <c r="X78" s="70" t="str">
        <f t="shared" si="67"/>
        <v/>
      </c>
      <c r="Y78" s="609"/>
      <c r="Z78" s="18" t="str">
        <f t="shared" si="68"/>
        <v/>
      </c>
      <c r="AA78" s="15" t="str">
        <f t="shared" si="69"/>
        <v/>
      </c>
      <c r="AB78" s="15" t="str">
        <f t="shared" si="70"/>
        <v/>
      </c>
      <c r="AC78" s="15" t="str">
        <f t="shared" si="71"/>
        <v/>
      </c>
      <c r="AD78" s="15" t="str">
        <f t="shared" si="72"/>
        <v/>
      </c>
      <c r="AE78" s="15" t="str">
        <f t="shared" si="73"/>
        <v/>
      </c>
      <c r="AF78" s="15" t="str">
        <f t="shared" si="74"/>
        <v/>
      </c>
      <c r="AG78" s="614" t="str">
        <f t="shared" si="75"/>
        <v/>
      </c>
      <c r="AH78" s="618" t="str">
        <f t="shared" si="76"/>
        <v/>
      </c>
      <c r="AI78" s="616" t="str">
        <f t="shared" si="77"/>
        <v/>
      </c>
      <c r="AJ78" s="611" t="str">
        <f t="shared" si="62"/>
        <v/>
      </c>
      <c r="AK78" s="20" t="str">
        <f t="shared" si="63"/>
        <v/>
      </c>
      <c r="AL78" s="42" t="str">
        <f t="shared" si="78"/>
        <v/>
      </c>
      <c r="AM78" s="46" t="str">
        <f t="shared" si="52"/>
        <v/>
      </c>
      <c r="AN78" s="20" t="str">
        <f t="shared" si="53"/>
        <v/>
      </c>
      <c r="AO78" s="42" t="str">
        <f t="shared" si="79"/>
        <v/>
      </c>
      <c r="AP78" s="47" t="str">
        <f t="shared" si="54"/>
        <v/>
      </c>
      <c r="AQ78" s="20" t="str">
        <f t="shared" si="55"/>
        <v/>
      </c>
      <c r="AR78" s="48" t="str">
        <f t="shared" si="80"/>
        <v/>
      </c>
      <c r="AS78" s="44" t="str">
        <f t="shared" si="56"/>
        <v/>
      </c>
      <c r="AT78" s="58"/>
      <c r="AU78" s="49" t="str">
        <f t="shared" si="57"/>
        <v/>
      </c>
      <c r="AV78" s="49" t="str">
        <f t="shared" si="58"/>
        <v/>
      </c>
      <c r="AW78" s="49" t="str">
        <f t="shared" si="81"/>
        <v/>
      </c>
      <c r="AX78" s="68" t="str" cm="1">
        <f t="array" ref="AX78">IF($AA78="","",IF((IFERROR(_xlfn.IFS($AS78="Devis 1",(IFERROR(VALUE(TRIM(SUBSTITUTE(AJ78,CHAR(160),""))),0)),$AS78="Devis 2",(IFERROR(VALUE(TRIM(SUBSTITUTE(AM78,CHAR(160),""))),0)),$AS78="Devis 3",(IFERROR(VALUE(TRIM(SUBSTITUTE(AP78,CHAR(160),""))),0))),0))*(IFERROR(VALUE(TRIM(SUBSTITUTE($AA78,CHAR(160),""))),0))=0,"",(IFERROR(_xlfn.IFS($AS78="Devis 1",(IFERROR(VALUE(TRIM(SUBSTITUTE(AJ78,CHAR(160),""))),0)),$AS78="Devis 2",(IFERROR(VALUE(TRIM(SUBSTITUTE(AM78,CHAR(160),""))),0)),$AS78="Devis 3",(IFERROR(VALUE(TRIM(SUBSTITUTE(AP78,CHAR(160),""))),0))),0))*(IFERROR(VALUE(TRIM(SUBSTITUTE($AA78,CHAR(160),""))),0))))</f>
        <v/>
      </c>
      <c r="AY78" s="68" t="str" cm="1">
        <f t="array" ref="AY78">IF($AA78="","",IF(IFERROR(_xlfn.IFS(TRIM(SUBSTITUTE($AS78,CHAR(160),""))="Devis 1",IFERROR(VALUE(TRIM(SUBSTITUTE(AK78,CHAR(160),""))),0),TRIM(SUBSTITUTE($AS78,CHAR(160),""))="Devis 2",IFERROR(VALUE(TRIM(SUBSTITUTE(AN78,CHAR(160),""))),0),TRIM(SUBSTITUTE($AS78,CHAR(160),""))="Devis 3",IFERROR(VALUE(TRIM(SUBSTITUTE(AQ78,CHAR(160),""))),0)),0)*IFERROR(VALUE(TRIM(SUBSTITUTE($AA78,CHAR(160),""))),0)=0,IF(AX78&lt;&gt;"",0,""),IFERROR(_xlfn.IFS(TRIM(SUBSTITUTE($AS78,CHAR(160),""))="Devis 1",IFERROR(VALUE(TRIM(SUBSTITUTE(AK78,CHAR(160),""))),0),TRIM(SUBSTITUTE($AS78,CHAR(160),""))="Devis 2",IFERROR(VALUE(TRIM(SUBSTITUTE(AN78,CHAR(160),""))),0),TRIM(SUBSTITUTE($AS78,CHAR(160),""))="Devis 3",IFERROR(VALUE(TRIM(SUBSTITUTE(AQ78,CHAR(160),""))),0)),0)*IFERROR(VALUE(TRIM(SUBSTITUTE($AA78,CHAR(160),""))),0)))</f>
        <v/>
      </c>
      <c r="AZ78" s="68" t="str" cm="1">
        <f t="array" ref="AZ78">IF($AA78="","",IF((IFERROR(_xlfn.IFS($AS78="Devis 1",(IFERROR(VALUE(TRIM(SUBSTITUTE(AL78,CHAR(160),""))),0)),$AS78="Devis 2",(IFERROR(VALUE(TRIM(SUBSTITUTE(AO78,CHAR(160),""))),0)),$AS78="Devis 3",(IFERROR(VALUE(TRIM(SUBSTITUTE(AR78,CHAR(160),""))),0))),0))*(IFERROR(VALUE(TRIM(SUBSTITUTE($AA78,CHAR(160),""))),0))=0,"",(IFERROR(_xlfn.IFS($AS78="Devis 1",(IFERROR(VALUE(TRIM(SUBSTITUTE(AL78,CHAR(160),""))),0)),$AS78="Devis 2",(IFERROR(VALUE(TRIM(SUBSTITUTE(AO78,CHAR(160),""))),0)),$AS78="Devis 3",(IFERROR(VALUE(TRIM(SUBSTITUTE(AR78,CHAR(160),""))),0))),0))*(IFERROR(VALUE(TRIM(SUBSTITUTE($AA78,CHAR(160),""))),0))))</f>
        <v/>
      </c>
      <c r="BA78" s="59"/>
      <c r="BB78" s="14" t="str" cm="1">
        <f t="array" ref="BB78">IF(OR(AZ78="",AW78="",AX78="",AU78="",AY78="",AV78=""),"",_xlfn.IFS((IFERROR(VALUE(TRIM(SUBSTITUTE(AZ78,CHAR(160),""))),0))&gt;(IFERROR(VALUE(TRIM(SUBSTITUTE(AW78,CHAR(160),""))),0)),"KO : Le montant retenu TTC est supérieur au montant raisonnable TTC. Merci de revoir la ligne de dépense ou plafonner son montant.",(IFERROR(VALUE(TRIM(SUBSTITUTE(AX78,CHAR(160),""))),0))&gt;(IFERROR(VALUE(TRIM(SUBSTITUTE(AU78,CHAR(160),""))),0)),"Attention : Le montant retenu HT est supérieur au montant HT raisonnable. Merci de revoir la ligne de dépense, plafonner son montant, ou justifier la reventillation HT / TVA.",(IFERROR(VALUE(TRIM(SUBSTITUTE(AY78,CHAR(160),""))),0))&gt;(IFERROR(VALUE(TRIM(SUBSTITUTE(AV78,CHAR(160),""))),0)),"Attention : Le montant TVA retenu est supérieur au montant TVA raisonnable. Merci de revoir la ligne de dépense, plafonner son montant, ou justifier la reventillation HT / TVA.",(IFERROR(VALUE(TRIM(SUBSTITUTE(AZ78,CHAR(160),""))),0))=0,"",(IFERROR(VALUE(TRIM(SUBSTITUTE(AW78,CHAR(160),""))),0))=(IFERROR(VALUE(TRIM(SUBSTITUTE(AZ78,CHAR(160),""))),0)),"OK",(IFERROR(VALUE(TRIM(SUBSTITUTE(AW78,CHAR(160),""))),0))&gt;(IFERROR(VALUE(TRIM(SUBSTITUTE(AZ78,CHAR(160),""))),0))," OK : Montant instruit inférieur au montant raisonnable.",TRUE,""))</f>
        <v/>
      </c>
      <c r="BC78" s="14" t="str" cm="1">
        <f t="array" ref="BC78">IF(
   OR(AZ78="",X78="",AX78="",V78="",AY78="",W78=""),
   "",
   _xlfn.IFS(
      (IFERROR(VALUE(TRIM(SUBSTITUTE(AZ78,CHAR(160),""))),0))=0,
         "Attention montant présenté entièrement écarté",
      (IFERROR(VALUE(TRIM(SUBSTITUTE(AZ78,CHAR(160),""))),0))&gt;
         (IFERROR(VALUE(TRIM(SUBSTITUTE(X78,CHAR(160),""))),0)),
         "KO : Le montant retenu TTC est supérieur au montant présenté TTC. Merci de revoir la ligne de dépense ou plafonner son montant.",
      (IFERROR(VALUE(TRIM(SUBSTITUTE(AX78,CHAR(160),""))),0))&gt;
         (IFERROR(VALUE(TRIM(SUBSTITUTE(V78,CHAR(160),""))),0)),
         "Attention : Le montant retenu HT est supérieur au montant HT présenté. Merci de revoir la ligne de dépense, plafonner son montant, ou justifier la reventilation HT / TVA.",
      (IFERROR(VALUE(TRIM(SUBSTITUTE(AY78,CHAR(160),""))),0))&gt;
         (IFERROR(VALUE(TRIM(SUBSTITUTE(W78,CHAR(160),""))),0)),
         "Attention : Le montant TVA retenu est supérieur au montant TVA présenté. Merci de revoir la ligne de dépense, plafonner son montant, ou justifier la reventilation HT / TVA.",
      (IFERROR(VALUE(TRIM(SUBSTITUTE(X78,CHAR(160),""))),0))=0,
         "",
      (IFERROR(VALUE(TRIM(SUBSTITUTE(AZ78,CHAR(160),""))),0))=
         (IFERROR(VALUE(TRIM(SUBSTITUTE(X78,CHAR(160),""))),0)),
         "OK",
      (IFERROR(VALUE(TRIM(SUBSTITUTE(AZ78,CHAR(160),""))),0))&lt;
         (IFERROR(VALUE(TRIM(SUBSTITUTE(X78,CHAR(160),""))),0)),
         "Attention : montant présenté partiellement écarté.",
      TRUE,
         ""
   )
)</f>
        <v/>
      </c>
      <c r="BD78" s="49" t="str">
        <f t="shared" si="59"/>
        <v/>
      </c>
      <c r="BE78" s="49" t="str">
        <f t="shared" si="60"/>
        <v/>
      </c>
      <c r="BF78" s="21" t="str">
        <f t="shared" si="61"/>
        <v/>
      </c>
    </row>
    <row r="79" spans="1:58" ht="15" customHeight="1">
      <c r="A79" s="338">
        <v>68</v>
      </c>
      <c r="B79" s="355"/>
      <c r="C79" s="6"/>
      <c r="D79" s="5"/>
      <c r="E79" s="5"/>
      <c r="F79" s="143"/>
      <c r="G79" s="24"/>
      <c r="H79" s="22"/>
      <c r="I79" s="23"/>
      <c r="J79" s="5"/>
      <c r="K79" s="11"/>
      <c r="L79" s="8"/>
      <c r="M79" s="7"/>
      <c r="N79" s="42" t="str">
        <f t="shared" si="64"/>
        <v/>
      </c>
      <c r="O79" s="9"/>
      <c r="P79" s="7"/>
      <c r="Q79" s="42" t="str">
        <f t="shared" si="65"/>
        <v/>
      </c>
      <c r="R79" s="10"/>
      <c r="S79" s="7"/>
      <c r="T79" s="43" t="str">
        <f t="shared" si="66"/>
        <v/>
      </c>
      <c r="U79" s="16"/>
      <c r="V79" s="69" t="str" cm="1">
        <f t="array" ref="V79">IF((_xlfn.IFS(TRIM(SUBSTITUTE(U79,CHAR(160),""))="Devis 1",IFERROR(VALUE(TRIM(SUBSTITUTE(L79,CHAR(160),""))),0),TRIM(SUBSTITUTE(U79,CHAR(160),""))="Devis 2",IFERROR(VALUE(TRIM(SUBSTITUTE(O79,CHAR(160),""))),0),TRIM(SUBSTITUTE(U79,CHAR(160),""))="Devis 3",IFERROR(VALUE(TRIM(SUBSTITUTE(R79,CHAR(160),""))),0),TRUE,0)*IFERROR(VALUE(TRIM(SUBSTITUTE(C79,CHAR(160),""))),0))=0,"",_xlfn.IFS(TRIM(SUBSTITUTE(U79,CHAR(160),""))="Devis 1",IFERROR(VALUE(TRIM(SUBSTITUTE(L79,CHAR(160),""))),0),TRIM(SUBSTITUTE(U79,CHAR(160),""))="Devis 2",IFERROR(VALUE(TRIM(SUBSTITUTE(O79,CHAR(160),""))),0),TRIM(SUBSTITUTE(U79,CHAR(160),""))="Devis 3",IFERROR(VALUE(TRIM(SUBSTITUTE(R79,CHAR(160),""))),0),TRUE,0)*IFERROR(VALUE(TRIM(SUBSTITUTE(C79,CHAR(160),""))),0))</f>
        <v/>
      </c>
      <c r="W79" s="67" t="str" cm="1">
        <f t="array" ref="W79">IF((_xlfn.IFS(TRIM(SUBSTITUTE(U79,CHAR(160),""))="Devis 1",IFERROR(VALUE(TRIM(SUBSTITUTE(M79,CHAR(160),""))),0),TRIM(SUBSTITUTE(U79,CHAR(160),""))="Devis 2",IFERROR(VALUE(TRIM(SUBSTITUTE(P79,CHAR(160),""))),0),TRIM(SUBSTITUTE(U79,CHAR(160),""))="Devis 3",IFERROR(VALUE(TRIM(SUBSTITUTE(S79,CHAR(160),""))),0),TRUE,0)*IFERROR(VALUE(TRIM(SUBSTITUTE(C79,CHAR(160),""))),0))=0,IF(V79&lt;&gt;"",0,""),_xlfn.IFS(TRIM(SUBSTITUTE(U79,CHAR(160),""))="Devis 1",IFERROR(VALUE(TRIM(SUBSTITUTE(M79,CHAR(160),""))),0),TRIM(SUBSTITUTE(U79,CHAR(160),""))="Devis 2",IFERROR(VALUE(TRIM(SUBSTITUTE(P79,CHAR(160),""))),0),TRIM(SUBSTITUTE(U79,CHAR(160),""))="Devis 3",IFERROR(VALUE(TRIM(SUBSTITUTE(S79,CHAR(160),""))),0),TRUE,0)*IFERROR(VALUE(TRIM(SUBSTITUTE(C79,CHAR(160),""))),0))</f>
        <v/>
      </c>
      <c r="X79" s="70" t="str">
        <f t="shared" si="67"/>
        <v/>
      </c>
      <c r="Y79" s="609"/>
      <c r="Z79" s="18" t="str">
        <f t="shared" si="68"/>
        <v/>
      </c>
      <c r="AA79" s="15" t="str">
        <f t="shared" si="69"/>
        <v/>
      </c>
      <c r="AB79" s="15" t="str">
        <f t="shared" si="70"/>
        <v/>
      </c>
      <c r="AC79" s="15" t="str">
        <f t="shared" si="71"/>
        <v/>
      </c>
      <c r="AD79" s="15" t="str">
        <f t="shared" si="72"/>
        <v/>
      </c>
      <c r="AE79" s="15" t="str">
        <f t="shared" si="73"/>
        <v/>
      </c>
      <c r="AF79" s="15" t="str">
        <f t="shared" si="74"/>
        <v/>
      </c>
      <c r="AG79" s="614" t="str">
        <f t="shared" si="75"/>
        <v/>
      </c>
      <c r="AH79" s="618" t="str">
        <f t="shared" si="76"/>
        <v/>
      </c>
      <c r="AI79" s="616" t="str">
        <f t="shared" si="77"/>
        <v/>
      </c>
      <c r="AJ79" s="611" t="str">
        <f t="shared" si="62"/>
        <v/>
      </c>
      <c r="AK79" s="20" t="str">
        <f t="shared" si="63"/>
        <v/>
      </c>
      <c r="AL79" s="42" t="str">
        <f t="shared" si="78"/>
        <v/>
      </c>
      <c r="AM79" s="46" t="str">
        <f t="shared" si="52"/>
        <v/>
      </c>
      <c r="AN79" s="20" t="str">
        <f t="shared" si="53"/>
        <v/>
      </c>
      <c r="AO79" s="42" t="str">
        <f t="shared" si="79"/>
        <v/>
      </c>
      <c r="AP79" s="47" t="str">
        <f t="shared" si="54"/>
        <v/>
      </c>
      <c r="AQ79" s="20" t="str">
        <f t="shared" si="55"/>
        <v/>
      </c>
      <c r="AR79" s="48" t="str">
        <f t="shared" si="80"/>
        <v/>
      </c>
      <c r="AS79" s="44" t="str">
        <f t="shared" si="56"/>
        <v/>
      </c>
      <c r="AT79" s="58"/>
      <c r="AU79" s="49" t="str">
        <f t="shared" si="57"/>
        <v/>
      </c>
      <c r="AV79" s="49" t="str">
        <f t="shared" si="58"/>
        <v/>
      </c>
      <c r="AW79" s="49" t="str">
        <f t="shared" si="81"/>
        <v/>
      </c>
      <c r="AX79" s="68" t="str" cm="1">
        <f t="array" ref="AX79">IF($AA79="","",IF((IFERROR(_xlfn.IFS($AS79="Devis 1",(IFERROR(VALUE(TRIM(SUBSTITUTE(AJ79,CHAR(160),""))),0)),$AS79="Devis 2",(IFERROR(VALUE(TRIM(SUBSTITUTE(AM79,CHAR(160),""))),0)),$AS79="Devis 3",(IFERROR(VALUE(TRIM(SUBSTITUTE(AP79,CHAR(160),""))),0))),0))*(IFERROR(VALUE(TRIM(SUBSTITUTE($AA79,CHAR(160),""))),0))=0,"",(IFERROR(_xlfn.IFS($AS79="Devis 1",(IFERROR(VALUE(TRIM(SUBSTITUTE(AJ79,CHAR(160),""))),0)),$AS79="Devis 2",(IFERROR(VALUE(TRIM(SUBSTITUTE(AM79,CHAR(160),""))),0)),$AS79="Devis 3",(IFERROR(VALUE(TRIM(SUBSTITUTE(AP79,CHAR(160),""))),0))),0))*(IFERROR(VALUE(TRIM(SUBSTITUTE($AA79,CHAR(160),""))),0))))</f>
        <v/>
      </c>
      <c r="AY79" s="68" t="str" cm="1">
        <f t="array" ref="AY79">IF($AA79="","",IF(IFERROR(_xlfn.IFS(TRIM(SUBSTITUTE($AS79,CHAR(160),""))="Devis 1",IFERROR(VALUE(TRIM(SUBSTITUTE(AK79,CHAR(160),""))),0),TRIM(SUBSTITUTE($AS79,CHAR(160),""))="Devis 2",IFERROR(VALUE(TRIM(SUBSTITUTE(AN79,CHAR(160),""))),0),TRIM(SUBSTITUTE($AS79,CHAR(160),""))="Devis 3",IFERROR(VALUE(TRIM(SUBSTITUTE(AQ79,CHAR(160),""))),0)),0)*IFERROR(VALUE(TRIM(SUBSTITUTE($AA79,CHAR(160),""))),0)=0,IF(AX79&lt;&gt;"",0,""),IFERROR(_xlfn.IFS(TRIM(SUBSTITUTE($AS79,CHAR(160),""))="Devis 1",IFERROR(VALUE(TRIM(SUBSTITUTE(AK79,CHAR(160),""))),0),TRIM(SUBSTITUTE($AS79,CHAR(160),""))="Devis 2",IFERROR(VALUE(TRIM(SUBSTITUTE(AN79,CHAR(160),""))),0),TRIM(SUBSTITUTE($AS79,CHAR(160),""))="Devis 3",IFERROR(VALUE(TRIM(SUBSTITUTE(AQ79,CHAR(160),""))),0)),0)*IFERROR(VALUE(TRIM(SUBSTITUTE($AA79,CHAR(160),""))),0)))</f>
        <v/>
      </c>
      <c r="AZ79" s="68" t="str" cm="1">
        <f t="array" ref="AZ79">IF($AA79="","",IF((IFERROR(_xlfn.IFS($AS79="Devis 1",(IFERROR(VALUE(TRIM(SUBSTITUTE(AL79,CHAR(160),""))),0)),$AS79="Devis 2",(IFERROR(VALUE(TRIM(SUBSTITUTE(AO79,CHAR(160),""))),0)),$AS79="Devis 3",(IFERROR(VALUE(TRIM(SUBSTITUTE(AR79,CHAR(160),""))),0))),0))*(IFERROR(VALUE(TRIM(SUBSTITUTE($AA79,CHAR(160),""))),0))=0,"",(IFERROR(_xlfn.IFS($AS79="Devis 1",(IFERROR(VALUE(TRIM(SUBSTITUTE(AL79,CHAR(160),""))),0)),$AS79="Devis 2",(IFERROR(VALUE(TRIM(SUBSTITUTE(AO79,CHAR(160),""))),0)),$AS79="Devis 3",(IFERROR(VALUE(TRIM(SUBSTITUTE(AR79,CHAR(160),""))),0))),0))*(IFERROR(VALUE(TRIM(SUBSTITUTE($AA79,CHAR(160),""))),0))))</f>
        <v/>
      </c>
      <c r="BA79" s="59"/>
      <c r="BB79" s="14" t="str" cm="1">
        <f t="array" ref="BB79">IF(OR(AZ79="",AW79="",AX79="",AU79="",AY79="",AV79=""),"",_xlfn.IFS((IFERROR(VALUE(TRIM(SUBSTITUTE(AZ79,CHAR(160),""))),0))&gt;(IFERROR(VALUE(TRIM(SUBSTITUTE(AW79,CHAR(160),""))),0)),"KO : Le montant retenu TTC est supérieur au montant raisonnable TTC. Merci de revoir la ligne de dépense ou plafonner son montant.",(IFERROR(VALUE(TRIM(SUBSTITUTE(AX79,CHAR(160),""))),0))&gt;(IFERROR(VALUE(TRIM(SUBSTITUTE(AU79,CHAR(160),""))),0)),"Attention : Le montant retenu HT est supérieur au montant HT raisonnable. Merci de revoir la ligne de dépense, plafonner son montant, ou justifier la reventillation HT / TVA.",(IFERROR(VALUE(TRIM(SUBSTITUTE(AY79,CHAR(160),""))),0))&gt;(IFERROR(VALUE(TRIM(SUBSTITUTE(AV79,CHAR(160),""))),0)),"Attention : Le montant TVA retenu est supérieur au montant TVA raisonnable. Merci de revoir la ligne de dépense, plafonner son montant, ou justifier la reventillation HT / TVA.",(IFERROR(VALUE(TRIM(SUBSTITUTE(AZ79,CHAR(160),""))),0))=0,"",(IFERROR(VALUE(TRIM(SUBSTITUTE(AW79,CHAR(160),""))),0))=(IFERROR(VALUE(TRIM(SUBSTITUTE(AZ79,CHAR(160),""))),0)),"OK",(IFERROR(VALUE(TRIM(SUBSTITUTE(AW79,CHAR(160),""))),0))&gt;(IFERROR(VALUE(TRIM(SUBSTITUTE(AZ79,CHAR(160),""))),0))," OK : Montant instruit inférieur au montant raisonnable.",TRUE,""))</f>
        <v/>
      </c>
      <c r="BC79" s="14" t="str" cm="1">
        <f t="array" ref="BC79">IF(
   OR(AZ79="",X79="",AX79="",V79="",AY79="",W79=""),
   "",
   _xlfn.IFS(
      (IFERROR(VALUE(TRIM(SUBSTITUTE(AZ79,CHAR(160),""))),0))=0,
         "Attention montant présenté entièrement écarté",
      (IFERROR(VALUE(TRIM(SUBSTITUTE(AZ79,CHAR(160),""))),0))&gt;
         (IFERROR(VALUE(TRIM(SUBSTITUTE(X79,CHAR(160),""))),0)),
         "KO : Le montant retenu TTC est supérieur au montant présenté TTC. Merci de revoir la ligne de dépense ou plafonner son montant.",
      (IFERROR(VALUE(TRIM(SUBSTITUTE(AX79,CHAR(160),""))),0))&gt;
         (IFERROR(VALUE(TRIM(SUBSTITUTE(V79,CHAR(160),""))),0)),
         "Attention : Le montant retenu HT est supérieur au montant HT présenté. Merci de revoir la ligne de dépense, plafonner son montant, ou justifier la reventilation HT / TVA.",
      (IFERROR(VALUE(TRIM(SUBSTITUTE(AY79,CHAR(160),""))),0))&gt;
         (IFERROR(VALUE(TRIM(SUBSTITUTE(W79,CHAR(160),""))),0)),
         "Attention : Le montant TVA retenu est supérieur au montant TVA présenté. Merci de revoir la ligne de dépense, plafonner son montant, ou justifier la reventilation HT / TVA.",
      (IFERROR(VALUE(TRIM(SUBSTITUTE(X79,CHAR(160),""))),0))=0,
         "",
      (IFERROR(VALUE(TRIM(SUBSTITUTE(AZ79,CHAR(160),""))),0))=
         (IFERROR(VALUE(TRIM(SUBSTITUTE(X79,CHAR(160),""))),0)),
         "OK",
      (IFERROR(VALUE(TRIM(SUBSTITUTE(AZ79,CHAR(160),""))),0))&lt;
         (IFERROR(VALUE(TRIM(SUBSTITUTE(X79,CHAR(160),""))),0)),
         "Attention : montant présenté partiellement écarté.",
      TRUE,
         ""
   )
)</f>
        <v/>
      </c>
      <c r="BD79" s="49" t="str">
        <f t="shared" si="59"/>
        <v/>
      </c>
      <c r="BE79" s="49" t="str">
        <f t="shared" si="60"/>
        <v/>
      </c>
      <c r="BF79" s="21" t="str">
        <f t="shared" si="61"/>
        <v/>
      </c>
    </row>
    <row r="80" spans="1:58" ht="15" customHeight="1">
      <c r="A80" s="338">
        <v>69</v>
      </c>
      <c r="B80" s="355"/>
      <c r="C80" s="6"/>
      <c r="D80" s="5"/>
      <c r="E80" s="5"/>
      <c r="F80" s="143"/>
      <c r="G80" s="24"/>
      <c r="H80" s="22"/>
      <c r="I80" s="23"/>
      <c r="J80" s="5"/>
      <c r="K80" s="11"/>
      <c r="L80" s="8"/>
      <c r="M80" s="7"/>
      <c r="N80" s="42" t="str">
        <f t="shared" si="64"/>
        <v/>
      </c>
      <c r="O80" s="9"/>
      <c r="P80" s="7"/>
      <c r="Q80" s="42" t="str">
        <f t="shared" si="65"/>
        <v/>
      </c>
      <c r="R80" s="10"/>
      <c r="S80" s="7"/>
      <c r="T80" s="43" t="str">
        <f t="shared" si="66"/>
        <v/>
      </c>
      <c r="U80" s="16"/>
      <c r="V80" s="69" t="str" cm="1">
        <f t="array" ref="V80">IF((_xlfn.IFS(TRIM(SUBSTITUTE(U80,CHAR(160),""))="Devis 1",IFERROR(VALUE(TRIM(SUBSTITUTE(L80,CHAR(160),""))),0),TRIM(SUBSTITUTE(U80,CHAR(160),""))="Devis 2",IFERROR(VALUE(TRIM(SUBSTITUTE(O80,CHAR(160),""))),0),TRIM(SUBSTITUTE(U80,CHAR(160),""))="Devis 3",IFERROR(VALUE(TRIM(SUBSTITUTE(R80,CHAR(160),""))),0),TRUE,0)*IFERROR(VALUE(TRIM(SUBSTITUTE(C80,CHAR(160),""))),0))=0,"",_xlfn.IFS(TRIM(SUBSTITUTE(U80,CHAR(160),""))="Devis 1",IFERROR(VALUE(TRIM(SUBSTITUTE(L80,CHAR(160),""))),0),TRIM(SUBSTITUTE(U80,CHAR(160),""))="Devis 2",IFERROR(VALUE(TRIM(SUBSTITUTE(O80,CHAR(160),""))),0),TRIM(SUBSTITUTE(U80,CHAR(160),""))="Devis 3",IFERROR(VALUE(TRIM(SUBSTITUTE(R80,CHAR(160),""))),0),TRUE,0)*IFERROR(VALUE(TRIM(SUBSTITUTE(C80,CHAR(160),""))),0))</f>
        <v/>
      </c>
      <c r="W80" s="67" t="str" cm="1">
        <f t="array" ref="W80">IF((_xlfn.IFS(TRIM(SUBSTITUTE(U80,CHAR(160),""))="Devis 1",IFERROR(VALUE(TRIM(SUBSTITUTE(M80,CHAR(160),""))),0),TRIM(SUBSTITUTE(U80,CHAR(160),""))="Devis 2",IFERROR(VALUE(TRIM(SUBSTITUTE(P80,CHAR(160),""))),0),TRIM(SUBSTITUTE(U80,CHAR(160),""))="Devis 3",IFERROR(VALUE(TRIM(SUBSTITUTE(S80,CHAR(160),""))),0),TRUE,0)*IFERROR(VALUE(TRIM(SUBSTITUTE(C80,CHAR(160),""))),0))=0,IF(V80&lt;&gt;"",0,""),_xlfn.IFS(TRIM(SUBSTITUTE(U80,CHAR(160),""))="Devis 1",IFERROR(VALUE(TRIM(SUBSTITUTE(M80,CHAR(160),""))),0),TRIM(SUBSTITUTE(U80,CHAR(160),""))="Devis 2",IFERROR(VALUE(TRIM(SUBSTITUTE(P80,CHAR(160),""))),0),TRIM(SUBSTITUTE(U80,CHAR(160),""))="Devis 3",IFERROR(VALUE(TRIM(SUBSTITUTE(S80,CHAR(160),""))),0),TRUE,0)*IFERROR(VALUE(TRIM(SUBSTITUTE(C80,CHAR(160),""))),0))</f>
        <v/>
      </c>
      <c r="X80" s="70" t="str">
        <f t="shared" si="67"/>
        <v/>
      </c>
      <c r="Y80" s="609"/>
      <c r="Z80" s="18" t="str">
        <f t="shared" si="68"/>
        <v/>
      </c>
      <c r="AA80" s="15" t="str">
        <f t="shared" si="69"/>
        <v/>
      </c>
      <c r="AB80" s="15" t="str">
        <f t="shared" si="70"/>
        <v/>
      </c>
      <c r="AC80" s="15" t="str">
        <f t="shared" si="71"/>
        <v/>
      </c>
      <c r="AD80" s="15" t="str">
        <f t="shared" si="72"/>
        <v/>
      </c>
      <c r="AE80" s="15" t="str">
        <f t="shared" si="73"/>
        <v/>
      </c>
      <c r="AF80" s="15" t="str">
        <f t="shared" si="74"/>
        <v/>
      </c>
      <c r="AG80" s="614" t="str">
        <f t="shared" si="75"/>
        <v/>
      </c>
      <c r="AH80" s="618" t="str">
        <f t="shared" si="76"/>
        <v/>
      </c>
      <c r="AI80" s="616" t="str">
        <f t="shared" si="77"/>
        <v/>
      </c>
      <c r="AJ80" s="611" t="str">
        <f t="shared" si="62"/>
        <v/>
      </c>
      <c r="AK80" s="20" t="str">
        <f t="shared" si="63"/>
        <v/>
      </c>
      <c r="AL80" s="42" t="str">
        <f t="shared" si="78"/>
        <v/>
      </c>
      <c r="AM80" s="46" t="str">
        <f t="shared" si="52"/>
        <v/>
      </c>
      <c r="AN80" s="20" t="str">
        <f t="shared" si="53"/>
        <v/>
      </c>
      <c r="AO80" s="42" t="str">
        <f t="shared" si="79"/>
        <v/>
      </c>
      <c r="AP80" s="47" t="str">
        <f t="shared" si="54"/>
        <v/>
      </c>
      <c r="AQ80" s="20" t="str">
        <f t="shared" si="55"/>
        <v/>
      </c>
      <c r="AR80" s="48" t="str">
        <f t="shared" si="80"/>
        <v/>
      </c>
      <c r="AS80" s="44" t="str">
        <f t="shared" si="56"/>
        <v/>
      </c>
      <c r="AT80" s="58"/>
      <c r="AU80" s="49" t="str">
        <f t="shared" si="57"/>
        <v/>
      </c>
      <c r="AV80" s="49" t="str">
        <f t="shared" si="58"/>
        <v/>
      </c>
      <c r="AW80" s="49" t="str">
        <f t="shared" si="81"/>
        <v/>
      </c>
      <c r="AX80" s="68" t="str" cm="1">
        <f t="array" ref="AX80">IF($AA80="","",IF((IFERROR(_xlfn.IFS($AS80="Devis 1",(IFERROR(VALUE(TRIM(SUBSTITUTE(AJ80,CHAR(160),""))),0)),$AS80="Devis 2",(IFERROR(VALUE(TRIM(SUBSTITUTE(AM80,CHAR(160),""))),0)),$AS80="Devis 3",(IFERROR(VALUE(TRIM(SUBSTITUTE(AP80,CHAR(160),""))),0))),0))*(IFERROR(VALUE(TRIM(SUBSTITUTE($AA80,CHAR(160),""))),0))=0,"",(IFERROR(_xlfn.IFS($AS80="Devis 1",(IFERROR(VALUE(TRIM(SUBSTITUTE(AJ80,CHAR(160),""))),0)),$AS80="Devis 2",(IFERROR(VALUE(TRIM(SUBSTITUTE(AM80,CHAR(160),""))),0)),$AS80="Devis 3",(IFERROR(VALUE(TRIM(SUBSTITUTE(AP80,CHAR(160),""))),0))),0))*(IFERROR(VALUE(TRIM(SUBSTITUTE($AA80,CHAR(160),""))),0))))</f>
        <v/>
      </c>
      <c r="AY80" s="68" t="str" cm="1">
        <f t="array" ref="AY80">IF($AA80="","",IF(IFERROR(_xlfn.IFS(TRIM(SUBSTITUTE($AS80,CHAR(160),""))="Devis 1",IFERROR(VALUE(TRIM(SUBSTITUTE(AK80,CHAR(160),""))),0),TRIM(SUBSTITUTE($AS80,CHAR(160),""))="Devis 2",IFERROR(VALUE(TRIM(SUBSTITUTE(AN80,CHAR(160),""))),0),TRIM(SUBSTITUTE($AS80,CHAR(160),""))="Devis 3",IFERROR(VALUE(TRIM(SUBSTITUTE(AQ80,CHAR(160),""))),0)),0)*IFERROR(VALUE(TRIM(SUBSTITUTE($AA80,CHAR(160),""))),0)=0,IF(AX80&lt;&gt;"",0,""),IFERROR(_xlfn.IFS(TRIM(SUBSTITUTE($AS80,CHAR(160),""))="Devis 1",IFERROR(VALUE(TRIM(SUBSTITUTE(AK80,CHAR(160),""))),0),TRIM(SUBSTITUTE($AS80,CHAR(160),""))="Devis 2",IFERROR(VALUE(TRIM(SUBSTITUTE(AN80,CHAR(160),""))),0),TRIM(SUBSTITUTE($AS80,CHAR(160),""))="Devis 3",IFERROR(VALUE(TRIM(SUBSTITUTE(AQ80,CHAR(160),""))),0)),0)*IFERROR(VALUE(TRIM(SUBSTITUTE($AA80,CHAR(160),""))),0)))</f>
        <v/>
      </c>
      <c r="AZ80" s="68" t="str" cm="1">
        <f t="array" ref="AZ80">IF($AA80="","",IF((IFERROR(_xlfn.IFS($AS80="Devis 1",(IFERROR(VALUE(TRIM(SUBSTITUTE(AL80,CHAR(160),""))),0)),$AS80="Devis 2",(IFERROR(VALUE(TRIM(SUBSTITUTE(AO80,CHAR(160),""))),0)),$AS80="Devis 3",(IFERROR(VALUE(TRIM(SUBSTITUTE(AR80,CHAR(160),""))),0))),0))*(IFERROR(VALUE(TRIM(SUBSTITUTE($AA80,CHAR(160),""))),0))=0,"",(IFERROR(_xlfn.IFS($AS80="Devis 1",(IFERROR(VALUE(TRIM(SUBSTITUTE(AL80,CHAR(160),""))),0)),$AS80="Devis 2",(IFERROR(VALUE(TRIM(SUBSTITUTE(AO80,CHAR(160),""))),0)),$AS80="Devis 3",(IFERROR(VALUE(TRIM(SUBSTITUTE(AR80,CHAR(160),""))),0))),0))*(IFERROR(VALUE(TRIM(SUBSTITUTE($AA80,CHAR(160),""))),0))))</f>
        <v/>
      </c>
      <c r="BA80" s="59"/>
      <c r="BB80" s="14" t="str" cm="1">
        <f t="array" ref="BB80">IF(OR(AZ80="",AW80="",AX80="",AU80="",AY80="",AV80=""),"",_xlfn.IFS((IFERROR(VALUE(TRIM(SUBSTITUTE(AZ80,CHAR(160),""))),0))&gt;(IFERROR(VALUE(TRIM(SUBSTITUTE(AW80,CHAR(160),""))),0)),"KO : Le montant retenu TTC est supérieur au montant raisonnable TTC. Merci de revoir la ligne de dépense ou plafonner son montant.",(IFERROR(VALUE(TRIM(SUBSTITUTE(AX80,CHAR(160),""))),0))&gt;(IFERROR(VALUE(TRIM(SUBSTITUTE(AU80,CHAR(160),""))),0)),"Attention : Le montant retenu HT est supérieur au montant HT raisonnable. Merci de revoir la ligne de dépense, plafonner son montant, ou justifier la reventillation HT / TVA.",(IFERROR(VALUE(TRIM(SUBSTITUTE(AY80,CHAR(160),""))),0))&gt;(IFERROR(VALUE(TRIM(SUBSTITUTE(AV80,CHAR(160),""))),0)),"Attention : Le montant TVA retenu est supérieur au montant TVA raisonnable. Merci de revoir la ligne de dépense, plafonner son montant, ou justifier la reventillation HT / TVA.",(IFERROR(VALUE(TRIM(SUBSTITUTE(AZ80,CHAR(160),""))),0))=0,"",(IFERROR(VALUE(TRIM(SUBSTITUTE(AW80,CHAR(160),""))),0))=(IFERROR(VALUE(TRIM(SUBSTITUTE(AZ80,CHAR(160),""))),0)),"OK",(IFERROR(VALUE(TRIM(SUBSTITUTE(AW80,CHAR(160),""))),0))&gt;(IFERROR(VALUE(TRIM(SUBSTITUTE(AZ80,CHAR(160),""))),0))," OK : Montant instruit inférieur au montant raisonnable.",TRUE,""))</f>
        <v/>
      </c>
      <c r="BC80" s="14" t="str" cm="1">
        <f t="array" ref="BC80">IF(
   OR(AZ80="",X80="",AX80="",V80="",AY80="",W80=""),
   "",
   _xlfn.IFS(
      (IFERROR(VALUE(TRIM(SUBSTITUTE(AZ80,CHAR(160),""))),0))=0,
         "Attention montant présenté entièrement écarté",
      (IFERROR(VALUE(TRIM(SUBSTITUTE(AZ80,CHAR(160),""))),0))&gt;
         (IFERROR(VALUE(TRIM(SUBSTITUTE(X80,CHAR(160),""))),0)),
         "KO : Le montant retenu TTC est supérieur au montant présenté TTC. Merci de revoir la ligne de dépense ou plafonner son montant.",
      (IFERROR(VALUE(TRIM(SUBSTITUTE(AX80,CHAR(160),""))),0))&gt;
         (IFERROR(VALUE(TRIM(SUBSTITUTE(V80,CHAR(160),""))),0)),
         "Attention : Le montant retenu HT est supérieur au montant HT présenté. Merci de revoir la ligne de dépense, plafonner son montant, ou justifier la reventilation HT / TVA.",
      (IFERROR(VALUE(TRIM(SUBSTITUTE(AY80,CHAR(160),""))),0))&gt;
         (IFERROR(VALUE(TRIM(SUBSTITUTE(W80,CHAR(160),""))),0)),
         "Attention : Le montant TVA retenu est supérieur au montant TVA présenté. Merci de revoir la ligne de dépense, plafonner son montant, ou justifier la reventilation HT / TVA.",
      (IFERROR(VALUE(TRIM(SUBSTITUTE(X80,CHAR(160),""))),0))=0,
         "",
      (IFERROR(VALUE(TRIM(SUBSTITUTE(AZ80,CHAR(160),""))),0))=
         (IFERROR(VALUE(TRIM(SUBSTITUTE(X80,CHAR(160),""))),0)),
         "OK",
      (IFERROR(VALUE(TRIM(SUBSTITUTE(AZ80,CHAR(160),""))),0))&lt;
         (IFERROR(VALUE(TRIM(SUBSTITUTE(X80,CHAR(160),""))),0)),
         "Attention : montant présenté partiellement écarté.",
      TRUE,
         ""
   )
)</f>
        <v/>
      </c>
      <c r="BD80" s="49" t="str">
        <f t="shared" si="59"/>
        <v/>
      </c>
      <c r="BE80" s="49" t="str">
        <f t="shared" si="60"/>
        <v/>
      </c>
      <c r="BF80" s="21" t="str">
        <f t="shared" si="61"/>
        <v/>
      </c>
    </row>
    <row r="81" spans="1:58" ht="15" customHeight="1">
      <c r="A81" s="338">
        <v>70</v>
      </c>
      <c r="B81" s="355"/>
      <c r="C81" s="6"/>
      <c r="D81" s="5"/>
      <c r="E81" s="5"/>
      <c r="F81" s="143"/>
      <c r="G81" s="24"/>
      <c r="H81" s="22"/>
      <c r="I81" s="23"/>
      <c r="J81" s="5"/>
      <c r="K81" s="11"/>
      <c r="L81" s="8"/>
      <c r="M81" s="7"/>
      <c r="N81" s="42" t="str">
        <f t="shared" si="64"/>
        <v/>
      </c>
      <c r="O81" s="9"/>
      <c r="P81" s="7"/>
      <c r="Q81" s="42" t="str">
        <f t="shared" si="65"/>
        <v/>
      </c>
      <c r="R81" s="10"/>
      <c r="S81" s="7"/>
      <c r="T81" s="43" t="str">
        <f t="shared" si="66"/>
        <v/>
      </c>
      <c r="U81" s="16"/>
      <c r="V81" s="69" t="str" cm="1">
        <f t="array" ref="V81">IF((_xlfn.IFS(TRIM(SUBSTITUTE(U81,CHAR(160),""))="Devis 1",IFERROR(VALUE(TRIM(SUBSTITUTE(L81,CHAR(160),""))),0),TRIM(SUBSTITUTE(U81,CHAR(160),""))="Devis 2",IFERROR(VALUE(TRIM(SUBSTITUTE(O81,CHAR(160),""))),0),TRIM(SUBSTITUTE(U81,CHAR(160),""))="Devis 3",IFERROR(VALUE(TRIM(SUBSTITUTE(R81,CHAR(160),""))),0),TRUE,0)*IFERROR(VALUE(TRIM(SUBSTITUTE(C81,CHAR(160),""))),0))=0,"",_xlfn.IFS(TRIM(SUBSTITUTE(U81,CHAR(160),""))="Devis 1",IFERROR(VALUE(TRIM(SUBSTITUTE(L81,CHAR(160),""))),0),TRIM(SUBSTITUTE(U81,CHAR(160),""))="Devis 2",IFERROR(VALUE(TRIM(SUBSTITUTE(O81,CHAR(160),""))),0),TRIM(SUBSTITUTE(U81,CHAR(160),""))="Devis 3",IFERROR(VALUE(TRIM(SUBSTITUTE(R81,CHAR(160),""))),0),TRUE,0)*IFERROR(VALUE(TRIM(SUBSTITUTE(C81,CHAR(160),""))),0))</f>
        <v/>
      </c>
      <c r="W81" s="67" t="str" cm="1">
        <f t="array" ref="W81">IF((_xlfn.IFS(TRIM(SUBSTITUTE(U81,CHAR(160),""))="Devis 1",IFERROR(VALUE(TRIM(SUBSTITUTE(M81,CHAR(160),""))),0),TRIM(SUBSTITUTE(U81,CHAR(160),""))="Devis 2",IFERROR(VALUE(TRIM(SUBSTITUTE(P81,CHAR(160),""))),0),TRIM(SUBSTITUTE(U81,CHAR(160),""))="Devis 3",IFERROR(VALUE(TRIM(SUBSTITUTE(S81,CHAR(160),""))),0),TRUE,0)*IFERROR(VALUE(TRIM(SUBSTITUTE(C81,CHAR(160),""))),0))=0,IF(V81&lt;&gt;"",0,""),_xlfn.IFS(TRIM(SUBSTITUTE(U81,CHAR(160),""))="Devis 1",IFERROR(VALUE(TRIM(SUBSTITUTE(M81,CHAR(160),""))),0),TRIM(SUBSTITUTE(U81,CHAR(160),""))="Devis 2",IFERROR(VALUE(TRIM(SUBSTITUTE(P81,CHAR(160),""))),0),TRIM(SUBSTITUTE(U81,CHAR(160),""))="Devis 3",IFERROR(VALUE(TRIM(SUBSTITUTE(S81,CHAR(160),""))),0),TRUE,0)*IFERROR(VALUE(TRIM(SUBSTITUTE(C81,CHAR(160),""))),0))</f>
        <v/>
      </c>
      <c r="X81" s="70" t="str">
        <f t="shared" si="67"/>
        <v/>
      </c>
      <c r="Y81" s="609"/>
      <c r="Z81" s="18" t="str">
        <f t="shared" si="68"/>
        <v/>
      </c>
      <c r="AA81" s="15" t="str">
        <f t="shared" si="69"/>
        <v/>
      </c>
      <c r="AB81" s="15" t="str">
        <f t="shared" si="70"/>
        <v/>
      </c>
      <c r="AC81" s="15" t="str">
        <f t="shared" si="71"/>
        <v/>
      </c>
      <c r="AD81" s="15" t="str">
        <f t="shared" si="72"/>
        <v/>
      </c>
      <c r="AE81" s="15" t="str">
        <f t="shared" si="73"/>
        <v/>
      </c>
      <c r="AF81" s="15" t="str">
        <f t="shared" si="74"/>
        <v/>
      </c>
      <c r="AG81" s="614" t="str">
        <f t="shared" si="75"/>
        <v/>
      </c>
      <c r="AH81" s="618" t="str">
        <f t="shared" si="76"/>
        <v/>
      </c>
      <c r="AI81" s="616" t="str">
        <f t="shared" si="77"/>
        <v/>
      </c>
      <c r="AJ81" s="611" t="str">
        <f t="shared" si="62"/>
        <v/>
      </c>
      <c r="AK81" s="20" t="str">
        <f t="shared" si="63"/>
        <v/>
      </c>
      <c r="AL81" s="42" t="str">
        <f t="shared" si="78"/>
        <v/>
      </c>
      <c r="AM81" s="46" t="str">
        <f t="shared" si="52"/>
        <v/>
      </c>
      <c r="AN81" s="20" t="str">
        <f t="shared" si="53"/>
        <v/>
      </c>
      <c r="AO81" s="42" t="str">
        <f t="shared" si="79"/>
        <v/>
      </c>
      <c r="AP81" s="47" t="str">
        <f t="shared" si="54"/>
        <v/>
      </c>
      <c r="AQ81" s="20" t="str">
        <f t="shared" si="55"/>
        <v/>
      </c>
      <c r="AR81" s="48" t="str">
        <f t="shared" si="80"/>
        <v/>
      </c>
      <c r="AS81" s="44" t="str">
        <f t="shared" si="56"/>
        <v/>
      </c>
      <c r="AT81" s="58"/>
      <c r="AU81" s="49" t="str">
        <f t="shared" si="57"/>
        <v/>
      </c>
      <c r="AV81" s="49" t="str">
        <f t="shared" si="58"/>
        <v/>
      </c>
      <c r="AW81" s="49" t="str">
        <f t="shared" si="81"/>
        <v/>
      </c>
      <c r="AX81" s="68" t="str" cm="1">
        <f t="array" ref="AX81">IF($AA81="","",IF((IFERROR(_xlfn.IFS($AS81="Devis 1",(IFERROR(VALUE(TRIM(SUBSTITUTE(AJ81,CHAR(160),""))),0)),$AS81="Devis 2",(IFERROR(VALUE(TRIM(SUBSTITUTE(AM81,CHAR(160),""))),0)),$AS81="Devis 3",(IFERROR(VALUE(TRIM(SUBSTITUTE(AP81,CHAR(160),""))),0))),0))*(IFERROR(VALUE(TRIM(SUBSTITUTE($AA81,CHAR(160),""))),0))=0,"",(IFERROR(_xlfn.IFS($AS81="Devis 1",(IFERROR(VALUE(TRIM(SUBSTITUTE(AJ81,CHAR(160),""))),0)),$AS81="Devis 2",(IFERROR(VALUE(TRIM(SUBSTITUTE(AM81,CHAR(160),""))),0)),$AS81="Devis 3",(IFERROR(VALUE(TRIM(SUBSTITUTE(AP81,CHAR(160),""))),0))),0))*(IFERROR(VALUE(TRIM(SUBSTITUTE($AA81,CHAR(160),""))),0))))</f>
        <v/>
      </c>
      <c r="AY81" s="68" t="str" cm="1">
        <f t="array" ref="AY81">IF($AA81="","",IF(IFERROR(_xlfn.IFS(TRIM(SUBSTITUTE($AS81,CHAR(160),""))="Devis 1",IFERROR(VALUE(TRIM(SUBSTITUTE(AK81,CHAR(160),""))),0),TRIM(SUBSTITUTE($AS81,CHAR(160),""))="Devis 2",IFERROR(VALUE(TRIM(SUBSTITUTE(AN81,CHAR(160),""))),0),TRIM(SUBSTITUTE($AS81,CHAR(160),""))="Devis 3",IFERROR(VALUE(TRIM(SUBSTITUTE(AQ81,CHAR(160),""))),0)),0)*IFERROR(VALUE(TRIM(SUBSTITUTE($AA81,CHAR(160),""))),0)=0,IF(AX81&lt;&gt;"",0,""),IFERROR(_xlfn.IFS(TRIM(SUBSTITUTE($AS81,CHAR(160),""))="Devis 1",IFERROR(VALUE(TRIM(SUBSTITUTE(AK81,CHAR(160),""))),0),TRIM(SUBSTITUTE($AS81,CHAR(160),""))="Devis 2",IFERROR(VALUE(TRIM(SUBSTITUTE(AN81,CHAR(160),""))),0),TRIM(SUBSTITUTE($AS81,CHAR(160),""))="Devis 3",IFERROR(VALUE(TRIM(SUBSTITUTE(AQ81,CHAR(160),""))),0)),0)*IFERROR(VALUE(TRIM(SUBSTITUTE($AA81,CHAR(160),""))),0)))</f>
        <v/>
      </c>
      <c r="AZ81" s="68" t="str" cm="1">
        <f t="array" ref="AZ81">IF($AA81="","",IF((IFERROR(_xlfn.IFS($AS81="Devis 1",(IFERROR(VALUE(TRIM(SUBSTITUTE(AL81,CHAR(160),""))),0)),$AS81="Devis 2",(IFERROR(VALUE(TRIM(SUBSTITUTE(AO81,CHAR(160),""))),0)),$AS81="Devis 3",(IFERROR(VALUE(TRIM(SUBSTITUTE(AR81,CHAR(160),""))),0))),0))*(IFERROR(VALUE(TRIM(SUBSTITUTE($AA81,CHAR(160),""))),0))=0,"",(IFERROR(_xlfn.IFS($AS81="Devis 1",(IFERROR(VALUE(TRIM(SUBSTITUTE(AL81,CHAR(160),""))),0)),$AS81="Devis 2",(IFERROR(VALUE(TRIM(SUBSTITUTE(AO81,CHAR(160),""))),0)),$AS81="Devis 3",(IFERROR(VALUE(TRIM(SUBSTITUTE(AR81,CHAR(160),""))),0))),0))*(IFERROR(VALUE(TRIM(SUBSTITUTE($AA81,CHAR(160),""))),0))))</f>
        <v/>
      </c>
      <c r="BA81" s="59"/>
      <c r="BB81" s="14" t="str" cm="1">
        <f t="array" ref="BB81">IF(OR(AZ81="",AW81="",AX81="",AU81="",AY81="",AV81=""),"",_xlfn.IFS((IFERROR(VALUE(TRIM(SUBSTITUTE(AZ81,CHAR(160),""))),0))&gt;(IFERROR(VALUE(TRIM(SUBSTITUTE(AW81,CHAR(160),""))),0)),"KO : Le montant retenu TTC est supérieur au montant raisonnable TTC. Merci de revoir la ligne de dépense ou plafonner son montant.",(IFERROR(VALUE(TRIM(SUBSTITUTE(AX81,CHAR(160),""))),0))&gt;(IFERROR(VALUE(TRIM(SUBSTITUTE(AU81,CHAR(160),""))),0)),"Attention : Le montant retenu HT est supérieur au montant HT raisonnable. Merci de revoir la ligne de dépense, plafonner son montant, ou justifier la reventillation HT / TVA.",(IFERROR(VALUE(TRIM(SUBSTITUTE(AY81,CHAR(160),""))),0))&gt;(IFERROR(VALUE(TRIM(SUBSTITUTE(AV81,CHAR(160),""))),0)),"Attention : Le montant TVA retenu est supérieur au montant TVA raisonnable. Merci de revoir la ligne de dépense, plafonner son montant, ou justifier la reventillation HT / TVA.",(IFERROR(VALUE(TRIM(SUBSTITUTE(AZ81,CHAR(160),""))),0))=0,"",(IFERROR(VALUE(TRIM(SUBSTITUTE(AW81,CHAR(160),""))),0))=(IFERROR(VALUE(TRIM(SUBSTITUTE(AZ81,CHAR(160),""))),0)),"OK",(IFERROR(VALUE(TRIM(SUBSTITUTE(AW81,CHAR(160),""))),0))&gt;(IFERROR(VALUE(TRIM(SUBSTITUTE(AZ81,CHAR(160),""))),0))," OK : Montant instruit inférieur au montant raisonnable.",TRUE,""))</f>
        <v/>
      </c>
      <c r="BC81" s="14" t="str" cm="1">
        <f t="array" ref="BC81">IF(
   OR(AZ81="",X81="",AX81="",V81="",AY81="",W81=""),
   "",
   _xlfn.IFS(
      (IFERROR(VALUE(TRIM(SUBSTITUTE(AZ81,CHAR(160),""))),0))=0,
         "Attention montant présenté entièrement écarté",
      (IFERROR(VALUE(TRIM(SUBSTITUTE(AZ81,CHAR(160),""))),0))&gt;
         (IFERROR(VALUE(TRIM(SUBSTITUTE(X81,CHAR(160),""))),0)),
         "KO : Le montant retenu TTC est supérieur au montant présenté TTC. Merci de revoir la ligne de dépense ou plafonner son montant.",
      (IFERROR(VALUE(TRIM(SUBSTITUTE(AX81,CHAR(160),""))),0))&gt;
         (IFERROR(VALUE(TRIM(SUBSTITUTE(V81,CHAR(160),""))),0)),
         "Attention : Le montant retenu HT est supérieur au montant HT présenté. Merci de revoir la ligne de dépense, plafonner son montant, ou justifier la reventilation HT / TVA.",
      (IFERROR(VALUE(TRIM(SUBSTITUTE(AY81,CHAR(160),""))),0))&gt;
         (IFERROR(VALUE(TRIM(SUBSTITUTE(W81,CHAR(160),""))),0)),
         "Attention : Le montant TVA retenu est supérieur au montant TVA présenté. Merci de revoir la ligne de dépense, plafonner son montant, ou justifier la reventilation HT / TVA.",
      (IFERROR(VALUE(TRIM(SUBSTITUTE(X81,CHAR(160),""))),0))=0,
         "",
      (IFERROR(VALUE(TRIM(SUBSTITUTE(AZ81,CHAR(160),""))),0))=
         (IFERROR(VALUE(TRIM(SUBSTITUTE(X81,CHAR(160),""))),0)),
         "OK",
      (IFERROR(VALUE(TRIM(SUBSTITUTE(AZ81,CHAR(160),""))),0))&lt;
         (IFERROR(VALUE(TRIM(SUBSTITUTE(X81,CHAR(160),""))),0)),
         "Attention : montant présenté partiellement écarté.",
      TRUE,
         ""
   )
)</f>
        <v/>
      </c>
      <c r="BD81" s="49" t="str">
        <f t="shared" si="59"/>
        <v/>
      </c>
      <c r="BE81" s="49" t="str">
        <f t="shared" si="60"/>
        <v/>
      </c>
      <c r="BF81" s="21" t="str">
        <f t="shared" si="61"/>
        <v/>
      </c>
    </row>
    <row r="82" spans="1:58" ht="15" customHeight="1">
      <c r="A82" s="338">
        <v>71</v>
      </c>
      <c r="B82" s="355"/>
      <c r="C82" s="6"/>
      <c r="D82" s="5"/>
      <c r="E82" s="5"/>
      <c r="F82" s="143"/>
      <c r="G82" s="24"/>
      <c r="H82" s="22"/>
      <c r="I82" s="23"/>
      <c r="J82" s="5"/>
      <c r="K82" s="11"/>
      <c r="L82" s="8"/>
      <c r="M82" s="7"/>
      <c r="N82" s="42" t="str">
        <f t="shared" si="64"/>
        <v/>
      </c>
      <c r="O82" s="9"/>
      <c r="P82" s="7"/>
      <c r="Q82" s="42" t="str">
        <f t="shared" si="65"/>
        <v/>
      </c>
      <c r="R82" s="10"/>
      <c r="S82" s="7"/>
      <c r="T82" s="43" t="str">
        <f t="shared" si="66"/>
        <v/>
      </c>
      <c r="U82" s="16"/>
      <c r="V82" s="69" t="str" cm="1">
        <f t="array" ref="V82">IF((_xlfn.IFS(TRIM(SUBSTITUTE(U82,CHAR(160),""))="Devis 1",IFERROR(VALUE(TRIM(SUBSTITUTE(L82,CHAR(160),""))),0),TRIM(SUBSTITUTE(U82,CHAR(160),""))="Devis 2",IFERROR(VALUE(TRIM(SUBSTITUTE(O82,CHAR(160),""))),0),TRIM(SUBSTITUTE(U82,CHAR(160),""))="Devis 3",IFERROR(VALUE(TRIM(SUBSTITUTE(R82,CHAR(160),""))),0),TRUE,0)*IFERROR(VALUE(TRIM(SUBSTITUTE(C82,CHAR(160),""))),0))=0,"",_xlfn.IFS(TRIM(SUBSTITUTE(U82,CHAR(160),""))="Devis 1",IFERROR(VALUE(TRIM(SUBSTITUTE(L82,CHAR(160),""))),0),TRIM(SUBSTITUTE(U82,CHAR(160),""))="Devis 2",IFERROR(VALUE(TRIM(SUBSTITUTE(O82,CHAR(160),""))),0),TRIM(SUBSTITUTE(U82,CHAR(160),""))="Devis 3",IFERROR(VALUE(TRIM(SUBSTITUTE(R82,CHAR(160),""))),0),TRUE,0)*IFERROR(VALUE(TRIM(SUBSTITUTE(C82,CHAR(160),""))),0))</f>
        <v/>
      </c>
      <c r="W82" s="67" t="str" cm="1">
        <f t="array" ref="W82">IF((_xlfn.IFS(TRIM(SUBSTITUTE(U82,CHAR(160),""))="Devis 1",IFERROR(VALUE(TRIM(SUBSTITUTE(M82,CHAR(160),""))),0),TRIM(SUBSTITUTE(U82,CHAR(160),""))="Devis 2",IFERROR(VALUE(TRIM(SUBSTITUTE(P82,CHAR(160),""))),0),TRIM(SUBSTITUTE(U82,CHAR(160),""))="Devis 3",IFERROR(VALUE(TRIM(SUBSTITUTE(S82,CHAR(160),""))),0),TRUE,0)*IFERROR(VALUE(TRIM(SUBSTITUTE(C82,CHAR(160),""))),0))=0,IF(V82&lt;&gt;"",0,""),_xlfn.IFS(TRIM(SUBSTITUTE(U82,CHAR(160),""))="Devis 1",IFERROR(VALUE(TRIM(SUBSTITUTE(M82,CHAR(160),""))),0),TRIM(SUBSTITUTE(U82,CHAR(160),""))="Devis 2",IFERROR(VALUE(TRIM(SUBSTITUTE(P82,CHAR(160),""))),0),TRIM(SUBSTITUTE(U82,CHAR(160),""))="Devis 3",IFERROR(VALUE(TRIM(SUBSTITUTE(S82,CHAR(160),""))),0),TRUE,0)*IFERROR(VALUE(TRIM(SUBSTITUTE(C82,CHAR(160),""))),0))</f>
        <v/>
      </c>
      <c r="X82" s="70" t="str">
        <f t="shared" si="67"/>
        <v/>
      </c>
      <c r="Y82" s="609"/>
      <c r="Z82" s="18" t="str">
        <f t="shared" si="68"/>
        <v/>
      </c>
      <c r="AA82" s="15" t="str">
        <f t="shared" si="69"/>
        <v/>
      </c>
      <c r="AB82" s="15" t="str">
        <f t="shared" si="70"/>
        <v/>
      </c>
      <c r="AC82" s="15" t="str">
        <f t="shared" si="71"/>
        <v/>
      </c>
      <c r="AD82" s="15" t="str">
        <f t="shared" si="72"/>
        <v/>
      </c>
      <c r="AE82" s="15" t="str">
        <f t="shared" si="73"/>
        <v/>
      </c>
      <c r="AF82" s="15" t="str">
        <f t="shared" si="74"/>
        <v/>
      </c>
      <c r="AG82" s="614" t="str">
        <f t="shared" si="75"/>
        <v/>
      </c>
      <c r="AH82" s="618" t="str">
        <f t="shared" si="76"/>
        <v/>
      </c>
      <c r="AI82" s="616" t="str">
        <f t="shared" si="77"/>
        <v/>
      </c>
      <c r="AJ82" s="611" t="str">
        <f t="shared" si="62"/>
        <v/>
      </c>
      <c r="AK82" s="20" t="str">
        <f t="shared" si="63"/>
        <v/>
      </c>
      <c r="AL82" s="42" t="str">
        <f t="shared" si="78"/>
        <v/>
      </c>
      <c r="AM82" s="46" t="str">
        <f t="shared" si="52"/>
        <v/>
      </c>
      <c r="AN82" s="20" t="str">
        <f t="shared" si="53"/>
        <v/>
      </c>
      <c r="AO82" s="42" t="str">
        <f t="shared" si="79"/>
        <v/>
      </c>
      <c r="AP82" s="47" t="str">
        <f t="shared" si="54"/>
        <v/>
      </c>
      <c r="AQ82" s="20" t="str">
        <f t="shared" si="55"/>
        <v/>
      </c>
      <c r="AR82" s="48" t="str">
        <f t="shared" si="80"/>
        <v/>
      </c>
      <c r="AS82" s="44" t="str">
        <f t="shared" si="56"/>
        <v/>
      </c>
      <c r="AT82" s="58"/>
      <c r="AU82" s="49" t="str">
        <f t="shared" si="57"/>
        <v/>
      </c>
      <c r="AV82" s="49" t="str">
        <f t="shared" si="58"/>
        <v/>
      </c>
      <c r="AW82" s="49" t="str">
        <f t="shared" si="81"/>
        <v/>
      </c>
      <c r="AX82" s="68" t="str" cm="1">
        <f t="array" ref="AX82">IF($AA82="","",IF((IFERROR(_xlfn.IFS($AS82="Devis 1",(IFERROR(VALUE(TRIM(SUBSTITUTE(AJ82,CHAR(160),""))),0)),$AS82="Devis 2",(IFERROR(VALUE(TRIM(SUBSTITUTE(AM82,CHAR(160),""))),0)),$AS82="Devis 3",(IFERROR(VALUE(TRIM(SUBSTITUTE(AP82,CHAR(160),""))),0))),0))*(IFERROR(VALUE(TRIM(SUBSTITUTE($AA82,CHAR(160),""))),0))=0,"",(IFERROR(_xlfn.IFS($AS82="Devis 1",(IFERROR(VALUE(TRIM(SUBSTITUTE(AJ82,CHAR(160),""))),0)),$AS82="Devis 2",(IFERROR(VALUE(TRIM(SUBSTITUTE(AM82,CHAR(160),""))),0)),$AS82="Devis 3",(IFERROR(VALUE(TRIM(SUBSTITUTE(AP82,CHAR(160),""))),0))),0))*(IFERROR(VALUE(TRIM(SUBSTITUTE($AA82,CHAR(160),""))),0))))</f>
        <v/>
      </c>
      <c r="AY82" s="68" t="str" cm="1">
        <f t="array" ref="AY82">IF($AA82="","",IF(IFERROR(_xlfn.IFS(TRIM(SUBSTITUTE($AS82,CHAR(160),""))="Devis 1",IFERROR(VALUE(TRIM(SUBSTITUTE(AK82,CHAR(160),""))),0),TRIM(SUBSTITUTE($AS82,CHAR(160),""))="Devis 2",IFERROR(VALUE(TRIM(SUBSTITUTE(AN82,CHAR(160),""))),0),TRIM(SUBSTITUTE($AS82,CHAR(160),""))="Devis 3",IFERROR(VALUE(TRIM(SUBSTITUTE(AQ82,CHAR(160),""))),0)),0)*IFERROR(VALUE(TRIM(SUBSTITUTE($AA82,CHAR(160),""))),0)=0,IF(AX82&lt;&gt;"",0,""),IFERROR(_xlfn.IFS(TRIM(SUBSTITUTE($AS82,CHAR(160),""))="Devis 1",IFERROR(VALUE(TRIM(SUBSTITUTE(AK82,CHAR(160),""))),0),TRIM(SUBSTITUTE($AS82,CHAR(160),""))="Devis 2",IFERROR(VALUE(TRIM(SUBSTITUTE(AN82,CHAR(160),""))),0),TRIM(SUBSTITUTE($AS82,CHAR(160),""))="Devis 3",IFERROR(VALUE(TRIM(SUBSTITUTE(AQ82,CHAR(160),""))),0)),0)*IFERROR(VALUE(TRIM(SUBSTITUTE($AA82,CHAR(160),""))),0)))</f>
        <v/>
      </c>
      <c r="AZ82" s="68" t="str" cm="1">
        <f t="array" ref="AZ82">IF($AA82="","",IF((IFERROR(_xlfn.IFS($AS82="Devis 1",(IFERROR(VALUE(TRIM(SUBSTITUTE(AL82,CHAR(160),""))),0)),$AS82="Devis 2",(IFERROR(VALUE(TRIM(SUBSTITUTE(AO82,CHAR(160),""))),0)),$AS82="Devis 3",(IFERROR(VALUE(TRIM(SUBSTITUTE(AR82,CHAR(160),""))),0))),0))*(IFERROR(VALUE(TRIM(SUBSTITUTE($AA82,CHAR(160),""))),0))=0,"",(IFERROR(_xlfn.IFS($AS82="Devis 1",(IFERROR(VALUE(TRIM(SUBSTITUTE(AL82,CHAR(160),""))),0)),$AS82="Devis 2",(IFERROR(VALUE(TRIM(SUBSTITUTE(AO82,CHAR(160),""))),0)),$AS82="Devis 3",(IFERROR(VALUE(TRIM(SUBSTITUTE(AR82,CHAR(160),""))),0))),0))*(IFERROR(VALUE(TRIM(SUBSTITUTE($AA82,CHAR(160),""))),0))))</f>
        <v/>
      </c>
      <c r="BA82" s="59"/>
      <c r="BB82" s="14" t="str" cm="1">
        <f t="array" ref="BB82">IF(OR(AZ82="",AW82="",AX82="",AU82="",AY82="",AV82=""),"",_xlfn.IFS((IFERROR(VALUE(TRIM(SUBSTITUTE(AZ82,CHAR(160),""))),0))&gt;(IFERROR(VALUE(TRIM(SUBSTITUTE(AW82,CHAR(160),""))),0)),"KO : Le montant retenu TTC est supérieur au montant raisonnable TTC. Merci de revoir la ligne de dépense ou plafonner son montant.",(IFERROR(VALUE(TRIM(SUBSTITUTE(AX82,CHAR(160),""))),0))&gt;(IFERROR(VALUE(TRIM(SUBSTITUTE(AU82,CHAR(160),""))),0)),"Attention : Le montant retenu HT est supérieur au montant HT raisonnable. Merci de revoir la ligne de dépense, plafonner son montant, ou justifier la reventillation HT / TVA.",(IFERROR(VALUE(TRIM(SUBSTITUTE(AY82,CHAR(160),""))),0))&gt;(IFERROR(VALUE(TRIM(SUBSTITUTE(AV82,CHAR(160),""))),0)),"Attention : Le montant TVA retenu est supérieur au montant TVA raisonnable. Merci de revoir la ligne de dépense, plafonner son montant, ou justifier la reventillation HT / TVA.",(IFERROR(VALUE(TRIM(SUBSTITUTE(AZ82,CHAR(160),""))),0))=0,"",(IFERROR(VALUE(TRIM(SUBSTITUTE(AW82,CHAR(160),""))),0))=(IFERROR(VALUE(TRIM(SUBSTITUTE(AZ82,CHAR(160),""))),0)),"OK",(IFERROR(VALUE(TRIM(SUBSTITUTE(AW82,CHAR(160),""))),0))&gt;(IFERROR(VALUE(TRIM(SUBSTITUTE(AZ82,CHAR(160),""))),0))," OK : Montant instruit inférieur au montant raisonnable.",TRUE,""))</f>
        <v/>
      </c>
      <c r="BC82" s="14" t="str" cm="1">
        <f t="array" ref="BC82">IF(
   OR(AZ82="",X82="",AX82="",V82="",AY82="",W82=""),
   "",
   _xlfn.IFS(
      (IFERROR(VALUE(TRIM(SUBSTITUTE(AZ82,CHAR(160),""))),0))=0,
         "Attention montant présenté entièrement écarté",
      (IFERROR(VALUE(TRIM(SUBSTITUTE(AZ82,CHAR(160),""))),0))&gt;
         (IFERROR(VALUE(TRIM(SUBSTITUTE(X82,CHAR(160),""))),0)),
         "KO : Le montant retenu TTC est supérieur au montant présenté TTC. Merci de revoir la ligne de dépense ou plafonner son montant.",
      (IFERROR(VALUE(TRIM(SUBSTITUTE(AX82,CHAR(160),""))),0))&gt;
         (IFERROR(VALUE(TRIM(SUBSTITUTE(V82,CHAR(160),""))),0)),
         "Attention : Le montant retenu HT est supérieur au montant HT présenté. Merci de revoir la ligne de dépense, plafonner son montant, ou justifier la reventilation HT / TVA.",
      (IFERROR(VALUE(TRIM(SUBSTITUTE(AY82,CHAR(160),""))),0))&gt;
         (IFERROR(VALUE(TRIM(SUBSTITUTE(W82,CHAR(160),""))),0)),
         "Attention : Le montant TVA retenu est supérieur au montant TVA présenté. Merci de revoir la ligne de dépense, plafonner son montant, ou justifier la reventilation HT / TVA.",
      (IFERROR(VALUE(TRIM(SUBSTITUTE(X82,CHAR(160),""))),0))=0,
         "",
      (IFERROR(VALUE(TRIM(SUBSTITUTE(AZ82,CHAR(160),""))),0))=
         (IFERROR(VALUE(TRIM(SUBSTITUTE(X82,CHAR(160),""))),0)),
         "OK",
      (IFERROR(VALUE(TRIM(SUBSTITUTE(AZ82,CHAR(160),""))),0))&lt;
         (IFERROR(VALUE(TRIM(SUBSTITUTE(X82,CHAR(160),""))),0)),
         "Attention : montant présenté partiellement écarté.",
      TRUE,
         ""
   )
)</f>
        <v/>
      </c>
      <c r="BD82" s="49" t="str">
        <f t="shared" si="59"/>
        <v/>
      </c>
      <c r="BE82" s="49" t="str">
        <f t="shared" si="60"/>
        <v/>
      </c>
      <c r="BF82" s="21" t="str">
        <f t="shared" si="61"/>
        <v/>
      </c>
    </row>
    <row r="83" spans="1:58" ht="15" customHeight="1">
      <c r="A83" s="338">
        <v>72</v>
      </c>
      <c r="B83" s="355"/>
      <c r="C83" s="6"/>
      <c r="D83" s="5"/>
      <c r="E83" s="5"/>
      <c r="F83" s="143"/>
      <c r="G83" s="24"/>
      <c r="H83" s="22"/>
      <c r="I83" s="23"/>
      <c r="J83" s="5"/>
      <c r="K83" s="11"/>
      <c r="L83" s="8"/>
      <c r="M83" s="7"/>
      <c r="N83" s="42" t="str">
        <f t="shared" si="64"/>
        <v/>
      </c>
      <c r="O83" s="9"/>
      <c r="P83" s="7"/>
      <c r="Q83" s="42" t="str">
        <f t="shared" si="65"/>
        <v/>
      </c>
      <c r="R83" s="10"/>
      <c r="S83" s="7"/>
      <c r="T83" s="43" t="str">
        <f t="shared" si="66"/>
        <v/>
      </c>
      <c r="U83" s="16"/>
      <c r="V83" s="69" t="str" cm="1">
        <f t="array" ref="V83">IF((_xlfn.IFS(TRIM(SUBSTITUTE(U83,CHAR(160),""))="Devis 1",IFERROR(VALUE(TRIM(SUBSTITUTE(L83,CHAR(160),""))),0),TRIM(SUBSTITUTE(U83,CHAR(160),""))="Devis 2",IFERROR(VALUE(TRIM(SUBSTITUTE(O83,CHAR(160),""))),0),TRIM(SUBSTITUTE(U83,CHAR(160),""))="Devis 3",IFERROR(VALUE(TRIM(SUBSTITUTE(R83,CHAR(160),""))),0),TRUE,0)*IFERROR(VALUE(TRIM(SUBSTITUTE(C83,CHAR(160),""))),0))=0,"",_xlfn.IFS(TRIM(SUBSTITUTE(U83,CHAR(160),""))="Devis 1",IFERROR(VALUE(TRIM(SUBSTITUTE(L83,CHAR(160),""))),0),TRIM(SUBSTITUTE(U83,CHAR(160),""))="Devis 2",IFERROR(VALUE(TRIM(SUBSTITUTE(O83,CHAR(160),""))),0),TRIM(SUBSTITUTE(U83,CHAR(160),""))="Devis 3",IFERROR(VALUE(TRIM(SUBSTITUTE(R83,CHAR(160),""))),0),TRUE,0)*IFERROR(VALUE(TRIM(SUBSTITUTE(C83,CHAR(160),""))),0))</f>
        <v/>
      </c>
      <c r="W83" s="67" t="str" cm="1">
        <f t="array" ref="W83">IF((_xlfn.IFS(TRIM(SUBSTITUTE(U83,CHAR(160),""))="Devis 1",IFERROR(VALUE(TRIM(SUBSTITUTE(M83,CHAR(160),""))),0),TRIM(SUBSTITUTE(U83,CHAR(160),""))="Devis 2",IFERROR(VALUE(TRIM(SUBSTITUTE(P83,CHAR(160),""))),0),TRIM(SUBSTITUTE(U83,CHAR(160),""))="Devis 3",IFERROR(VALUE(TRIM(SUBSTITUTE(S83,CHAR(160),""))),0),TRUE,0)*IFERROR(VALUE(TRIM(SUBSTITUTE(C83,CHAR(160),""))),0))=0,IF(V83&lt;&gt;"",0,""),_xlfn.IFS(TRIM(SUBSTITUTE(U83,CHAR(160),""))="Devis 1",IFERROR(VALUE(TRIM(SUBSTITUTE(M83,CHAR(160),""))),0),TRIM(SUBSTITUTE(U83,CHAR(160),""))="Devis 2",IFERROR(VALUE(TRIM(SUBSTITUTE(P83,CHAR(160),""))),0),TRIM(SUBSTITUTE(U83,CHAR(160),""))="Devis 3",IFERROR(VALUE(TRIM(SUBSTITUTE(S83,CHAR(160),""))),0),TRUE,0)*IFERROR(VALUE(TRIM(SUBSTITUTE(C83,CHAR(160),""))),0))</f>
        <v/>
      </c>
      <c r="X83" s="70" t="str">
        <f t="shared" si="67"/>
        <v/>
      </c>
      <c r="Y83" s="609"/>
      <c r="Z83" s="18" t="str">
        <f t="shared" si="68"/>
        <v/>
      </c>
      <c r="AA83" s="15" t="str">
        <f t="shared" si="69"/>
        <v/>
      </c>
      <c r="AB83" s="15" t="str">
        <f t="shared" si="70"/>
        <v/>
      </c>
      <c r="AC83" s="15" t="str">
        <f t="shared" si="71"/>
        <v/>
      </c>
      <c r="AD83" s="15" t="str">
        <f t="shared" si="72"/>
        <v/>
      </c>
      <c r="AE83" s="15" t="str">
        <f t="shared" si="73"/>
        <v/>
      </c>
      <c r="AF83" s="15" t="str">
        <f t="shared" si="74"/>
        <v/>
      </c>
      <c r="AG83" s="614" t="str">
        <f t="shared" si="75"/>
        <v/>
      </c>
      <c r="AH83" s="618" t="str">
        <f t="shared" si="76"/>
        <v/>
      </c>
      <c r="AI83" s="616" t="str">
        <f t="shared" si="77"/>
        <v/>
      </c>
      <c r="AJ83" s="611" t="str">
        <f t="shared" si="62"/>
        <v/>
      </c>
      <c r="AK83" s="20" t="str">
        <f t="shared" si="63"/>
        <v/>
      </c>
      <c r="AL83" s="42" t="str">
        <f t="shared" si="78"/>
        <v/>
      </c>
      <c r="AM83" s="46" t="str">
        <f t="shared" si="52"/>
        <v/>
      </c>
      <c r="AN83" s="20" t="str">
        <f t="shared" si="53"/>
        <v/>
      </c>
      <c r="AO83" s="42" t="str">
        <f t="shared" si="79"/>
        <v/>
      </c>
      <c r="AP83" s="47" t="str">
        <f t="shared" si="54"/>
        <v/>
      </c>
      <c r="AQ83" s="20" t="str">
        <f t="shared" si="55"/>
        <v/>
      </c>
      <c r="AR83" s="48" t="str">
        <f t="shared" si="80"/>
        <v/>
      </c>
      <c r="AS83" s="44" t="str">
        <f t="shared" si="56"/>
        <v/>
      </c>
      <c r="AT83" s="58"/>
      <c r="AU83" s="49" t="str">
        <f t="shared" si="57"/>
        <v/>
      </c>
      <c r="AV83" s="49" t="str">
        <f t="shared" si="58"/>
        <v/>
      </c>
      <c r="AW83" s="49" t="str">
        <f t="shared" si="81"/>
        <v/>
      </c>
      <c r="AX83" s="68" t="str" cm="1">
        <f t="array" ref="AX83">IF($AA83="","",IF((IFERROR(_xlfn.IFS($AS83="Devis 1",(IFERROR(VALUE(TRIM(SUBSTITUTE(AJ83,CHAR(160),""))),0)),$AS83="Devis 2",(IFERROR(VALUE(TRIM(SUBSTITUTE(AM83,CHAR(160),""))),0)),$AS83="Devis 3",(IFERROR(VALUE(TRIM(SUBSTITUTE(AP83,CHAR(160),""))),0))),0))*(IFERROR(VALUE(TRIM(SUBSTITUTE($AA83,CHAR(160),""))),0))=0,"",(IFERROR(_xlfn.IFS($AS83="Devis 1",(IFERROR(VALUE(TRIM(SUBSTITUTE(AJ83,CHAR(160),""))),0)),$AS83="Devis 2",(IFERROR(VALUE(TRIM(SUBSTITUTE(AM83,CHAR(160),""))),0)),$AS83="Devis 3",(IFERROR(VALUE(TRIM(SUBSTITUTE(AP83,CHAR(160),""))),0))),0))*(IFERROR(VALUE(TRIM(SUBSTITUTE($AA83,CHAR(160),""))),0))))</f>
        <v/>
      </c>
      <c r="AY83" s="68" t="str" cm="1">
        <f t="array" ref="AY83">IF($AA83="","",IF(IFERROR(_xlfn.IFS(TRIM(SUBSTITUTE($AS83,CHAR(160),""))="Devis 1",IFERROR(VALUE(TRIM(SUBSTITUTE(AK83,CHAR(160),""))),0),TRIM(SUBSTITUTE($AS83,CHAR(160),""))="Devis 2",IFERROR(VALUE(TRIM(SUBSTITUTE(AN83,CHAR(160),""))),0),TRIM(SUBSTITUTE($AS83,CHAR(160),""))="Devis 3",IFERROR(VALUE(TRIM(SUBSTITUTE(AQ83,CHAR(160),""))),0)),0)*IFERROR(VALUE(TRIM(SUBSTITUTE($AA83,CHAR(160),""))),0)=0,IF(AX83&lt;&gt;"",0,""),IFERROR(_xlfn.IFS(TRIM(SUBSTITUTE($AS83,CHAR(160),""))="Devis 1",IFERROR(VALUE(TRIM(SUBSTITUTE(AK83,CHAR(160),""))),0),TRIM(SUBSTITUTE($AS83,CHAR(160),""))="Devis 2",IFERROR(VALUE(TRIM(SUBSTITUTE(AN83,CHAR(160),""))),0),TRIM(SUBSTITUTE($AS83,CHAR(160),""))="Devis 3",IFERROR(VALUE(TRIM(SUBSTITUTE(AQ83,CHAR(160),""))),0)),0)*IFERROR(VALUE(TRIM(SUBSTITUTE($AA83,CHAR(160),""))),0)))</f>
        <v/>
      </c>
      <c r="AZ83" s="68" t="str" cm="1">
        <f t="array" ref="AZ83">IF($AA83="","",IF((IFERROR(_xlfn.IFS($AS83="Devis 1",(IFERROR(VALUE(TRIM(SUBSTITUTE(AL83,CHAR(160),""))),0)),$AS83="Devis 2",(IFERROR(VALUE(TRIM(SUBSTITUTE(AO83,CHAR(160),""))),0)),$AS83="Devis 3",(IFERROR(VALUE(TRIM(SUBSTITUTE(AR83,CHAR(160),""))),0))),0))*(IFERROR(VALUE(TRIM(SUBSTITUTE($AA83,CHAR(160),""))),0))=0,"",(IFERROR(_xlfn.IFS($AS83="Devis 1",(IFERROR(VALUE(TRIM(SUBSTITUTE(AL83,CHAR(160),""))),0)),$AS83="Devis 2",(IFERROR(VALUE(TRIM(SUBSTITUTE(AO83,CHAR(160),""))),0)),$AS83="Devis 3",(IFERROR(VALUE(TRIM(SUBSTITUTE(AR83,CHAR(160),""))),0))),0))*(IFERROR(VALUE(TRIM(SUBSTITUTE($AA83,CHAR(160),""))),0))))</f>
        <v/>
      </c>
      <c r="BA83" s="59"/>
      <c r="BB83" s="14" t="str" cm="1">
        <f t="array" ref="BB83">IF(OR(AZ83="",AW83="",AX83="",AU83="",AY83="",AV83=""),"",_xlfn.IFS((IFERROR(VALUE(TRIM(SUBSTITUTE(AZ83,CHAR(160),""))),0))&gt;(IFERROR(VALUE(TRIM(SUBSTITUTE(AW83,CHAR(160),""))),0)),"KO : Le montant retenu TTC est supérieur au montant raisonnable TTC. Merci de revoir la ligne de dépense ou plafonner son montant.",(IFERROR(VALUE(TRIM(SUBSTITUTE(AX83,CHAR(160),""))),0))&gt;(IFERROR(VALUE(TRIM(SUBSTITUTE(AU83,CHAR(160),""))),0)),"Attention : Le montant retenu HT est supérieur au montant HT raisonnable. Merci de revoir la ligne de dépense, plafonner son montant, ou justifier la reventillation HT / TVA.",(IFERROR(VALUE(TRIM(SUBSTITUTE(AY83,CHAR(160),""))),0))&gt;(IFERROR(VALUE(TRIM(SUBSTITUTE(AV83,CHAR(160),""))),0)),"Attention : Le montant TVA retenu est supérieur au montant TVA raisonnable. Merci de revoir la ligne de dépense, plafonner son montant, ou justifier la reventillation HT / TVA.",(IFERROR(VALUE(TRIM(SUBSTITUTE(AZ83,CHAR(160),""))),0))=0,"",(IFERROR(VALUE(TRIM(SUBSTITUTE(AW83,CHAR(160),""))),0))=(IFERROR(VALUE(TRIM(SUBSTITUTE(AZ83,CHAR(160),""))),0)),"OK",(IFERROR(VALUE(TRIM(SUBSTITUTE(AW83,CHAR(160),""))),0))&gt;(IFERROR(VALUE(TRIM(SUBSTITUTE(AZ83,CHAR(160),""))),0))," OK : Montant instruit inférieur au montant raisonnable.",TRUE,""))</f>
        <v/>
      </c>
      <c r="BC83" s="14" t="str" cm="1">
        <f t="array" ref="BC83">IF(
   OR(AZ83="",X83="",AX83="",V83="",AY83="",W83=""),
   "",
   _xlfn.IFS(
      (IFERROR(VALUE(TRIM(SUBSTITUTE(AZ83,CHAR(160),""))),0))=0,
         "Attention montant présenté entièrement écarté",
      (IFERROR(VALUE(TRIM(SUBSTITUTE(AZ83,CHAR(160),""))),0))&gt;
         (IFERROR(VALUE(TRIM(SUBSTITUTE(X83,CHAR(160),""))),0)),
         "KO : Le montant retenu TTC est supérieur au montant présenté TTC. Merci de revoir la ligne de dépense ou plafonner son montant.",
      (IFERROR(VALUE(TRIM(SUBSTITUTE(AX83,CHAR(160),""))),0))&gt;
         (IFERROR(VALUE(TRIM(SUBSTITUTE(V83,CHAR(160),""))),0)),
         "Attention : Le montant retenu HT est supérieur au montant HT présenté. Merci de revoir la ligne de dépense, plafonner son montant, ou justifier la reventilation HT / TVA.",
      (IFERROR(VALUE(TRIM(SUBSTITUTE(AY83,CHAR(160),""))),0))&gt;
         (IFERROR(VALUE(TRIM(SUBSTITUTE(W83,CHAR(160),""))),0)),
         "Attention : Le montant TVA retenu est supérieur au montant TVA présenté. Merci de revoir la ligne de dépense, plafonner son montant, ou justifier la reventilation HT / TVA.",
      (IFERROR(VALUE(TRIM(SUBSTITUTE(X83,CHAR(160),""))),0))=0,
         "",
      (IFERROR(VALUE(TRIM(SUBSTITUTE(AZ83,CHAR(160),""))),0))=
         (IFERROR(VALUE(TRIM(SUBSTITUTE(X83,CHAR(160),""))),0)),
         "OK",
      (IFERROR(VALUE(TRIM(SUBSTITUTE(AZ83,CHAR(160),""))),0))&lt;
         (IFERROR(VALUE(TRIM(SUBSTITUTE(X83,CHAR(160),""))),0)),
         "Attention : montant présenté partiellement écarté.",
      TRUE,
         ""
   )
)</f>
        <v/>
      </c>
      <c r="BD83" s="49" t="str">
        <f t="shared" si="59"/>
        <v/>
      </c>
      <c r="BE83" s="49" t="str">
        <f t="shared" si="60"/>
        <v/>
      </c>
      <c r="BF83" s="21" t="str">
        <f t="shared" si="61"/>
        <v/>
      </c>
    </row>
    <row r="84" spans="1:58" ht="15" customHeight="1">
      <c r="A84" s="338">
        <v>73</v>
      </c>
      <c r="B84" s="355"/>
      <c r="C84" s="6"/>
      <c r="D84" s="5"/>
      <c r="E84" s="5"/>
      <c r="F84" s="143"/>
      <c r="G84" s="24"/>
      <c r="H84" s="22"/>
      <c r="I84" s="23"/>
      <c r="J84" s="5"/>
      <c r="K84" s="11"/>
      <c r="L84" s="8"/>
      <c r="M84" s="7"/>
      <c r="N84" s="42" t="str">
        <f t="shared" si="64"/>
        <v/>
      </c>
      <c r="O84" s="9"/>
      <c r="P84" s="7"/>
      <c r="Q84" s="42" t="str">
        <f t="shared" si="65"/>
        <v/>
      </c>
      <c r="R84" s="10"/>
      <c r="S84" s="7"/>
      <c r="T84" s="43" t="str">
        <f t="shared" si="66"/>
        <v/>
      </c>
      <c r="U84" s="16"/>
      <c r="V84" s="69" t="str" cm="1">
        <f t="array" ref="V84">IF((_xlfn.IFS(TRIM(SUBSTITUTE(U84,CHAR(160),""))="Devis 1",IFERROR(VALUE(TRIM(SUBSTITUTE(L84,CHAR(160),""))),0),TRIM(SUBSTITUTE(U84,CHAR(160),""))="Devis 2",IFERROR(VALUE(TRIM(SUBSTITUTE(O84,CHAR(160),""))),0),TRIM(SUBSTITUTE(U84,CHAR(160),""))="Devis 3",IFERROR(VALUE(TRIM(SUBSTITUTE(R84,CHAR(160),""))),0),TRUE,0)*IFERROR(VALUE(TRIM(SUBSTITUTE(C84,CHAR(160),""))),0))=0,"",_xlfn.IFS(TRIM(SUBSTITUTE(U84,CHAR(160),""))="Devis 1",IFERROR(VALUE(TRIM(SUBSTITUTE(L84,CHAR(160),""))),0),TRIM(SUBSTITUTE(U84,CHAR(160),""))="Devis 2",IFERROR(VALUE(TRIM(SUBSTITUTE(O84,CHAR(160),""))),0),TRIM(SUBSTITUTE(U84,CHAR(160),""))="Devis 3",IFERROR(VALUE(TRIM(SUBSTITUTE(R84,CHAR(160),""))),0),TRUE,0)*IFERROR(VALUE(TRIM(SUBSTITUTE(C84,CHAR(160),""))),0))</f>
        <v/>
      </c>
      <c r="W84" s="67" t="str" cm="1">
        <f t="array" ref="W84">IF((_xlfn.IFS(TRIM(SUBSTITUTE(U84,CHAR(160),""))="Devis 1",IFERROR(VALUE(TRIM(SUBSTITUTE(M84,CHAR(160),""))),0),TRIM(SUBSTITUTE(U84,CHAR(160),""))="Devis 2",IFERROR(VALUE(TRIM(SUBSTITUTE(P84,CHAR(160),""))),0),TRIM(SUBSTITUTE(U84,CHAR(160),""))="Devis 3",IFERROR(VALUE(TRIM(SUBSTITUTE(S84,CHAR(160),""))),0),TRUE,0)*IFERROR(VALUE(TRIM(SUBSTITUTE(C84,CHAR(160),""))),0))=0,IF(V84&lt;&gt;"",0,""),_xlfn.IFS(TRIM(SUBSTITUTE(U84,CHAR(160),""))="Devis 1",IFERROR(VALUE(TRIM(SUBSTITUTE(M84,CHAR(160),""))),0),TRIM(SUBSTITUTE(U84,CHAR(160),""))="Devis 2",IFERROR(VALUE(TRIM(SUBSTITUTE(P84,CHAR(160),""))),0),TRIM(SUBSTITUTE(U84,CHAR(160),""))="Devis 3",IFERROR(VALUE(TRIM(SUBSTITUTE(S84,CHAR(160),""))),0),TRUE,0)*IFERROR(VALUE(TRIM(SUBSTITUTE(C84,CHAR(160),""))),0))</f>
        <v/>
      </c>
      <c r="X84" s="70" t="str">
        <f t="shared" si="67"/>
        <v/>
      </c>
      <c r="Y84" s="609"/>
      <c r="Z84" s="18" t="str">
        <f t="shared" si="68"/>
        <v/>
      </c>
      <c r="AA84" s="15" t="str">
        <f t="shared" si="69"/>
        <v/>
      </c>
      <c r="AB84" s="15" t="str">
        <f t="shared" si="70"/>
        <v/>
      </c>
      <c r="AC84" s="15" t="str">
        <f t="shared" si="71"/>
        <v/>
      </c>
      <c r="AD84" s="15" t="str">
        <f t="shared" si="72"/>
        <v/>
      </c>
      <c r="AE84" s="15" t="str">
        <f t="shared" si="73"/>
        <v/>
      </c>
      <c r="AF84" s="15" t="str">
        <f t="shared" si="74"/>
        <v/>
      </c>
      <c r="AG84" s="614" t="str">
        <f t="shared" si="75"/>
        <v/>
      </c>
      <c r="AH84" s="618" t="str">
        <f t="shared" si="76"/>
        <v/>
      </c>
      <c r="AI84" s="616" t="str">
        <f t="shared" si="77"/>
        <v/>
      </c>
      <c r="AJ84" s="611" t="str">
        <f t="shared" si="62"/>
        <v/>
      </c>
      <c r="AK84" s="20" t="str">
        <f t="shared" si="63"/>
        <v/>
      </c>
      <c r="AL84" s="42" t="str">
        <f t="shared" si="78"/>
        <v/>
      </c>
      <c r="AM84" s="46" t="str">
        <f t="shared" si="52"/>
        <v/>
      </c>
      <c r="AN84" s="20" t="str">
        <f t="shared" si="53"/>
        <v/>
      </c>
      <c r="AO84" s="42" t="str">
        <f t="shared" si="79"/>
        <v/>
      </c>
      <c r="AP84" s="47" t="str">
        <f t="shared" si="54"/>
        <v/>
      </c>
      <c r="AQ84" s="20" t="str">
        <f t="shared" si="55"/>
        <v/>
      </c>
      <c r="AR84" s="48" t="str">
        <f t="shared" si="80"/>
        <v/>
      </c>
      <c r="AS84" s="44" t="str">
        <f t="shared" si="56"/>
        <v/>
      </c>
      <c r="AT84" s="58"/>
      <c r="AU84" s="49" t="str">
        <f t="shared" si="57"/>
        <v/>
      </c>
      <c r="AV84" s="49" t="str">
        <f t="shared" si="58"/>
        <v/>
      </c>
      <c r="AW84" s="49" t="str">
        <f t="shared" si="81"/>
        <v/>
      </c>
      <c r="AX84" s="68" t="str" cm="1">
        <f t="array" ref="AX84">IF($AA84="","",IF((IFERROR(_xlfn.IFS($AS84="Devis 1",(IFERROR(VALUE(TRIM(SUBSTITUTE(AJ84,CHAR(160),""))),0)),$AS84="Devis 2",(IFERROR(VALUE(TRIM(SUBSTITUTE(AM84,CHAR(160),""))),0)),$AS84="Devis 3",(IFERROR(VALUE(TRIM(SUBSTITUTE(AP84,CHAR(160),""))),0))),0))*(IFERROR(VALUE(TRIM(SUBSTITUTE($AA84,CHAR(160),""))),0))=0,"",(IFERROR(_xlfn.IFS($AS84="Devis 1",(IFERROR(VALUE(TRIM(SUBSTITUTE(AJ84,CHAR(160),""))),0)),$AS84="Devis 2",(IFERROR(VALUE(TRIM(SUBSTITUTE(AM84,CHAR(160),""))),0)),$AS84="Devis 3",(IFERROR(VALUE(TRIM(SUBSTITUTE(AP84,CHAR(160),""))),0))),0))*(IFERROR(VALUE(TRIM(SUBSTITUTE($AA84,CHAR(160),""))),0))))</f>
        <v/>
      </c>
      <c r="AY84" s="68" t="str" cm="1">
        <f t="array" ref="AY84">IF($AA84="","",IF(IFERROR(_xlfn.IFS(TRIM(SUBSTITUTE($AS84,CHAR(160),""))="Devis 1",IFERROR(VALUE(TRIM(SUBSTITUTE(AK84,CHAR(160),""))),0),TRIM(SUBSTITUTE($AS84,CHAR(160),""))="Devis 2",IFERROR(VALUE(TRIM(SUBSTITUTE(AN84,CHAR(160),""))),0),TRIM(SUBSTITUTE($AS84,CHAR(160),""))="Devis 3",IFERROR(VALUE(TRIM(SUBSTITUTE(AQ84,CHAR(160),""))),0)),0)*IFERROR(VALUE(TRIM(SUBSTITUTE($AA84,CHAR(160),""))),0)=0,IF(AX84&lt;&gt;"",0,""),IFERROR(_xlfn.IFS(TRIM(SUBSTITUTE($AS84,CHAR(160),""))="Devis 1",IFERROR(VALUE(TRIM(SUBSTITUTE(AK84,CHAR(160),""))),0),TRIM(SUBSTITUTE($AS84,CHAR(160),""))="Devis 2",IFERROR(VALUE(TRIM(SUBSTITUTE(AN84,CHAR(160),""))),0),TRIM(SUBSTITUTE($AS84,CHAR(160),""))="Devis 3",IFERROR(VALUE(TRIM(SUBSTITUTE(AQ84,CHAR(160),""))),0)),0)*IFERROR(VALUE(TRIM(SUBSTITUTE($AA84,CHAR(160),""))),0)))</f>
        <v/>
      </c>
      <c r="AZ84" s="68" t="str" cm="1">
        <f t="array" ref="AZ84">IF($AA84="","",IF((IFERROR(_xlfn.IFS($AS84="Devis 1",(IFERROR(VALUE(TRIM(SUBSTITUTE(AL84,CHAR(160),""))),0)),$AS84="Devis 2",(IFERROR(VALUE(TRIM(SUBSTITUTE(AO84,CHAR(160),""))),0)),$AS84="Devis 3",(IFERROR(VALUE(TRIM(SUBSTITUTE(AR84,CHAR(160),""))),0))),0))*(IFERROR(VALUE(TRIM(SUBSTITUTE($AA84,CHAR(160),""))),0))=0,"",(IFERROR(_xlfn.IFS($AS84="Devis 1",(IFERROR(VALUE(TRIM(SUBSTITUTE(AL84,CHAR(160),""))),0)),$AS84="Devis 2",(IFERROR(VALUE(TRIM(SUBSTITUTE(AO84,CHAR(160),""))),0)),$AS84="Devis 3",(IFERROR(VALUE(TRIM(SUBSTITUTE(AR84,CHAR(160),""))),0))),0))*(IFERROR(VALUE(TRIM(SUBSTITUTE($AA84,CHAR(160),""))),0))))</f>
        <v/>
      </c>
      <c r="BA84" s="59"/>
      <c r="BB84" s="14" t="str" cm="1">
        <f t="array" ref="BB84">IF(OR(AZ84="",AW84="",AX84="",AU84="",AY84="",AV84=""),"",_xlfn.IFS((IFERROR(VALUE(TRIM(SUBSTITUTE(AZ84,CHAR(160),""))),0))&gt;(IFERROR(VALUE(TRIM(SUBSTITUTE(AW84,CHAR(160),""))),0)),"KO : Le montant retenu TTC est supérieur au montant raisonnable TTC. Merci de revoir la ligne de dépense ou plafonner son montant.",(IFERROR(VALUE(TRIM(SUBSTITUTE(AX84,CHAR(160),""))),0))&gt;(IFERROR(VALUE(TRIM(SUBSTITUTE(AU84,CHAR(160),""))),0)),"Attention : Le montant retenu HT est supérieur au montant HT raisonnable. Merci de revoir la ligne de dépense, plafonner son montant, ou justifier la reventillation HT / TVA.",(IFERROR(VALUE(TRIM(SUBSTITUTE(AY84,CHAR(160),""))),0))&gt;(IFERROR(VALUE(TRIM(SUBSTITUTE(AV84,CHAR(160),""))),0)),"Attention : Le montant TVA retenu est supérieur au montant TVA raisonnable. Merci de revoir la ligne de dépense, plafonner son montant, ou justifier la reventillation HT / TVA.",(IFERROR(VALUE(TRIM(SUBSTITUTE(AZ84,CHAR(160),""))),0))=0,"",(IFERROR(VALUE(TRIM(SUBSTITUTE(AW84,CHAR(160),""))),0))=(IFERROR(VALUE(TRIM(SUBSTITUTE(AZ84,CHAR(160),""))),0)),"OK",(IFERROR(VALUE(TRIM(SUBSTITUTE(AW84,CHAR(160),""))),0))&gt;(IFERROR(VALUE(TRIM(SUBSTITUTE(AZ84,CHAR(160),""))),0))," OK : Montant instruit inférieur au montant raisonnable.",TRUE,""))</f>
        <v/>
      </c>
      <c r="BC84" s="14" t="str" cm="1">
        <f t="array" ref="BC84">IF(
   OR(AZ84="",X84="",AX84="",V84="",AY84="",W84=""),
   "",
   _xlfn.IFS(
      (IFERROR(VALUE(TRIM(SUBSTITUTE(AZ84,CHAR(160),""))),0))=0,
         "Attention montant présenté entièrement écarté",
      (IFERROR(VALUE(TRIM(SUBSTITUTE(AZ84,CHAR(160),""))),0))&gt;
         (IFERROR(VALUE(TRIM(SUBSTITUTE(X84,CHAR(160),""))),0)),
         "KO : Le montant retenu TTC est supérieur au montant présenté TTC. Merci de revoir la ligne de dépense ou plafonner son montant.",
      (IFERROR(VALUE(TRIM(SUBSTITUTE(AX84,CHAR(160),""))),0))&gt;
         (IFERROR(VALUE(TRIM(SUBSTITUTE(V84,CHAR(160),""))),0)),
         "Attention : Le montant retenu HT est supérieur au montant HT présenté. Merci de revoir la ligne de dépense, plafonner son montant, ou justifier la reventilation HT / TVA.",
      (IFERROR(VALUE(TRIM(SUBSTITUTE(AY84,CHAR(160),""))),0))&gt;
         (IFERROR(VALUE(TRIM(SUBSTITUTE(W84,CHAR(160),""))),0)),
         "Attention : Le montant TVA retenu est supérieur au montant TVA présenté. Merci de revoir la ligne de dépense, plafonner son montant, ou justifier la reventilation HT / TVA.",
      (IFERROR(VALUE(TRIM(SUBSTITUTE(X84,CHAR(160),""))),0))=0,
         "",
      (IFERROR(VALUE(TRIM(SUBSTITUTE(AZ84,CHAR(160),""))),0))=
         (IFERROR(VALUE(TRIM(SUBSTITUTE(X84,CHAR(160),""))),0)),
         "OK",
      (IFERROR(VALUE(TRIM(SUBSTITUTE(AZ84,CHAR(160),""))),0))&lt;
         (IFERROR(VALUE(TRIM(SUBSTITUTE(X84,CHAR(160),""))),0)),
         "Attention : montant présenté partiellement écarté.",
      TRUE,
         ""
   )
)</f>
        <v/>
      </c>
      <c r="BD84" s="49" t="str">
        <f t="shared" si="59"/>
        <v/>
      </c>
      <c r="BE84" s="49" t="str">
        <f t="shared" si="60"/>
        <v/>
      </c>
      <c r="BF84" s="21" t="str">
        <f t="shared" si="61"/>
        <v/>
      </c>
    </row>
    <row r="85" spans="1:58" ht="15" customHeight="1">
      <c r="A85" s="338">
        <v>74</v>
      </c>
      <c r="B85" s="355"/>
      <c r="C85" s="6"/>
      <c r="D85" s="5"/>
      <c r="E85" s="5"/>
      <c r="F85" s="143"/>
      <c r="G85" s="24"/>
      <c r="H85" s="22"/>
      <c r="I85" s="23"/>
      <c r="J85" s="5"/>
      <c r="K85" s="11"/>
      <c r="L85" s="8"/>
      <c r="M85" s="7"/>
      <c r="N85" s="42" t="str">
        <f t="shared" si="64"/>
        <v/>
      </c>
      <c r="O85" s="9"/>
      <c r="P85" s="7"/>
      <c r="Q85" s="42" t="str">
        <f t="shared" si="65"/>
        <v/>
      </c>
      <c r="R85" s="10"/>
      <c r="S85" s="7"/>
      <c r="T85" s="43" t="str">
        <f t="shared" si="66"/>
        <v/>
      </c>
      <c r="U85" s="16"/>
      <c r="V85" s="69" t="str" cm="1">
        <f t="array" ref="V85">IF((_xlfn.IFS(TRIM(SUBSTITUTE(U85,CHAR(160),""))="Devis 1",IFERROR(VALUE(TRIM(SUBSTITUTE(L85,CHAR(160),""))),0),TRIM(SUBSTITUTE(U85,CHAR(160),""))="Devis 2",IFERROR(VALUE(TRIM(SUBSTITUTE(O85,CHAR(160),""))),0),TRIM(SUBSTITUTE(U85,CHAR(160),""))="Devis 3",IFERROR(VALUE(TRIM(SUBSTITUTE(R85,CHAR(160),""))),0),TRUE,0)*IFERROR(VALUE(TRIM(SUBSTITUTE(C85,CHAR(160),""))),0))=0,"",_xlfn.IFS(TRIM(SUBSTITUTE(U85,CHAR(160),""))="Devis 1",IFERROR(VALUE(TRIM(SUBSTITUTE(L85,CHAR(160),""))),0),TRIM(SUBSTITUTE(U85,CHAR(160),""))="Devis 2",IFERROR(VALUE(TRIM(SUBSTITUTE(O85,CHAR(160),""))),0),TRIM(SUBSTITUTE(U85,CHAR(160),""))="Devis 3",IFERROR(VALUE(TRIM(SUBSTITUTE(R85,CHAR(160),""))),0),TRUE,0)*IFERROR(VALUE(TRIM(SUBSTITUTE(C85,CHAR(160),""))),0))</f>
        <v/>
      </c>
      <c r="W85" s="67" t="str" cm="1">
        <f t="array" ref="W85">IF((_xlfn.IFS(TRIM(SUBSTITUTE(U85,CHAR(160),""))="Devis 1",IFERROR(VALUE(TRIM(SUBSTITUTE(M85,CHAR(160),""))),0),TRIM(SUBSTITUTE(U85,CHAR(160),""))="Devis 2",IFERROR(VALUE(TRIM(SUBSTITUTE(P85,CHAR(160),""))),0),TRIM(SUBSTITUTE(U85,CHAR(160),""))="Devis 3",IFERROR(VALUE(TRIM(SUBSTITUTE(S85,CHAR(160),""))),0),TRUE,0)*IFERROR(VALUE(TRIM(SUBSTITUTE(C85,CHAR(160),""))),0))=0,IF(V85&lt;&gt;"",0,""),_xlfn.IFS(TRIM(SUBSTITUTE(U85,CHAR(160),""))="Devis 1",IFERROR(VALUE(TRIM(SUBSTITUTE(M85,CHAR(160),""))),0),TRIM(SUBSTITUTE(U85,CHAR(160),""))="Devis 2",IFERROR(VALUE(TRIM(SUBSTITUTE(P85,CHAR(160),""))),0),TRIM(SUBSTITUTE(U85,CHAR(160),""))="Devis 3",IFERROR(VALUE(TRIM(SUBSTITUTE(S85,CHAR(160),""))),0),TRUE,0)*IFERROR(VALUE(TRIM(SUBSTITUTE(C85,CHAR(160),""))),0))</f>
        <v/>
      </c>
      <c r="X85" s="70" t="str">
        <f t="shared" si="67"/>
        <v/>
      </c>
      <c r="Y85" s="609"/>
      <c r="Z85" s="18" t="str">
        <f t="shared" si="68"/>
        <v/>
      </c>
      <c r="AA85" s="15" t="str">
        <f t="shared" si="69"/>
        <v/>
      </c>
      <c r="AB85" s="15" t="str">
        <f t="shared" si="70"/>
        <v/>
      </c>
      <c r="AC85" s="15" t="str">
        <f t="shared" si="71"/>
        <v/>
      </c>
      <c r="AD85" s="15" t="str">
        <f t="shared" si="72"/>
        <v/>
      </c>
      <c r="AE85" s="15" t="str">
        <f t="shared" si="73"/>
        <v/>
      </c>
      <c r="AF85" s="15" t="str">
        <f t="shared" si="74"/>
        <v/>
      </c>
      <c r="AG85" s="614" t="str">
        <f t="shared" si="75"/>
        <v/>
      </c>
      <c r="AH85" s="618" t="str">
        <f t="shared" si="76"/>
        <v/>
      </c>
      <c r="AI85" s="616" t="str">
        <f t="shared" si="77"/>
        <v/>
      </c>
      <c r="AJ85" s="611" t="str">
        <f t="shared" si="62"/>
        <v/>
      </c>
      <c r="AK85" s="20" t="str">
        <f t="shared" si="63"/>
        <v/>
      </c>
      <c r="AL85" s="42" t="str">
        <f t="shared" si="78"/>
        <v/>
      </c>
      <c r="AM85" s="46" t="str">
        <f t="shared" si="52"/>
        <v/>
      </c>
      <c r="AN85" s="20" t="str">
        <f t="shared" si="53"/>
        <v/>
      </c>
      <c r="AO85" s="42" t="str">
        <f t="shared" si="79"/>
        <v/>
      </c>
      <c r="AP85" s="47" t="str">
        <f t="shared" si="54"/>
        <v/>
      </c>
      <c r="AQ85" s="20" t="str">
        <f t="shared" si="55"/>
        <v/>
      </c>
      <c r="AR85" s="48" t="str">
        <f t="shared" si="80"/>
        <v/>
      </c>
      <c r="AS85" s="44" t="str">
        <f t="shared" si="56"/>
        <v/>
      </c>
      <c r="AT85" s="58"/>
      <c r="AU85" s="49" t="str">
        <f t="shared" si="57"/>
        <v/>
      </c>
      <c r="AV85" s="49" t="str">
        <f t="shared" si="58"/>
        <v/>
      </c>
      <c r="AW85" s="49" t="str">
        <f t="shared" si="81"/>
        <v/>
      </c>
      <c r="AX85" s="68" t="str" cm="1">
        <f t="array" ref="AX85">IF($AA85="","",IF((IFERROR(_xlfn.IFS($AS85="Devis 1",(IFERROR(VALUE(TRIM(SUBSTITUTE(AJ85,CHAR(160),""))),0)),$AS85="Devis 2",(IFERROR(VALUE(TRIM(SUBSTITUTE(AM85,CHAR(160),""))),0)),$AS85="Devis 3",(IFERROR(VALUE(TRIM(SUBSTITUTE(AP85,CHAR(160),""))),0))),0))*(IFERROR(VALUE(TRIM(SUBSTITUTE($AA85,CHAR(160),""))),0))=0,"",(IFERROR(_xlfn.IFS($AS85="Devis 1",(IFERROR(VALUE(TRIM(SUBSTITUTE(AJ85,CHAR(160),""))),0)),$AS85="Devis 2",(IFERROR(VALUE(TRIM(SUBSTITUTE(AM85,CHAR(160),""))),0)),$AS85="Devis 3",(IFERROR(VALUE(TRIM(SUBSTITUTE(AP85,CHAR(160),""))),0))),0))*(IFERROR(VALUE(TRIM(SUBSTITUTE($AA85,CHAR(160),""))),0))))</f>
        <v/>
      </c>
      <c r="AY85" s="68" t="str" cm="1">
        <f t="array" ref="AY85">IF($AA85="","",IF(IFERROR(_xlfn.IFS(TRIM(SUBSTITUTE($AS85,CHAR(160),""))="Devis 1",IFERROR(VALUE(TRIM(SUBSTITUTE(AK85,CHAR(160),""))),0),TRIM(SUBSTITUTE($AS85,CHAR(160),""))="Devis 2",IFERROR(VALUE(TRIM(SUBSTITUTE(AN85,CHAR(160),""))),0),TRIM(SUBSTITUTE($AS85,CHAR(160),""))="Devis 3",IFERROR(VALUE(TRIM(SUBSTITUTE(AQ85,CHAR(160),""))),0)),0)*IFERROR(VALUE(TRIM(SUBSTITUTE($AA85,CHAR(160),""))),0)=0,IF(AX85&lt;&gt;"",0,""),IFERROR(_xlfn.IFS(TRIM(SUBSTITUTE($AS85,CHAR(160),""))="Devis 1",IFERROR(VALUE(TRIM(SUBSTITUTE(AK85,CHAR(160),""))),0),TRIM(SUBSTITUTE($AS85,CHAR(160),""))="Devis 2",IFERROR(VALUE(TRIM(SUBSTITUTE(AN85,CHAR(160),""))),0),TRIM(SUBSTITUTE($AS85,CHAR(160),""))="Devis 3",IFERROR(VALUE(TRIM(SUBSTITUTE(AQ85,CHAR(160),""))),0)),0)*IFERROR(VALUE(TRIM(SUBSTITUTE($AA85,CHAR(160),""))),0)))</f>
        <v/>
      </c>
      <c r="AZ85" s="68" t="str" cm="1">
        <f t="array" ref="AZ85">IF($AA85="","",IF((IFERROR(_xlfn.IFS($AS85="Devis 1",(IFERROR(VALUE(TRIM(SUBSTITUTE(AL85,CHAR(160),""))),0)),$AS85="Devis 2",(IFERROR(VALUE(TRIM(SUBSTITUTE(AO85,CHAR(160),""))),0)),$AS85="Devis 3",(IFERROR(VALUE(TRIM(SUBSTITUTE(AR85,CHAR(160),""))),0))),0))*(IFERROR(VALUE(TRIM(SUBSTITUTE($AA85,CHAR(160),""))),0))=0,"",(IFERROR(_xlfn.IFS($AS85="Devis 1",(IFERROR(VALUE(TRIM(SUBSTITUTE(AL85,CHAR(160),""))),0)),$AS85="Devis 2",(IFERROR(VALUE(TRIM(SUBSTITUTE(AO85,CHAR(160),""))),0)),$AS85="Devis 3",(IFERROR(VALUE(TRIM(SUBSTITUTE(AR85,CHAR(160),""))),0))),0))*(IFERROR(VALUE(TRIM(SUBSTITUTE($AA85,CHAR(160),""))),0))))</f>
        <v/>
      </c>
      <c r="BA85" s="59"/>
      <c r="BB85" s="14" t="str" cm="1">
        <f t="array" ref="BB85">IF(OR(AZ85="",AW85="",AX85="",AU85="",AY85="",AV85=""),"",_xlfn.IFS((IFERROR(VALUE(TRIM(SUBSTITUTE(AZ85,CHAR(160),""))),0))&gt;(IFERROR(VALUE(TRIM(SUBSTITUTE(AW85,CHAR(160),""))),0)),"KO : Le montant retenu TTC est supérieur au montant raisonnable TTC. Merci de revoir la ligne de dépense ou plafonner son montant.",(IFERROR(VALUE(TRIM(SUBSTITUTE(AX85,CHAR(160),""))),0))&gt;(IFERROR(VALUE(TRIM(SUBSTITUTE(AU85,CHAR(160),""))),0)),"Attention : Le montant retenu HT est supérieur au montant HT raisonnable. Merci de revoir la ligne de dépense, plafonner son montant, ou justifier la reventillation HT / TVA.",(IFERROR(VALUE(TRIM(SUBSTITUTE(AY85,CHAR(160),""))),0))&gt;(IFERROR(VALUE(TRIM(SUBSTITUTE(AV85,CHAR(160),""))),0)),"Attention : Le montant TVA retenu est supérieur au montant TVA raisonnable. Merci de revoir la ligne de dépense, plafonner son montant, ou justifier la reventillation HT / TVA.",(IFERROR(VALUE(TRIM(SUBSTITUTE(AZ85,CHAR(160),""))),0))=0,"",(IFERROR(VALUE(TRIM(SUBSTITUTE(AW85,CHAR(160),""))),0))=(IFERROR(VALUE(TRIM(SUBSTITUTE(AZ85,CHAR(160),""))),0)),"OK",(IFERROR(VALUE(TRIM(SUBSTITUTE(AW85,CHAR(160),""))),0))&gt;(IFERROR(VALUE(TRIM(SUBSTITUTE(AZ85,CHAR(160),""))),0))," OK : Montant instruit inférieur au montant raisonnable.",TRUE,""))</f>
        <v/>
      </c>
      <c r="BC85" s="14" t="str" cm="1">
        <f t="array" ref="BC85">IF(
   OR(AZ85="",X85="",AX85="",V85="",AY85="",W85=""),
   "",
   _xlfn.IFS(
      (IFERROR(VALUE(TRIM(SUBSTITUTE(AZ85,CHAR(160),""))),0))=0,
         "Attention montant présenté entièrement écarté",
      (IFERROR(VALUE(TRIM(SUBSTITUTE(AZ85,CHAR(160),""))),0))&gt;
         (IFERROR(VALUE(TRIM(SUBSTITUTE(X85,CHAR(160),""))),0)),
         "KO : Le montant retenu TTC est supérieur au montant présenté TTC. Merci de revoir la ligne de dépense ou plafonner son montant.",
      (IFERROR(VALUE(TRIM(SUBSTITUTE(AX85,CHAR(160),""))),0))&gt;
         (IFERROR(VALUE(TRIM(SUBSTITUTE(V85,CHAR(160),""))),0)),
         "Attention : Le montant retenu HT est supérieur au montant HT présenté. Merci de revoir la ligne de dépense, plafonner son montant, ou justifier la reventilation HT / TVA.",
      (IFERROR(VALUE(TRIM(SUBSTITUTE(AY85,CHAR(160),""))),0))&gt;
         (IFERROR(VALUE(TRIM(SUBSTITUTE(W85,CHAR(160),""))),0)),
         "Attention : Le montant TVA retenu est supérieur au montant TVA présenté. Merci de revoir la ligne de dépense, plafonner son montant, ou justifier la reventilation HT / TVA.",
      (IFERROR(VALUE(TRIM(SUBSTITUTE(X85,CHAR(160),""))),0))=0,
         "",
      (IFERROR(VALUE(TRIM(SUBSTITUTE(AZ85,CHAR(160),""))),0))=
         (IFERROR(VALUE(TRIM(SUBSTITUTE(X85,CHAR(160),""))),0)),
         "OK",
      (IFERROR(VALUE(TRIM(SUBSTITUTE(AZ85,CHAR(160),""))),0))&lt;
         (IFERROR(VALUE(TRIM(SUBSTITUTE(X85,CHAR(160),""))),0)),
         "Attention : montant présenté partiellement écarté.",
      TRUE,
         ""
   )
)</f>
        <v/>
      </c>
      <c r="BD85" s="49" t="str">
        <f t="shared" si="59"/>
        <v/>
      </c>
      <c r="BE85" s="49" t="str">
        <f t="shared" si="60"/>
        <v/>
      </c>
      <c r="BF85" s="21" t="str">
        <f t="shared" si="61"/>
        <v/>
      </c>
    </row>
    <row r="86" spans="1:58" ht="15" customHeight="1">
      <c r="A86" s="338">
        <v>75</v>
      </c>
      <c r="B86" s="355"/>
      <c r="C86" s="6"/>
      <c r="D86" s="5"/>
      <c r="E86" s="5"/>
      <c r="F86" s="143"/>
      <c r="G86" s="24"/>
      <c r="H86" s="22"/>
      <c r="I86" s="23"/>
      <c r="J86" s="5"/>
      <c r="K86" s="11"/>
      <c r="L86" s="8"/>
      <c r="M86" s="7"/>
      <c r="N86" s="42" t="str">
        <f t="shared" si="64"/>
        <v/>
      </c>
      <c r="O86" s="9"/>
      <c r="P86" s="7"/>
      <c r="Q86" s="42" t="str">
        <f t="shared" si="65"/>
        <v/>
      </c>
      <c r="R86" s="10"/>
      <c r="S86" s="7"/>
      <c r="T86" s="43" t="str">
        <f t="shared" si="66"/>
        <v/>
      </c>
      <c r="U86" s="16"/>
      <c r="V86" s="69" t="str" cm="1">
        <f t="array" ref="V86">IF((_xlfn.IFS(TRIM(SUBSTITUTE(U86,CHAR(160),""))="Devis 1",IFERROR(VALUE(TRIM(SUBSTITUTE(L86,CHAR(160),""))),0),TRIM(SUBSTITUTE(U86,CHAR(160),""))="Devis 2",IFERROR(VALUE(TRIM(SUBSTITUTE(O86,CHAR(160),""))),0),TRIM(SUBSTITUTE(U86,CHAR(160),""))="Devis 3",IFERROR(VALUE(TRIM(SUBSTITUTE(R86,CHAR(160),""))),0),TRUE,0)*IFERROR(VALUE(TRIM(SUBSTITUTE(C86,CHAR(160),""))),0))=0,"",_xlfn.IFS(TRIM(SUBSTITUTE(U86,CHAR(160),""))="Devis 1",IFERROR(VALUE(TRIM(SUBSTITUTE(L86,CHAR(160),""))),0),TRIM(SUBSTITUTE(U86,CHAR(160),""))="Devis 2",IFERROR(VALUE(TRIM(SUBSTITUTE(O86,CHAR(160),""))),0),TRIM(SUBSTITUTE(U86,CHAR(160),""))="Devis 3",IFERROR(VALUE(TRIM(SUBSTITUTE(R86,CHAR(160),""))),0),TRUE,0)*IFERROR(VALUE(TRIM(SUBSTITUTE(C86,CHAR(160),""))),0))</f>
        <v/>
      </c>
      <c r="W86" s="67" t="str" cm="1">
        <f t="array" ref="W86">IF((_xlfn.IFS(TRIM(SUBSTITUTE(U86,CHAR(160),""))="Devis 1",IFERROR(VALUE(TRIM(SUBSTITUTE(M86,CHAR(160),""))),0),TRIM(SUBSTITUTE(U86,CHAR(160),""))="Devis 2",IFERROR(VALUE(TRIM(SUBSTITUTE(P86,CHAR(160),""))),0),TRIM(SUBSTITUTE(U86,CHAR(160),""))="Devis 3",IFERROR(VALUE(TRIM(SUBSTITUTE(S86,CHAR(160),""))),0),TRUE,0)*IFERROR(VALUE(TRIM(SUBSTITUTE(C86,CHAR(160),""))),0))=0,IF(V86&lt;&gt;"",0,""),_xlfn.IFS(TRIM(SUBSTITUTE(U86,CHAR(160),""))="Devis 1",IFERROR(VALUE(TRIM(SUBSTITUTE(M86,CHAR(160),""))),0),TRIM(SUBSTITUTE(U86,CHAR(160),""))="Devis 2",IFERROR(VALUE(TRIM(SUBSTITUTE(P86,CHAR(160),""))),0),TRIM(SUBSTITUTE(U86,CHAR(160),""))="Devis 3",IFERROR(VALUE(TRIM(SUBSTITUTE(S86,CHAR(160),""))),0),TRUE,0)*IFERROR(VALUE(TRIM(SUBSTITUTE(C86,CHAR(160),""))),0))</f>
        <v/>
      </c>
      <c r="X86" s="70" t="str">
        <f t="shared" si="67"/>
        <v/>
      </c>
      <c r="Y86" s="609"/>
      <c r="Z86" s="18" t="str">
        <f t="shared" si="68"/>
        <v/>
      </c>
      <c r="AA86" s="15" t="str">
        <f t="shared" si="69"/>
        <v/>
      </c>
      <c r="AB86" s="15" t="str">
        <f t="shared" si="70"/>
        <v/>
      </c>
      <c r="AC86" s="15" t="str">
        <f t="shared" si="71"/>
        <v/>
      </c>
      <c r="AD86" s="15" t="str">
        <f t="shared" si="72"/>
        <v/>
      </c>
      <c r="AE86" s="15" t="str">
        <f t="shared" si="73"/>
        <v/>
      </c>
      <c r="AF86" s="15" t="str">
        <f t="shared" si="74"/>
        <v/>
      </c>
      <c r="AG86" s="614" t="str">
        <f t="shared" si="75"/>
        <v/>
      </c>
      <c r="AH86" s="618" t="str">
        <f t="shared" si="76"/>
        <v/>
      </c>
      <c r="AI86" s="616" t="str">
        <f t="shared" si="77"/>
        <v/>
      </c>
      <c r="AJ86" s="611" t="str">
        <f t="shared" si="62"/>
        <v/>
      </c>
      <c r="AK86" s="20" t="str">
        <f t="shared" si="63"/>
        <v/>
      </c>
      <c r="AL86" s="42" t="str">
        <f t="shared" si="78"/>
        <v/>
      </c>
      <c r="AM86" s="46" t="str">
        <f t="shared" si="52"/>
        <v/>
      </c>
      <c r="AN86" s="20" t="str">
        <f t="shared" si="53"/>
        <v/>
      </c>
      <c r="AO86" s="42" t="str">
        <f t="shared" si="79"/>
        <v/>
      </c>
      <c r="AP86" s="47" t="str">
        <f t="shared" si="54"/>
        <v/>
      </c>
      <c r="AQ86" s="20" t="str">
        <f t="shared" si="55"/>
        <v/>
      </c>
      <c r="AR86" s="48" t="str">
        <f t="shared" si="80"/>
        <v/>
      </c>
      <c r="AS86" s="44" t="str">
        <f t="shared" si="56"/>
        <v/>
      </c>
      <c r="AT86" s="58"/>
      <c r="AU86" s="49" t="str">
        <f t="shared" si="57"/>
        <v/>
      </c>
      <c r="AV86" s="49" t="str">
        <f t="shared" si="58"/>
        <v/>
      </c>
      <c r="AW86" s="49" t="str">
        <f t="shared" si="81"/>
        <v/>
      </c>
      <c r="AX86" s="68" t="str" cm="1">
        <f t="array" ref="AX86">IF($AA86="","",IF((IFERROR(_xlfn.IFS($AS86="Devis 1",(IFERROR(VALUE(TRIM(SUBSTITUTE(AJ86,CHAR(160),""))),0)),$AS86="Devis 2",(IFERROR(VALUE(TRIM(SUBSTITUTE(AM86,CHAR(160),""))),0)),$AS86="Devis 3",(IFERROR(VALUE(TRIM(SUBSTITUTE(AP86,CHAR(160),""))),0))),0))*(IFERROR(VALUE(TRIM(SUBSTITUTE($AA86,CHAR(160),""))),0))=0,"",(IFERROR(_xlfn.IFS($AS86="Devis 1",(IFERROR(VALUE(TRIM(SUBSTITUTE(AJ86,CHAR(160),""))),0)),$AS86="Devis 2",(IFERROR(VALUE(TRIM(SUBSTITUTE(AM86,CHAR(160),""))),0)),$AS86="Devis 3",(IFERROR(VALUE(TRIM(SUBSTITUTE(AP86,CHAR(160),""))),0))),0))*(IFERROR(VALUE(TRIM(SUBSTITUTE($AA86,CHAR(160),""))),0))))</f>
        <v/>
      </c>
      <c r="AY86" s="68" t="str" cm="1">
        <f t="array" ref="AY86">IF($AA86="","",IF(IFERROR(_xlfn.IFS(TRIM(SUBSTITUTE($AS86,CHAR(160),""))="Devis 1",IFERROR(VALUE(TRIM(SUBSTITUTE(AK86,CHAR(160),""))),0),TRIM(SUBSTITUTE($AS86,CHAR(160),""))="Devis 2",IFERROR(VALUE(TRIM(SUBSTITUTE(AN86,CHAR(160),""))),0),TRIM(SUBSTITUTE($AS86,CHAR(160),""))="Devis 3",IFERROR(VALUE(TRIM(SUBSTITUTE(AQ86,CHAR(160),""))),0)),0)*IFERROR(VALUE(TRIM(SUBSTITUTE($AA86,CHAR(160),""))),0)=0,IF(AX86&lt;&gt;"",0,""),IFERROR(_xlfn.IFS(TRIM(SUBSTITUTE($AS86,CHAR(160),""))="Devis 1",IFERROR(VALUE(TRIM(SUBSTITUTE(AK86,CHAR(160),""))),0),TRIM(SUBSTITUTE($AS86,CHAR(160),""))="Devis 2",IFERROR(VALUE(TRIM(SUBSTITUTE(AN86,CHAR(160),""))),0),TRIM(SUBSTITUTE($AS86,CHAR(160),""))="Devis 3",IFERROR(VALUE(TRIM(SUBSTITUTE(AQ86,CHAR(160),""))),0)),0)*IFERROR(VALUE(TRIM(SUBSTITUTE($AA86,CHAR(160),""))),0)))</f>
        <v/>
      </c>
      <c r="AZ86" s="68" t="str" cm="1">
        <f t="array" ref="AZ86">IF($AA86="","",IF((IFERROR(_xlfn.IFS($AS86="Devis 1",(IFERROR(VALUE(TRIM(SUBSTITUTE(AL86,CHAR(160),""))),0)),$AS86="Devis 2",(IFERROR(VALUE(TRIM(SUBSTITUTE(AO86,CHAR(160),""))),0)),$AS86="Devis 3",(IFERROR(VALUE(TRIM(SUBSTITUTE(AR86,CHAR(160),""))),0))),0))*(IFERROR(VALUE(TRIM(SUBSTITUTE($AA86,CHAR(160),""))),0))=0,"",(IFERROR(_xlfn.IFS($AS86="Devis 1",(IFERROR(VALUE(TRIM(SUBSTITUTE(AL86,CHAR(160),""))),0)),$AS86="Devis 2",(IFERROR(VALUE(TRIM(SUBSTITUTE(AO86,CHAR(160),""))),0)),$AS86="Devis 3",(IFERROR(VALUE(TRIM(SUBSTITUTE(AR86,CHAR(160),""))),0))),0))*(IFERROR(VALUE(TRIM(SUBSTITUTE($AA86,CHAR(160),""))),0))))</f>
        <v/>
      </c>
      <c r="BA86" s="59"/>
      <c r="BB86" s="14" t="str" cm="1">
        <f t="array" ref="BB86">IF(OR(AZ86="",AW86="",AX86="",AU86="",AY86="",AV86=""),"",_xlfn.IFS((IFERROR(VALUE(TRIM(SUBSTITUTE(AZ86,CHAR(160),""))),0))&gt;(IFERROR(VALUE(TRIM(SUBSTITUTE(AW86,CHAR(160),""))),0)),"KO : Le montant retenu TTC est supérieur au montant raisonnable TTC. Merci de revoir la ligne de dépense ou plafonner son montant.",(IFERROR(VALUE(TRIM(SUBSTITUTE(AX86,CHAR(160),""))),0))&gt;(IFERROR(VALUE(TRIM(SUBSTITUTE(AU86,CHAR(160),""))),0)),"Attention : Le montant retenu HT est supérieur au montant HT raisonnable. Merci de revoir la ligne de dépense, plafonner son montant, ou justifier la reventillation HT / TVA.",(IFERROR(VALUE(TRIM(SUBSTITUTE(AY86,CHAR(160),""))),0))&gt;(IFERROR(VALUE(TRIM(SUBSTITUTE(AV86,CHAR(160),""))),0)),"Attention : Le montant TVA retenu est supérieur au montant TVA raisonnable. Merci de revoir la ligne de dépense, plafonner son montant, ou justifier la reventillation HT / TVA.",(IFERROR(VALUE(TRIM(SUBSTITUTE(AZ86,CHAR(160),""))),0))=0,"",(IFERROR(VALUE(TRIM(SUBSTITUTE(AW86,CHAR(160),""))),0))=(IFERROR(VALUE(TRIM(SUBSTITUTE(AZ86,CHAR(160),""))),0)),"OK",(IFERROR(VALUE(TRIM(SUBSTITUTE(AW86,CHAR(160),""))),0))&gt;(IFERROR(VALUE(TRIM(SUBSTITUTE(AZ86,CHAR(160),""))),0))," OK : Montant instruit inférieur au montant raisonnable.",TRUE,""))</f>
        <v/>
      </c>
      <c r="BC86" s="14" t="str" cm="1">
        <f t="array" ref="BC86">IF(
   OR(AZ86="",X86="",AX86="",V86="",AY86="",W86=""),
   "",
   _xlfn.IFS(
      (IFERROR(VALUE(TRIM(SUBSTITUTE(AZ86,CHAR(160),""))),0))=0,
         "Attention montant présenté entièrement écarté",
      (IFERROR(VALUE(TRIM(SUBSTITUTE(AZ86,CHAR(160),""))),0))&gt;
         (IFERROR(VALUE(TRIM(SUBSTITUTE(X86,CHAR(160),""))),0)),
         "KO : Le montant retenu TTC est supérieur au montant présenté TTC. Merci de revoir la ligne de dépense ou plafonner son montant.",
      (IFERROR(VALUE(TRIM(SUBSTITUTE(AX86,CHAR(160),""))),0))&gt;
         (IFERROR(VALUE(TRIM(SUBSTITUTE(V86,CHAR(160),""))),0)),
         "Attention : Le montant retenu HT est supérieur au montant HT présenté. Merci de revoir la ligne de dépense, plafonner son montant, ou justifier la reventilation HT / TVA.",
      (IFERROR(VALUE(TRIM(SUBSTITUTE(AY86,CHAR(160),""))),0))&gt;
         (IFERROR(VALUE(TRIM(SUBSTITUTE(W86,CHAR(160),""))),0)),
         "Attention : Le montant TVA retenu est supérieur au montant TVA présenté. Merci de revoir la ligne de dépense, plafonner son montant, ou justifier la reventilation HT / TVA.",
      (IFERROR(VALUE(TRIM(SUBSTITUTE(X86,CHAR(160),""))),0))=0,
         "",
      (IFERROR(VALUE(TRIM(SUBSTITUTE(AZ86,CHAR(160),""))),0))=
         (IFERROR(VALUE(TRIM(SUBSTITUTE(X86,CHAR(160),""))),0)),
         "OK",
      (IFERROR(VALUE(TRIM(SUBSTITUTE(AZ86,CHAR(160),""))),0))&lt;
         (IFERROR(VALUE(TRIM(SUBSTITUTE(X86,CHAR(160),""))),0)),
         "Attention : montant présenté partiellement écarté.",
      TRUE,
         ""
   )
)</f>
        <v/>
      </c>
      <c r="BD86" s="49" t="str">
        <f t="shared" si="59"/>
        <v/>
      </c>
      <c r="BE86" s="49" t="str">
        <f t="shared" si="60"/>
        <v/>
      </c>
      <c r="BF86" s="21" t="str">
        <f t="shared" si="61"/>
        <v/>
      </c>
    </row>
    <row r="87" spans="1:58" ht="15" customHeight="1">
      <c r="A87" s="338">
        <v>76</v>
      </c>
      <c r="B87" s="355"/>
      <c r="C87" s="6"/>
      <c r="D87" s="5"/>
      <c r="E87" s="5"/>
      <c r="F87" s="143"/>
      <c r="G87" s="24"/>
      <c r="H87" s="22"/>
      <c r="I87" s="23"/>
      <c r="J87" s="5"/>
      <c r="K87" s="11"/>
      <c r="L87" s="8"/>
      <c r="M87" s="7"/>
      <c r="N87" s="42" t="str">
        <f t="shared" si="64"/>
        <v/>
      </c>
      <c r="O87" s="9"/>
      <c r="P87" s="7"/>
      <c r="Q87" s="42" t="str">
        <f t="shared" si="65"/>
        <v/>
      </c>
      <c r="R87" s="10"/>
      <c r="S87" s="7"/>
      <c r="T87" s="43" t="str">
        <f t="shared" si="66"/>
        <v/>
      </c>
      <c r="U87" s="16"/>
      <c r="V87" s="69" t="str" cm="1">
        <f t="array" ref="V87">IF((_xlfn.IFS(TRIM(SUBSTITUTE(U87,CHAR(160),""))="Devis 1",IFERROR(VALUE(TRIM(SUBSTITUTE(L87,CHAR(160),""))),0),TRIM(SUBSTITUTE(U87,CHAR(160),""))="Devis 2",IFERROR(VALUE(TRIM(SUBSTITUTE(O87,CHAR(160),""))),0),TRIM(SUBSTITUTE(U87,CHAR(160),""))="Devis 3",IFERROR(VALUE(TRIM(SUBSTITUTE(R87,CHAR(160),""))),0),TRUE,0)*IFERROR(VALUE(TRIM(SUBSTITUTE(C87,CHAR(160),""))),0))=0,"",_xlfn.IFS(TRIM(SUBSTITUTE(U87,CHAR(160),""))="Devis 1",IFERROR(VALUE(TRIM(SUBSTITUTE(L87,CHAR(160),""))),0),TRIM(SUBSTITUTE(U87,CHAR(160),""))="Devis 2",IFERROR(VALUE(TRIM(SUBSTITUTE(O87,CHAR(160),""))),0),TRIM(SUBSTITUTE(U87,CHAR(160),""))="Devis 3",IFERROR(VALUE(TRIM(SUBSTITUTE(R87,CHAR(160),""))),0),TRUE,0)*IFERROR(VALUE(TRIM(SUBSTITUTE(C87,CHAR(160),""))),0))</f>
        <v/>
      </c>
      <c r="W87" s="67" t="str" cm="1">
        <f t="array" ref="W87">IF((_xlfn.IFS(TRIM(SUBSTITUTE(U87,CHAR(160),""))="Devis 1",IFERROR(VALUE(TRIM(SUBSTITUTE(M87,CHAR(160),""))),0),TRIM(SUBSTITUTE(U87,CHAR(160),""))="Devis 2",IFERROR(VALUE(TRIM(SUBSTITUTE(P87,CHAR(160),""))),0),TRIM(SUBSTITUTE(U87,CHAR(160),""))="Devis 3",IFERROR(VALUE(TRIM(SUBSTITUTE(S87,CHAR(160),""))),0),TRUE,0)*IFERROR(VALUE(TRIM(SUBSTITUTE(C87,CHAR(160),""))),0))=0,IF(V87&lt;&gt;"",0,""),_xlfn.IFS(TRIM(SUBSTITUTE(U87,CHAR(160),""))="Devis 1",IFERROR(VALUE(TRIM(SUBSTITUTE(M87,CHAR(160),""))),0),TRIM(SUBSTITUTE(U87,CHAR(160),""))="Devis 2",IFERROR(VALUE(TRIM(SUBSTITUTE(P87,CHAR(160),""))),0),TRIM(SUBSTITUTE(U87,CHAR(160),""))="Devis 3",IFERROR(VALUE(TRIM(SUBSTITUTE(S87,CHAR(160),""))),0),TRUE,0)*IFERROR(VALUE(TRIM(SUBSTITUTE(C87,CHAR(160),""))),0))</f>
        <v/>
      </c>
      <c r="X87" s="70" t="str">
        <f t="shared" si="67"/>
        <v/>
      </c>
      <c r="Y87" s="609"/>
      <c r="Z87" s="18" t="str">
        <f t="shared" si="68"/>
        <v/>
      </c>
      <c r="AA87" s="15" t="str">
        <f t="shared" si="69"/>
        <v/>
      </c>
      <c r="AB87" s="15" t="str">
        <f t="shared" si="70"/>
        <v/>
      </c>
      <c r="AC87" s="15" t="str">
        <f t="shared" si="71"/>
        <v/>
      </c>
      <c r="AD87" s="15" t="str">
        <f t="shared" si="72"/>
        <v/>
      </c>
      <c r="AE87" s="15" t="str">
        <f t="shared" si="73"/>
        <v/>
      </c>
      <c r="AF87" s="15" t="str">
        <f t="shared" si="74"/>
        <v/>
      </c>
      <c r="AG87" s="614" t="str">
        <f t="shared" si="75"/>
        <v/>
      </c>
      <c r="AH87" s="618" t="str">
        <f t="shared" si="76"/>
        <v/>
      </c>
      <c r="AI87" s="616" t="str">
        <f t="shared" si="77"/>
        <v/>
      </c>
      <c r="AJ87" s="611" t="str">
        <f t="shared" si="62"/>
        <v/>
      </c>
      <c r="AK87" s="20" t="str">
        <f t="shared" si="63"/>
        <v/>
      </c>
      <c r="AL87" s="42" t="str">
        <f t="shared" si="78"/>
        <v/>
      </c>
      <c r="AM87" s="46" t="str">
        <f t="shared" si="52"/>
        <v/>
      </c>
      <c r="AN87" s="20" t="str">
        <f t="shared" si="53"/>
        <v/>
      </c>
      <c r="AO87" s="42" t="str">
        <f t="shared" si="79"/>
        <v/>
      </c>
      <c r="AP87" s="47" t="str">
        <f t="shared" si="54"/>
        <v/>
      </c>
      <c r="AQ87" s="20" t="str">
        <f t="shared" si="55"/>
        <v/>
      </c>
      <c r="AR87" s="48" t="str">
        <f t="shared" si="80"/>
        <v/>
      </c>
      <c r="AS87" s="44" t="str">
        <f t="shared" si="56"/>
        <v/>
      </c>
      <c r="AT87" s="58"/>
      <c r="AU87" s="49" t="str">
        <f t="shared" si="57"/>
        <v/>
      </c>
      <c r="AV87" s="49" t="str">
        <f t="shared" si="58"/>
        <v/>
      </c>
      <c r="AW87" s="49" t="str">
        <f t="shared" si="81"/>
        <v/>
      </c>
      <c r="AX87" s="68" t="str" cm="1">
        <f t="array" ref="AX87">IF($AA87="","",IF((IFERROR(_xlfn.IFS($AS87="Devis 1",(IFERROR(VALUE(TRIM(SUBSTITUTE(AJ87,CHAR(160),""))),0)),$AS87="Devis 2",(IFERROR(VALUE(TRIM(SUBSTITUTE(AM87,CHAR(160),""))),0)),$AS87="Devis 3",(IFERROR(VALUE(TRIM(SUBSTITUTE(AP87,CHAR(160),""))),0))),0))*(IFERROR(VALUE(TRIM(SUBSTITUTE($AA87,CHAR(160),""))),0))=0,"",(IFERROR(_xlfn.IFS($AS87="Devis 1",(IFERROR(VALUE(TRIM(SUBSTITUTE(AJ87,CHAR(160),""))),0)),$AS87="Devis 2",(IFERROR(VALUE(TRIM(SUBSTITUTE(AM87,CHAR(160),""))),0)),$AS87="Devis 3",(IFERROR(VALUE(TRIM(SUBSTITUTE(AP87,CHAR(160),""))),0))),0))*(IFERROR(VALUE(TRIM(SUBSTITUTE($AA87,CHAR(160),""))),0))))</f>
        <v/>
      </c>
      <c r="AY87" s="68" t="str" cm="1">
        <f t="array" ref="AY87">IF($AA87="","",IF(IFERROR(_xlfn.IFS(TRIM(SUBSTITUTE($AS87,CHAR(160),""))="Devis 1",IFERROR(VALUE(TRIM(SUBSTITUTE(AK87,CHAR(160),""))),0),TRIM(SUBSTITUTE($AS87,CHAR(160),""))="Devis 2",IFERROR(VALUE(TRIM(SUBSTITUTE(AN87,CHAR(160),""))),0),TRIM(SUBSTITUTE($AS87,CHAR(160),""))="Devis 3",IFERROR(VALUE(TRIM(SUBSTITUTE(AQ87,CHAR(160),""))),0)),0)*IFERROR(VALUE(TRIM(SUBSTITUTE($AA87,CHAR(160),""))),0)=0,IF(AX87&lt;&gt;"",0,""),IFERROR(_xlfn.IFS(TRIM(SUBSTITUTE($AS87,CHAR(160),""))="Devis 1",IFERROR(VALUE(TRIM(SUBSTITUTE(AK87,CHAR(160),""))),0),TRIM(SUBSTITUTE($AS87,CHAR(160),""))="Devis 2",IFERROR(VALUE(TRIM(SUBSTITUTE(AN87,CHAR(160),""))),0),TRIM(SUBSTITUTE($AS87,CHAR(160),""))="Devis 3",IFERROR(VALUE(TRIM(SUBSTITUTE(AQ87,CHAR(160),""))),0)),0)*IFERROR(VALUE(TRIM(SUBSTITUTE($AA87,CHAR(160),""))),0)))</f>
        <v/>
      </c>
      <c r="AZ87" s="68" t="str" cm="1">
        <f t="array" ref="AZ87">IF($AA87="","",IF((IFERROR(_xlfn.IFS($AS87="Devis 1",(IFERROR(VALUE(TRIM(SUBSTITUTE(AL87,CHAR(160),""))),0)),$AS87="Devis 2",(IFERROR(VALUE(TRIM(SUBSTITUTE(AO87,CHAR(160),""))),0)),$AS87="Devis 3",(IFERROR(VALUE(TRIM(SUBSTITUTE(AR87,CHAR(160),""))),0))),0))*(IFERROR(VALUE(TRIM(SUBSTITUTE($AA87,CHAR(160),""))),0))=0,"",(IFERROR(_xlfn.IFS($AS87="Devis 1",(IFERROR(VALUE(TRIM(SUBSTITUTE(AL87,CHAR(160),""))),0)),$AS87="Devis 2",(IFERROR(VALUE(TRIM(SUBSTITUTE(AO87,CHAR(160),""))),0)),$AS87="Devis 3",(IFERROR(VALUE(TRIM(SUBSTITUTE(AR87,CHAR(160),""))),0))),0))*(IFERROR(VALUE(TRIM(SUBSTITUTE($AA87,CHAR(160),""))),0))))</f>
        <v/>
      </c>
      <c r="BA87" s="59"/>
      <c r="BB87" s="14" t="str" cm="1">
        <f t="array" ref="BB87">IF(OR(AZ87="",AW87="",AX87="",AU87="",AY87="",AV87=""),"",_xlfn.IFS((IFERROR(VALUE(TRIM(SUBSTITUTE(AZ87,CHAR(160),""))),0))&gt;(IFERROR(VALUE(TRIM(SUBSTITUTE(AW87,CHAR(160),""))),0)),"KO : Le montant retenu TTC est supérieur au montant raisonnable TTC. Merci de revoir la ligne de dépense ou plafonner son montant.",(IFERROR(VALUE(TRIM(SUBSTITUTE(AX87,CHAR(160),""))),0))&gt;(IFERROR(VALUE(TRIM(SUBSTITUTE(AU87,CHAR(160),""))),0)),"Attention : Le montant retenu HT est supérieur au montant HT raisonnable. Merci de revoir la ligne de dépense, plafonner son montant, ou justifier la reventillation HT / TVA.",(IFERROR(VALUE(TRIM(SUBSTITUTE(AY87,CHAR(160),""))),0))&gt;(IFERROR(VALUE(TRIM(SUBSTITUTE(AV87,CHAR(160),""))),0)),"Attention : Le montant TVA retenu est supérieur au montant TVA raisonnable. Merci de revoir la ligne de dépense, plafonner son montant, ou justifier la reventillation HT / TVA.",(IFERROR(VALUE(TRIM(SUBSTITUTE(AZ87,CHAR(160),""))),0))=0,"",(IFERROR(VALUE(TRIM(SUBSTITUTE(AW87,CHAR(160),""))),0))=(IFERROR(VALUE(TRIM(SUBSTITUTE(AZ87,CHAR(160),""))),0)),"OK",(IFERROR(VALUE(TRIM(SUBSTITUTE(AW87,CHAR(160),""))),0))&gt;(IFERROR(VALUE(TRIM(SUBSTITUTE(AZ87,CHAR(160),""))),0))," OK : Montant instruit inférieur au montant raisonnable.",TRUE,""))</f>
        <v/>
      </c>
      <c r="BC87" s="14" t="str" cm="1">
        <f t="array" ref="BC87">IF(
   OR(AZ87="",X87="",AX87="",V87="",AY87="",W87=""),
   "",
   _xlfn.IFS(
      (IFERROR(VALUE(TRIM(SUBSTITUTE(AZ87,CHAR(160),""))),0))=0,
         "Attention montant présenté entièrement écarté",
      (IFERROR(VALUE(TRIM(SUBSTITUTE(AZ87,CHAR(160),""))),0))&gt;
         (IFERROR(VALUE(TRIM(SUBSTITUTE(X87,CHAR(160),""))),0)),
         "KO : Le montant retenu TTC est supérieur au montant présenté TTC. Merci de revoir la ligne de dépense ou plafonner son montant.",
      (IFERROR(VALUE(TRIM(SUBSTITUTE(AX87,CHAR(160),""))),0))&gt;
         (IFERROR(VALUE(TRIM(SUBSTITUTE(V87,CHAR(160),""))),0)),
         "Attention : Le montant retenu HT est supérieur au montant HT présenté. Merci de revoir la ligne de dépense, plafonner son montant, ou justifier la reventilation HT / TVA.",
      (IFERROR(VALUE(TRIM(SUBSTITUTE(AY87,CHAR(160),""))),0))&gt;
         (IFERROR(VALUE(TRIM(SUBSTITUTE(W87,CHAR(160),""))),0)),
         "Attention : Le montant TVA retenu est supérieur au montant TVA présenté. Merci de revoir la ligne de dépense, plafonner son montant, ou justifier la reventilation HT / TVA.",
      (IFERROR(VALUE(TRIM(SUBSTITUTE(X87,CHAR(160),""))),0))=0,
         "",
      (IFERROR(VALUE(TRIM(SUBSTITUTE(AZ87,CHAR(160),""))),0))=
         (IFERROR(VALUE(TRIM(SUBSTITUTE(X87,CHAR(160),""))),0)),
         "OK",
      (IFERROR(VALUE(TRIM(SUBSTITUTE(AZ87,CHAR(160),""))),0))&lt;
         (IFERROR(VALUE(TRIM(SUBSTITUTE(X87,CHAR(160),""))),0)),
         "Attention : montant présenté partiellement écarté.",
      TRUE,
         ""
   )
)</f>
        <v/>
      </c>
      <c r="BD87" s="49" t="str">
        <f t="shared" si="59"/>
        <v/>
      </c>
      <c r="BE87" s="49" t="str">
        <f t="shared" si="60"/>
        <v/>
      </c>
      <c r="BF87" s="21" t="str">
        <f t="shared" si="61"/>
        <v/>
      </c>
    </row>
    <row r="88" spans="1:58" ht="15" customHeight="1">
      <c r="A88" s="338">
        <v>77</v>
      </c>
      <c r="B88" s="355"/>
      <c r="C88" s="6"/>
      <c r="D88" s="5"/>
      <c r="E88" s="5"/>
      <c r="F88" s="143"/>
      <c r="G88" s="24"/>
      <c r="H88" s="22"/>
      <c r="I88" s="23"/>
      <c r="J88" s="5"/>
      <c r="K88" s="11"/>
      <c r="L88" s="8"/>
      <c r="M88" s="7"/>
      <c r="N88" s="42" t="str">
        <f t="shared" si="64"/>
        <v/>
      </c>
      <c r="O88" s="9"/>
      <c r="P88" s="7"/>
      <c r="Q88" s="42" t="str">
        <f t="shared" si="65"/>
        <v/>
      </c>
      <c r="R88" s="10"/>
      <c r="S88" s="7"/>
      <c r="T88" s="43" t="str">
        <f t="shared" si="66"/>
        <v/>
      </c>
      <c r="U88" s="16"/>
      <c r="V88" s="69" t="str" cm="1">
        <f t="array" ref="V88">IF((_xlfn.IFS(TRIM(SUBSTITUTE(U88,CHAR(160),""))="Devis 1",IFERROR(VALUE(TRIM(SUBSTITUTE(L88,CHAR(160),""))),0),TRIM(SUBSTITUTE(U88,CHAR(160),""))="Devis 2",IFERROR(VALUE(TRIM(SUBSTITUTE(O88,CHAR(160),""))),0),TRIM(SUBSTITUTE(U88,CHAR(160),""))="Devis 3",IFERROR(VALUE(TRIM(SUBSTITUTE(R88,CHAR(160),""))),0),TRUE,0)*IFERROR(VALUE(TRIM(SUBSTITUTE(C88,CHAR(160),""))),0))=0,"",_xlfn.IFS(TRIM(SUBSTITUTE(U88,CHAR(160),""))="Devis 1",IFERROR(VALUE(TRIM(SUBSTITUTE(L88,CHAR(160),""))),0),TRIM(SUBSTITUTE(U88,CHAR(160),""))="Devis 2",IFERROR(VALUE(TRIM(SUBSTITUTE(O88,CHAR(160),""))),0),TRIM(SUBSTITUTE(U88,CHAR(160),""))="Devis 3",IFERROR(VALUE(TRIM(SUBSTITUTE(R88,CHAR(160),""))),0),TRUE,0)*IFERROR(VALUE(TRIM(SUBSTITUTE(C88,CHAR(160),""))),0))</f>
        <v/>
      </c>
      <c r="W88" s="67" t="str" cm="1">
        <f t="array" ref="W88">IF((_xlfn.IFS(TRIM(SUBSTITUTE(U88,CHAR(160),""))="Devis 1",IFERROR(VALUE(TRIM(SUBSTITUTE(M88,CHAR(160),""))),0),TRIM(SUBSTITUTE(U88,CHAR(160),""))="Devis 2",IFERROR(VALUE(TRIM(SUBSTITUTE(P88,CHAR(160),""))),0),TRIM(SUBSTITUTE(U88,CHAR(160),""))="Devis 3",IFERROR(VALUE(TRIM(SUBSTITUTE(S88,CHAR(160),""))),0),TRUE,0)*IFERROR(VALUE(TRIM(SUBSTITUTE(C88,CHAR(160),""))),0))=0,IF(V88&lt;&gt;"",0,""),_xlfn.IFS(TRIM(SUBSTITUTE(U88,CHAR(160),""))="Devis 1",IFERROR(VALUE(TRIM(SUBSTITUTE(M88,CHAR(160),""))),0),TRIM(SUBSTITUTE(U88,CHAR(160),""))="Devis 2",IFERROR(VALUE(TRIM(SUBSTITUTE(P88,CHAR(160),""))),0),TRIM(SUBSTITUTE(U88,CHAR(160),""))="Devis 3",IFERROR(VALUE(TRIM(SUBSTITUTE(S88,CHAR(160),""))),0),TRUE,0)*IFERROR(VALUE(TRIM(SUBSTITUTE(C88,CHAR(160),""))),0))</f>
        <v/>
      </c>
      <c r="X88" s="70" t="str">
        <f t="shared" si="67"/>
        <v/>
      </c>
      <c r="Y88" s="609"/>
      <c r="Z88" s="18" t="str">
        <f t="shared" si="68"/>
        <v/>
      </c>
      <c r="AA88" s="15" t="str">
        <f t="shared" si="69"/>
        <v/>
      </c>
      <c r="AB88" s="15" t="str">
        <f t="shared" si="70"/>
        <v/>
      </c>
      <c r="AC88" s="15" t="str">
        <f t="shared" si="71"/>
        <v/>
      </c>
      <c r="AD88" s="15" t="str">
        <f t="shared" si="72"/>
        <v/>
      </c>
      <c r="AE88" s="15" t="str">
        <f t="shared" si="73"/>
        <v/>
      </c>
      <c r="AF88" s="15" t="str">
        <f t="shared" si="74"/>
        <v/>
      </c>
      <c r="AG88" s="614" t="str">
        <f t="shared" si="75"/>
        <v/>
      </c>
      <c r="AH88" s="618" t="str">
        <f t="shared" si="76"/>
        <v/>
      </c>
      <c r="AI88" s="616" t="str">
        <f t="shared" si="77"/>
        <v/>
      </c>
      <c r="AJ88" s="611" t="str">
        <f t="shared" si="62"/>
        <v/>
      </c>
      <c r="AK88" s="20" t="str">
        <f t="shared" si="63"/>
        <v/>
      </c>
      <c r="AL88" s="42" t="str">
        <f t="shared" si="78"/>
        <v/>
      </c>
      <c r="AM88" s="46" t="str">
        <f t="shared" si="52"/>
        <v/>
      </c>
      <c r="AN88" s="20" t="str">
        <f t="shared" si="53"/>
        <v/>
      </c>
      <c r="AO88" s="42" t="str">
        <f t="shared" si="79"/>
        <v/>
      </c>
      <c r="AP88" s="47" t="str">
        <f t="shared" si="54"/>
        <v/>
      </c>
      <c r="AQ88" s="20" t="str">
        <f t="shared" si="55"/>
        <v/>
      </c>
      <c r="AR88" s="48" t="str">
        <f t="shared" si="80"/>
        <v/>
      </c>
      <c r="AS88" s="44" t="str">
        <f t="shared" si="56"/>
        <v/>
      </c>
      <c r="AT88" s="58"/>
      <c r="AU88" s="49" t="str">
        <f t="shared" si="57"/>
        <v/>
      </c>
      <c r="AV88" s="49" t="str">
        <f t="shared" si="58"/>
        <v/>
      </c>
      <c r="AW88" s="49" t="str">
        <f t="shared" si="81"/>
        <v/>
      </c>
      <c r="AX88" s="68" t="str" cm="1">
        <f t="array" ref="AX88">IF($AA88="","",IF((IFERROR(_xlfn.IFS($AS88="Devis 1",(IFERROR(VALUE(TRIM(SUBSTITUTE(AJ88,CHAR(160),""))),0)),$AS88="Devis 2",(IFERROR(VALUE(TRIM(SUBSTITUTE(AM88,CHAR(160),""))),0)),$AS88="Devis 3",(IFERROR(VALUE(TRIM(SUBSTITUTE(AP88,CHAR(160),""))),0))),0))*(IFERROR(VALUE(TRIM(SUBSTITUTE($AA88,CHAR(160),""))),0))=0,"",(IFERROR(_xlfn.IFS($AS88="Devis 1",(IFERROR(VALUE(TRIM(SUBSTITUTE(AJ88,CHAR(160),""))),0)),$AS88="Devis 2",(IFERROR(VALUE(TRIM(SUBSTITUTE(AM88,CHAR(160),""))),0)),$AS88="Devis 3",(IFERROR(VALUE(TRIM(SUBSTITUTE(AP88,CHAR(160),""))),0))),0))*(IFERROR(VALUE(TRIM(SUBSTITUTE($AA88,CHAR(160),""))),0))))</f>
        <v/>
      </c>
      <c r="AY88" s="68" t="str" cm="1">
        <f t="array" ref="AY88">IF($AA88="","",IF(IFERROR(_xlfn.IFS(TRIM(SUBSTITUTE($AS88,CHAR(160),""))="Devis 1",IFERROR(VALUE(TRIM(SUBSTITUTE(AK88,CHAR(160),""))),0),TRIM(SUBSTITUTE($AS88,CHAR(160),""))="Devis 2",IFERROR(VALUE(TRIM(SUBSTITUTE(AN88,CHAR(160),""))),0),TRIM(SUBSTITUTE($AS88,CHAR(160),""))="Devis 3",IFERROR(VALUE(TRIM(SUBSTITUTE(AQ88,CHAR(160),""))),0)),0)*IFERROR(VALUE(TRIM(SUBSTITUTE($AA88,CHAR(160),""))),0)=0,IF(AX88&lt;&gt;"",0,""),IFERROR(_xlfn.IFS(TRIM(SUBSTITUTE($AS88,CHAR(160),""))="Devis 1",IFERROR(VALUE(TRIM(SUBSTITUTE(AK88,CHAR(160),""))),0),TRIM(SUBSTITUTE($AS88,CHAR(160),""))="Devis 2",IFERROR(VALUE(TRIM(SUBSTITUTE(AN88,CHAR(160),""))),0),TRIM(SUBSTITUTE($AS88,CHAR(160),""))="Devis 3",IFERROR(VALUE(TRIM(SUBSTITUTE(AQ88,CHAR(160),""))),0)),0)*IFERROR(VALUE(TRIM(SUBSTITUTE($AA88,CHAR(160),""))),0)))</f>
        <v/>
      </c>
      <c r="AZ88" s="68" t="str" cm="1">
        <f t="array" ref="AZ88">IF($AA88="","",IF((IFERROR(_xlfn.IFS($AS88="Devis 1",(IFERROR(VALUE(TRIM(SUBSTITUTE(AL88,CHAR(160),""))),0)),$AS88="Devis 2",(IFERROR(VALUE(TRIM(SUBSTITUTE(AO88,CHAR(160),""))),0)),$AS88="Devis 3",(IFERROR(VALUE(TRIM(SUBSTITUTE(AR88,CHAR(160),""))),0))),0))*(IFERROR(VALUE(TRIM(SUBSTITUTE($AA88,CHAR(160),""))),0))=0,"",(IFERROR(_xlfn.IFS($AS88="Devis 1",(IFERROR(VALUE(TRIM(SUBSTITUTE(AL88,CHAR(160),""))),0)),$AS88="Devis 2",(IFERROR(VALUE(TRIM(SUBSTITUTE(AO88,CHAR(160),""))),0)),$AS88="Devis 3",(IFERROR(VALUE(TRIM(SUBSTITUTE(AR88,CHAR(160),""))),0))),0))*(IFERROR(VALUE(TRIM(SUBSTITUTE($AA88,CHAR(160),""))),0))))</f>
        <v/>
      </c>
      <c r="BA88" s="59"/>
      <c r="BB88" s="14" t="str" cm="1">
        <f t="array" ref="BB88">IF(OR(AZ88="",AW88="",AX88="",AU88="",AY88="",AV88=""),"",_xlfn.IFS((IFERROR(VALUE(TRIM(SUBSTITUTE(AZ88,CHAR(160),""))),0))&gt;(IFERROR(VALUE(TRIM(SUBSTITUTE(AW88,CHAR(160),""))),0)),"KO : Le montant retenu TTC est supérieur au montant raisonnable TTC. Merci de revoir la ligne de dépense ou plafonner son montant.",(IFERROR(VALUE(TRIM(SUBSTITUTE(AX88,CHAR(160),""))),0))&gt;(IFERROR(VALUE(TRIM(SUBSTITUTE(AU88,CHAR(160),""))),0)),"Attention : Le montant retenu HT est supérieur au montant HT raisonnable. Merci de revoir la ligne de dépense, plafonner son montant, ou justifier la reventillation HT / TVA.",(IFERROR(VALUE(TRIM(SUBSTITUTE(AY88,CHAR(160),""))),0))&gt;(IFERROR(VALUE(TRIM(SUBSTITUTE(AV88,CHAR(160),""))),0)),"Attention : Le montant TVA retenu est supérieur au montant TVA raisonnable. Merci de revoir la ligne de dépense, plafonner son montant, ou justifier la reventillation HT / TVA.",(IFERROR(VALUE(TRIM(SUBSTITUTE(AZ88,CHAR(160),""))),0))=0,"",(IFERROR(VALUE(TRIM(SUBSTITUTE(AW88,CHAR(160),""))),0))=(IFERROR(VALUE(TRIM(SUBSTITUTE(AZ88,CHAR(160),""))),0)),"OK",(IFERROR(VALUE(TRIM(SUBSTITUTE(AW88,CHAR(160),""))),0))&gt;(IFERROR(VALUE(TRIM(SUBSTITUTE(AZ88,CHAR(160),""))),0))," OK : Montant instruit inférieur au montant raisonnable.",TRUE,""))</f>
        <v/>
      </c>
      <c r="BC88" s="14" t="str" cm="1">
        <f t="array" ref="BC88">IF(
   OR(AZ88="",X88="",AX88="",V88="",AY88="",W88=""),
   "",
   _xlfn.IFS(
      (IFERROR(VALUE(TRIM(SUBSTITUTE(AZ88,CHAR(160),""))),0))=0,
         "Attention montant présenté entièrement écarté",
      (IFERROR(VALUE(TRIM(SUBSTITUTE(AZ88,CHAR(160),""))),0))&gt;
         (IFERROR(VALUE(TRIM(SUBSTITUTE(X88,CHAR(160),""))),0)),
         "KO : Le montant retenu TTC est supérieur au montant présenté TTC. Merci de revoir la ligne de dépense ou plafonner son montant.",
      (IFERROR(VALUE(TRIM(SUBSTITUTE(AX88,CHAR(160),""))),0))&gt;
         (IFERROR(VALUE(TRIM(SUBSTITUTE(V88,CHAR(160),""))),0)),
         "Attention : Le montant retenu HT est supérieur au montant HT présenté. Merci de revoir la ligne de dépense, plafonner son montant, ou justifier la reventilation HT / TVA.",
      (IFERROR(VALUE(TRIM(SUBSTITUTE(AY88,CHAR(160),""))),0))&gt;
         (IFERROR(VALUE(TRIM(SUBSTITUTE(W88,CHAR(160),""))),0)),
         "Attention : Le montant TVA retenu est supérieur au montant TVA présenté. Merci de revoir la ligne de dépense, plafonner son montant, ou justifier la reventilation HT / TVA.",
      (IFERROR(VALUE(TRIM(SUBSTITUTE(X88,CHAR(160),""))),0))=0,
         "",
      (IFERROR(VALUE(TRIM(SUBSTITUTE(AZ88,CHAR(160),""))),0))=
         (IFERROR(VALUE(TRIM(SUBSTITUTE(X88,CHAR(160),""))),0)),
         "OK",
      (IFERROR(VALUE(TRIM(SUBSTITUTE(AZ88,CHAR(160),""))),0))&lt;
         (IFERROR(VALUE(TRIM(SUBSTITUTE(X88,CHAR(160),""))),0)),
         "Attention : montant présenté partiellement écarté.",
      TRUE,
         ""
   )
)</f>
        <v/>
      </c>
      <c r="BD88" s="49" t="str">
        <f t="shared" si="59"/>
        <v/>
      </c>
      <c r="BE88" s="49" t="str">
        <f t="shared" si="60"/>
        <v/>
      </c>
      <c r="BF88" s="21" t="str">
        <f t="shared" si="61"/>
        <v/>
      </c>
    </row>
    <row r="89" spans="1:58" ht="15" customHeight="1">
      <c r="A89" s="338">
        <v>78</v>
      </c>
      <c r="B89" s="355"/>
      <c r="C89" s="6"/>
      <c r="D89" s="5"/>
      <c r="E89" s="5"/>
      <c r="F89" s="143"/>
      <c r="G89" s="24"/>
      <c r="H89" s="22"/>
      <c r="I89" s="23"/>
      <c r="J89" s="5"/>
      <c r="K89" s="11"/>
      <c r="L89" s="8"/>
      <c r="M89" s="7"/>
      <c r="N89" s="42" t="str">
        <f t="shared" si="64"/>
        <v/>
      </c>
      <c r="O89" s="9"/>
      <c r="P89" s="7"/>
      <c r="Q89" s="42" t="str">
        <f t="shared" si="65"/>
        <v/>
      </c>
      <c r="R89" s="10"/>
      <c r="S89" s="7"/>
      <c r="T89" s="43" t="str">
        <f t="shared" si="66"/>
        <v/>
      </c>
      <c r="U89" s="16"/>
      <c r="V89" s="69" t="str" cm="1">
        <f t="array" ref="V89">IF((_xlfn.IFS(TRIM(SUBSTITUTE(U89,CHAR(160),""))="Devis 1",IFERROR(VALUE(TRIM(SUBSTITUTE(L89,CHAR(160),""))),0),TRIM(SUBSTITUTE(U89,CHAR(160),""))="Devis 2",IFERROR(VALUE(TRIM(SUBSTITUTE(O89,CHAR(160),""))),0),TRIM(SUBSTITUTE(U89,CHAR(160),""))="Devis 3",IFERROR(VALUE(TRIM(SUBSTITUTE(R89,CHAR(160),""))),0),TRUE,0)*IFERROR(VALUE(TRIM(SUBSTITUTE(C89,CHAR(160),""))),0))=0,"",_xlfn.IFS(TRIM(SUBSTITUTE(U89,CHAR(160),""))="Devis 1",IFERROR(VALUE(TRIM(SUBSTITUTE(L89,CHAR(160),""))),0),TRIM(SUBSTITUTE(U89,CHAR(160),""))="Devis 2",IFERROR(VALUE(TRIM(SUBSTITUTE(O89,CHAR(160),""))),0),TRIM(SUBSTITUTE(U89,CHAR(160),""))="Devis 3",IFERROR(VALUE(TRIM(SUBSTITUTE(R89,CHAR(160),""))),0),TRUE,0)*IFERROR(VALUE(TRIM(SUBSTITUTE(C89,CHAR(160),""))),0))</f>
        <v/>
      </c>
      <c r="W89" s="67" t="str" cm="1">
        <f t="array" ref="W89">IF((_xlfn.IFS(TRIM(SUBSTITUTE(U89,CHAR(160),""))="Devis 1",IFERROR(VALUE(TRIM(SUBSTITUTE(M89,CHAR(160),""))),0),TRIM(SUBSTITUTE(U89,CHAR(160),""))="Devis 2",IFERROR(VALUE(TRIM(SUBSTITUTE(P89,CHAR(160),""))),0),TRIM(SUBSTITUTE(U89,CHAR(160),""))="Devis 3",IFERROR(VALUE(TRIM(SUBSTITUTE(S89,CHAR(160),""))),0),TRUE,0)*IFERROR(VALUE(TRIM(SUBSTITUTE(C89,CHAR(160),""))),0))=0,IF(V89&lt;&gt;"",0,""),_xlfn.IFS(TRIM(SUBSTITUTE(U89,CHAR(160),""))="Devis 1",IFERROR(VALUE(TRIM(SUBSTITUTE(M89,CHAR(160),""))),0),TRIM(SUBSTITUTE(U89,CHAR(160),""))="Devis 2",IFERROR(VALUE(TRIM(SUBSTITUTE(P89,CHAR(160),""))),0),TRIM(SUBSTITUTE(U89,CHAR(160),""))="Devis 3",IFERROR(VALUE(TRIM(SUBSTITUTE(S89,CHAR(160),""))),0),TRUE,0)*IFERROR(VALUE(TRIM(SUBSTITUTE(C89,CHAR(160),""))),0))</f>
        <v/>
      </c>
      <c r="X89" s="70" t="str">
        <f t="shared" si="67"/>
        <v/>
      </c>
      <c r="Y89" s="609"/>
      <c r="Z89" s="18" t="str">
        <f t="shared" si="68"/>
        <v/>
      </c>
      <c r="AA89" s="15" t="str">
        <f t="shared" si="69"/>
        <v/>
      </c>
      <c r="AB89" s="15" t="str">
        <f t="shared" si="70"/>
        <v/>
      </c>
      <c r="AC89" s="15" t="str">
        <f t="shared" si="71"/>
        <v/>
      </c>
      <c r="AD89" s="15" t="str">
        <f t="shared" si="72"/>
        <v/>
      </c>
      <c r="AE89" s="15" t="str">
        <f t="shared" si="73"/>
        <v/>
      </c>
      <c r="AF89" s="15" t="str">
        <f t="shared" si="74"/>
        <v/>
      </c>
      <c r="AG89" s="614" t="str">
        <f t="shared" si="75"/>
        <v/>
      </c>
      <c r="AH89" s="618" t="str">
        <f t="shared" si="76"/>
        <v/>
      </c>
      <c r="AI89" s="616" t="str">
        <f t="shared" si="77"/>
        <v/>
      </c>
      <c r="AJ89" s="611" t="str">
        <f t="shared" si="62"/>
        <v/>
      </c>
      <c r="AK89" s="20" t="str">
        <f t="shared" si="63"/>
        <v/>
      </c>
      <c r="AL89" s="42" t="str">
        <f t="shared" si="78"/>
        <v/>
      </c>
      <c r="AM89" s="46" t="str">
        <f t="shared" si="52"/>
        <v/>
      </c>
      <c r="AN89" s="20" t="str">
        <f t="shared" si="53"/>
        <v/>
      </c>
      <c r="AO89" s="42" t="str">
        <f t="shared" si="79"/>
        <v/>
      </c>
      <c r="AP89" s="47" t="str">
        <f t="shared" si="54"/>
        <v/>
      </c>
      <c r="AQ89" s="20" t="str">
        <f t="shared" si="55"/>
        <v/>
      </c>
      <c r="AR89" s="48" t="str">
        <f t="shared" si="80"/>
        <v/>
      </c>
      <c r="AS89" s="44" t="str">
        <f t="shared" si="56"/>
        <v/>
      </c>
      <c r="AT89" s="58"/>
      <c r="AU89" s="49" t="str">
        <f t="shared" si="57"/>
        <v/>
      </c>
      <c r="AV89" s="49" t="str">
        <f t="shared" si="58"/>
        <v/>
      </c>
      <c r="AW89" s="49" t="str">
        <f t="shared" si="81"/>
        <v/>
      </c>
      <c r="AX89" s="68" t="str" cm="1">
        <f t="array" ref="AX89">IF($AA89="","",IF((IFERROR(_xlfn.IFS($AS89="Devis 1",(IFERROR(VALUE(TRIM(SUBSTITUTE(AJ89,CHAR(160),""))),0)),$AS89="Devis 2",(IFERROR(VALUE(TRIM(SUBSTITUTE(AM89,CHAR(160),""))),0)),$AS89="Devis 3",(IFERROR(VALUE(TRIM(SUBSTITUTE(AP89,CHAR(160),""))),0))),0))*(IFERROR(VALUE(TRIM(SUBSTITUTE($AA89,CHAR(160),""))),0))=0,"",(IFERROR(_xlfn.IFS($AS89="Devis 1",(IFERROR(VALUE(TRIM(SUBSTITUTE(AJ89,CHAR(160),""))),0)),$AS89="Devis 2",(IFERROR(VALUE(TRIM(SUBSTITUTE(AM89,CHAR(160),""))),0)),$AS89="Devis 3",(IFERROR(VALUE(TRIM(SUBSTITUTE(AP89,CHAR(160),""))),0))),0))*(IFERROR(VALUE(TRIM(SUBSTITUTE($AA89,CHAR(160),""))),0))))</f>
        <v/>
      </c>
      <c r="AY89" s="68" t="str" cm="1">
        <f t="array" ref="AY89">IF($AA89="","",IF(IFERROR(_xlfn.IFS(TRIM(SUBSTITUTE($AS89,CHAR(160),""))="Devis 1",IFERROR(VALUE(TRIM(SUBSTITUTE(AK89,CHAR(160),""))),0),TRIM(SUBSTITUTE($AS89,CHAR(160),""))="Devis 2",IFERROR(VALUE(TRIM(SUBSTITUTE(AN89,CHAR(160),""))),0),TRIM(SUBSTITUTE($AS89,CHAR(160),""))="Devis 3",IFERROR(VALUE(TRIM(SUBSTITUTE(AQ89,CHAR(160),""))),0)),0)*IFERROR(VALUE(TRIM(SUBSTITUTE($AA89,CHAR(160),""))),0)=0,IF(AX89&lt;&gt;"",0,""),IFERROR(_xlfn.IFS(TRIM(SUBSTITUTE($AS89,CHAR(160),""))="Devis 1",IFERROR(VALUE(TRIM(SUBSTITUTE(AK89,CHAR(160),""))),0),TRIM(SUBSTITUTE($AS89,CHAR(160),""))="Devis 2",IFERROR(VALUE(TRIM(SUBSTITUTE(AN89,CHAR(160),""))),0),TRIM(SUBSTITUTE($AS89,CHAR(160),""))="Devis 3",IFERROR(VALUE(TRIM(SUBSTITUTE(AQ89,CHAR(160),""))),0)),0)*IFERROR(VALUE(TRIM(SUBSTITUTE($AA89,CHAR(160),""))),0)))</f>
        <v/>
      </c>
      <c r="AZ89" s="68" t="str" cm="1">
        <f t="array" ref="AZ89">IF($AA89="","",IF((IFERROR(_xlfn.IFS($AS89="Devis 1",(IFERROR(VALUE(TRIM(SUBSTITUTE(AL89,CHAR(160),""))),0)),$AS89="Devis 2",(IFERROR(VALUE(TRIM(SUBSTITUTE(AO89,CHAR(160),""))),0)),$AS89="Devis 3",(IFERROR(VALUE(TRIM(SUBSTITUTE(AR89,CHAR(160),""))),0))),0))*(IFERROR(VALUE(TRIM(SUBSTITUTE($AA89,CHAR(160),""))),0))=0,"",(IFERROR(_xlfn.IFS($AS89="Devis 1",(IFERROR(VALUE(TRIM(SUBSTITUTE(AL89,CHAR(160),""))),0)),$AS89="Devis 2",(IFERROR(VALUE(TRIM(SUBSTITUTE(AO89,CHAR(160),""))),0)),$AS89="Devis 3",(IFERROR(VALUE(TRIM(SUBSTITUTE(AR89,CHAR(160),""))),0))),0))*(IFERROR(VALUE(TRIM(SUBSTITUTE($AA89,CHAR(160),""))),0))))</f>
        <v/>
      </c>
      <c r="BA89" s="59"/>
      <c r="BB89" s="14" t="str" cm="1">
        <f t="array" ref="BB89">IF(OR(AZ89="",AW89="",AX89="",AU89="",AY89="",AV89=""),"",_xlfn.IFS((IFERROR(VALUE(TRIM(SUBSTITUTE(AZ89,CHAR(160),""))),0))&gt;(IFERROR(VALUE(TRIM(SUBSTITUTE(AW89,CHAR(160),""))),0)),"KO : Le montant retenu TTC est supérieur au montant raisonnable TTC. Merci de revoir la ligne de dépense ou plafonner son montant.",(IFERROR(VALUE(TRIM(SUBSTITUTE(AX89,CHAR(160),""))),0))&gt;(IFERROR(VALUE(TRIM(SUBSTITUTE(AU89,CHAR(160),""))),0)),"Attention : Le montant retenu HT est supérieur au montant HT raisonnable. Merci de revoir la ligne de dépense, plafonner son montant, ou justifier la reventillation HT / TVA.",(IFERROR(VALUE(TRIM(SUBSTITUTE(AY89,CHAR(160),""))),0))&gt;(IFERROR(VALUE(TRIM(SUBSTITUTE(AV89,CHAR(160),""))),0)),"Attention : Le montant TVA retenu est supérieur au montant TVA raisonnable. Merci de revoir la ligne de dépense, plafonner son montant, ou justifier la reventillation HT / TVA.",(IFERROR(VALUE(TRIM(SUBSTITUTE(AZ89,CHAR(160),""))),0))=0,"",(IFERROR(VALUE(TRIM(SUBSTITUTE(AW89,CHAR(160),""))),0))=(IFERROR(VALUE(TRIM(SUBSTITUTE(AZ89,CHAR(160),""))),0)),"OK",(IFERROR(VALUE(TRIM(SUBSTITUTE(AW89,CHAR(160),""))),0))&gt;(IFERROR(VALUE(TRIM(SUBSTITUTE(AZ89,CHAR(160),""))),0))," OK : Montant instruit inférieur au montant raisonnable.",TRUE,""))</f>
        <v/>
      </c>
      <c r="BC89" s="14" t="str" cm="1">
        <f t="array" ref="BC89">IF(
   OR(AZ89="",X89="",AX89="",V89="",AY89="",W89=""),
   "",
   _xlfn.IFS(
      (IFERROR(VALUE(TRIM(SUBSTITUTE(AZ89,CHAR(160),""))),0))=0,
         "Attention montant présenté entièrement écarté",
      (IFERROR(VALUE(TRIM(SUBSTITUTE(AZ89,CHAR(160),""))),0))&gt;
         (IFERROR(VALUE(TRIM(SUBSTITUTE(X89,CHAR(160),""))),0)),
         "KO : Le montant retenu TTC est supérieur au montant présenté TTC. Merci de revoir la ligne de dépense ou plafonner son montant.",
      (IFERROR(VALUE(TRIM(SUBSTITUTE(AX89,CHAR(160),""))),0))&gt;
         (IFERROR(VALUE(TRIM(SUBSTITUTE(V89,CHAR(160),""))),0)),
         "Attention : Le montant retenu HT est supérieur au montant HT présenté. Merci de revoir la ligne de dépense, plafonner son montant, ou justifier la reventilation HT / TVA.",
      (IFERROR(VALUE(TRIM(SUBSTITUTE(AY89,CHAR(160),""))),0))&gt;
         (IFERROR(VALUE(TRIM(SUBSTITUTE(W89,CHAR(160),""))),0)),
         "Attention : Le montant TVA retenu est supérieur au montant TVA présenté. Merci de revoir la ligne de dépense, plafonner son montant, ou justifier la reventilation HT / TVA.",
      (IFERROR(VALUE(TRIM(SUBSTITUTE(X89,CHAR(160),""))),0))=0,
         "",
      (IFERROR(VALUE(TRIM(SUBSTITUTE(AZ89,CHAR(160),""))),0))=
         (IFERROR(VALUE(TRIM(SUBSTITUTE(X89,CHAR(160),""))),0)),
         "OK",
      (IFERROR(VALUE(TRIM(SUBSTITUTE(AZ89,CHAR(160),""))),0))&lt;
         (IFERROR(VALUE(TRIM(SUBSTITUTE(X89,CHAR(160),""))),0)),
         "Attention : montant présenté partiellement écarté.",
      TRUE,
         ""
   )
)</f>
        <v/>
      </c>
      <c r="BD89" s="49" t="str">
        <f t="shared" si="59"/>
        <v/>
      </c>
      <c r="BE89" s="49" t="str">
        <f t="shared" si="60"/>
        <v/>
      </c>
      <c r="BF89" s="21" t="str">
        <f t="shared" si="61"/>
        <v/>
      </c>
    </row>
    <row r="90" spans="1:58" ht="15" customHeight="1">
      <c r="A90" s="338">
        <v>79</v>
      </c>
      <c r="B90" s="355"/>
      <c r="C90" s="6"/>
      <c r="D90" s="5"/>
      <c r="E90" s="5"/>
      <c r="F90" s="143"/>
      <c r="G90" s="24"/>
      <c r="H90" s="22"/>
      <c r="I90" s="23"/>
      <c r="J90" s="5"/>
      <c r="K90" s="11"/>
      <c r="L90" s="8"/>
      <c r="M90" s="7"/>
      <c r="N90" s="42" t="str">
        <f t="shared" si="64"/>
        <v/>
      </c>
      <c r="O90" s="9"/>
      <c r="P90" s="7"/>
      <c r="Q90" s="42" t="str">
        <f t="shared" si="65"/>
        <v/>
      </c>
      <c r="R90" s="10"/>
      <c r="S90" s="7"/>
      <c r="T90" s="43" t="str">
        <f t="shared" si="66"/>
        <v/>
      </c>
      <c r="U90" s="16"/>
      <c r="V90" s="69" t="str" cm="1">
        <f t="array" ref="V90">IF((_xlfn.IFS(TRIM(SUBSTITUTE(U90,CHAR(160),""))="Devis 1",IFERROR(VALUE(TRIM(SUBSTITUTE(L90,CHAR(160),""))),0),TRIM(SUBSTITUTE(U90,CHAR(160),""))="Devis 2",IFERROR(VALUE(TRIM(SUBSTITUTE(O90,CHAR(160),""))),0),TRIM(SUBSTITUTE(U90,CHAR(160),""))="Devis 3",IFERROR(VALUE(TRIM(SUBSTITUTE(R90,CHAR(160),""))),0),TRUE,0)*IFERROR(VALUE(TRIM(SUBSTITUTE(C90,CHAR(160),""))),0))=0,"",_xlfn.IFS(TRIM(SUBSTITUTE(U90,CHAR(160),""))="Devis 1",IFERROR(VALUE(TRIM(SUBSTITUTE(L90,CHAR(160),""))),0),TRIM(SUBSTITUTE(U90,CHAR(160),""))="Devis 2",IFERROR(VALUE(TRIM(SUBSTITUTE(O90,CHAR(160),""))),0),TRIM(SUBSTITUTE(U90,CHAR(160),""))="Devis 3",IFERROR(VALUE(TRIM(SUBSTITUTE(R90,CHAR(160),""))),0),TRUE,0)*IFERROR(VALUE(TRIM(SUBSTITUTE(C90,CHAR(160),""))),0))</f>
        <v/>
      </c>
      <c r="W90" s="67" t="str" cm="1">
        <f t="array" ref="W90">IF((_xlfn.IFS(TRIM(SUBSTITUTE(U90,CHAR(160),""))="Devis 1",IFERROR(VALUE(TRIM(SUBSTITUTE(M90,CHAR(160),""))),0),TRIM(SUBSTITUTE(U90,CHAR(160),""))="Devis 2",IFERROR(VALUE(TRIM(SUBSTITUTE(P90,CHAR(160),""))),0),TRIM(SUBSTITUTE(U90,CHAR(160),""))="Devis 3",IFERROR(VALUE(TRIM(SUBSTITUTE(S90,CHAR(160),""))),0),TRUE,0)*IFERROR(VALUE(TRIM(SUBSTITUTE(C90,CHAR(160),""))),0))=0,IF(V90&lt;&gt;"",0,""),_xlfn.IFS(TRIM(SUBSTITUTE(U90,CHAR(160),""))="Devis 1",IFERROR(VALUE(TRIM(SUBSTITUTE(M90,CHAR(160),""))),0),TRIM(SUBSTITUTE(U90,CHAR(160),""))="Devis 2",IFERROR(VALUE(TRIM(SUBSTITUTE(P90,CHAR(160),""))),0),TRIM(SUBSTITUTE(U90,CHAR(160),""))="Devis 3",IFERROR(VALUE(TRIM(SUBSTITUTE(S90,CHAR(160),""))),0),TRUE,0)*IFERROR(VALUE(TRIM(SUBSTITUTE(C90,CHAR(160),""))),0))</f>
        <v/>
      </c>
      <c r="X90" s="70" t="str">
        <f t="shared" si="67"/>
        <v/>
      </c>
      <c r="Y90" s="609"/>
      <c r="Z90" s="18" t="str">
        <f t="shared" si="68"/>
        <v/>
      </c>
      <c r="AA90" s="15" t="str">
        <f t="shared" si="69"/>
        <v/>
      </c>
      <c r="AB90" s="15" t="str">
        <f t="shared" si="70"/>
        <v/>
      </c>
      <c r="AC90" s="15" t="str">
        <f t="shared" si="71"/>
        <v/>
      </c>
      <c r="AD90" s="15" t="str">
        <f t="shared" si="72"/>
        <v/>
      </c>
      <c r="AE90" s="15" t="str">
        <f t="shared" si="73"/>
        <v/>
      </c>
      <c r="AF90" s="15" t="str">
        <f t="shared" si="74"/>
        <v/>
      </c>
      <c r="AG90" s="614" t="str">
        <f t="shared" si="75"/>
        <v/>
      </c>
      <c r="AH90" s="618" t="str">
        <f t="shared" si="76"/>
        <v/>
      </c>
      <c r="AI90" s="616" t="str">
        <f t="shared" si="77"/>
        <v/>
      </c>
      <c r="AJ90" s="611" t="str">
        <f t="shared" si="62"/>
        <v/>
      </c>
      <c r="AK90" s="20" t="str">
        <f t="shared" si="63"/>
        <v/>
      </c>
      <c r="AL90" s="42" t="str">
        <f t="shared" si="78"/>
        <v/>
      </c>
      <c r="AM90" s="46" t="str">
        <f t="shared" si="52"/>
        <v/>
      </c>
      <c r="AN90" s="20" t="str">
        <f t="shared" si="53"/>
        <v/>
      </c>
      <c r="AO90" s="42" t="str">
        <f t="shared" si="79"/>
        <v/>
      </c>
      <c r="AP90" s="47" t="str">
        <f t="shared" si="54"/>
        <v/>
      </c>
      <c r="AQ90" s="20" t="str">
        <f t="shared" si="55"/>
        <v/>
      </c>
      <c r="AR90" s="48" t="str">
        <f t="shared" si="80"/>
        <v/>
      </c>
      <c r="AS90" s="44" t="str">
        <f t="shared" si="56"/>
        <v/>
      </c>
      <c r="AT90" s="58"/>
      <c r="AU90" s="49" t="str">
        <f t="shared" si="57"/>
        <v/>
      </c>
      <c r="AV90" s="49" t="str">
        <f t="shared" si="58"/>
        <v/>
      </c>
      <c r="AW90" s="49" t="str">
        <f t="shared" si="81"/>
        <v/>
      </c>
      <c r="AX90" s="68" t="str" cm="1">
        <f t="array" ref="AX90">IF($AA90="","",IF((IFERROR(_xlfn.IFS($AS90="Devis 1",(IFERROR(VALUE(TRIM(SUBSTITUTE(AJ90,CHAR(160),""))),0)),$AS90="Devis 2",(IFERROR(VALUE(TRIM(SUBSTITUTE(AM90,CHAR(160),""))),0)),$AS90="Devis 3",(IFERROR(VALUE(TRIM(SUBSTITUTE(AP90,CHAR(160),""))),0))),0))*(IFERROR(VALUE(TRIM(SUBSTITUTE($AA90,CHAR(160),""))),0))=0,"",(IFERROR(_xlfn.IFS($AS90="Devis 1",(IFERROR(VALUE(TRIM(SUBSTITUTE(AJ90,CHAR(160),""))),0)),$AS90="Devis 2",(IFERROR(VALUE(TRIM(SUBSTITUTE(AM90,CHAR(160),""))),0)),$AS90="Devis 3",(IFERROR(VALUE(TRIM(SUBSTITUTE(AP90,CHAR(160),""))),0))),0))*(IFERROR(VALUE(TRIM(SUBSTITUTE($AA90,CHAR(160),""))),0))))</f>
        <v/>
      </c>
      <c r="AY90" s="68" t="str" cm="1">
        <f t="array" ref="AY90">IF($AA90="","",IF(IFERROR(_xlfn.IFS(TRIM(SUBSTITUTE($AS90,CHAR(160),""))="Devis 1",IFERROR(VALUE(TRIM(SUBSTITUTE(AK90,CHAR(160),""))),0),TRIM(SUBSTITUTE($AS90,CHAR(160),""))="Devis 2",IFERROR(VALUE(TRIM(SUBSTITUTE(AN90,CHAR(160),""))),0),TRIM(SUBSTITUTE($AS90,CHAR(160),""))="Devis 3",IFERROR(VALUE(TRIM(SUBSTITUTE(AQ90,CHAR(160),""))),0)),0)*IFERROR(VALUE(TRIM(SUBSTITUTE($AA90,CHAR(160),""))),0)=0,IF(AX90&lt;&gt;"",0,""),IFERROR(_xlfn.IFS(TRIM(SUBSTITUTE($AS90,CHAR(160),""))="Devis 1",IFERROR(VALUE(TRIM(SUBSTITUTE(AK90,CHAR(160),""))),0),TRIM(SUBSTITUTE($AS90,CHAR(160),""))="Devis 2",IFERROR(VALUE(TRIM(SUBSTITUTE(AN90,CHAR(160),""))),0),TRIM(SUBSTITUTE($AS90,CHAR(160),""))="Devis 3",IFERROR(VALUE(TRIM(SUBSTITUTE(AQ90,CHAR(160),""))),0)),0)*IFERROR(VALUE(TRIM(SUBSTITUTE($AA90,CHAR(160),""))),0)))</f>
        <v/>
      </c>
      <c r="AZ90" s="68" t="str" cm="1">
        <f t="array" ref="AZ90">IF($AA90="","",IF((IFERROR(_xlfn.IFS($AS90="Devis 1",(IFERROR(VALUE(TRIM(SUBSTITUTE(AL90,CHAR(160),""))),0)),$AS90="Devis 2",(IFERROR(VALUE(TRIM(SUBSTITUTE(AO90,CHAR(160),""))),0)),$AS90="Devis 3",(IFERROR(VALUE(TRIM(SUBSTITUTE(AR90,CHAR(160),""))),0))),0))*(IFERROR(VALUE(TRIM(SUBSTITUTE($AA90,CHAR(160),""))),0))=0,"",(IFERROR(_xlfn.IFS($AS90="Devis 1",(IFERROR(VALUE(TRIM(SUBSTITUTE(AL90,CHAR(160),""))),0)),$AS90="Devis 2",(IFERROR(VALUE(TRIM(SUBSTITUTE(AO90,CHAR(160),""))),0)),$AS90="Devis 3",(IFERROR(VALUE(TRIM(SUBSTITUTE(AR90,CHAR(160),""))),0))),0))*(IFERROR(VALUE(TRIM(SUBSTITUTE($AA90,CHAR(160),""))),0))))</f>
        <v/>
      </c>
      <c r="BA90" s="59"/>
      <c r="BB90" s="14" t="str" cm="1">
        <f t="array" ref="BB90">IF(OR(AZ90="",AW90="",AX90="",AU90="",AY90="",AV90=""),"",_xlfn.IFS((IFERROR(VALUE(TRIM(SUBSTITUTE(AZ90,CHAR(160),""))),0))&gt;(IFERROR(VALUE(TRIM(SUBSTITUTE(AW90,CHAR(160),""))),0)),"KO : Le montant retenu TTC est supérieur au montant raisonnable TTC. Merci de revoir la ligne de dépense ou plafonner son montant.",(IFERROR(VALUE(TRIM(SUBSTITUTE(AX90,CHAR(160),""))),0))&gt;(IFERROR(VALUE(TRIM(SUBSTITUTE(AU90,CHAR(160),""))),0)),"Attention : Le montant retenu HT est supérieur au montant HT raisonnable. Merci de revoir la ligne de dépense, plafonner son montant, ou justifier la reventillation HT / TVA.",(IFERROR(VALUE(TRIM(SUBSTITUTE(AY90,CHAR(160),""))),0))&gt;(IFERROR(VALUE(TRIM(SUBSTITUTE(AV90,CHAR(160),""))),0)),"Attention : Le montant TVA retenu est supérieur au montant TVA raisonnable. Merci de revoir la ligne de dépense, plafonner son montant, ou justifier la reventillation HT / TVA.",(IFERROR(VALUE(TRIM(SUBSTITUTE(AZ90,CHAR(160),""))),0))=0,"",(IFERROR(VALUE(TRIM(SUBSTITUTE(AW90,CHAR(160),""))),0))=(IFERROR(VALUE(TRIM(SUBSTITUTE(AZ90,CHAR(160),""))),0)),"OK",(IFERROR(VALUE(TRIM(SUBSTITUTE(AW90,CHAR(160),""))),0))&gt;(IFERROR(VALUE(TRIM(SUBSTITUTE(AZ90,CHAR(160),""))),0))," OK : Montant instruit inférieur au montant raisonnable.",TRUE,""))</f>
        <v/>
      </c>
      <c r="BC90" s="14" t="str" cm="1">
        <f t="array" ref="BC90">IF(
   OR(AZ90="",X90="",AX90="",V90="",AY90="",W90=""),
   "",
   _xlfn.IFS(
      (IFERROR(VALUE(TRIM(SUBSTITUTE(AZ90,CHAR(160),""))),0))=0,
         "Attention montant présenté entièrement écarté",
      (IFERROR(VALUE(TRIM(SUBSTITUTE(AZ90,CHAR(160),""))),0))&gt;
         (IFERROR(VALUE(TRIM(SUBSTITUTE(X90,CHAR(160),""))),0)),
         "KO : Le montant retenu TTC est supérieur au montant présenté TTC. Merci de revoir la ligne de dépense ou plafonner son montant.",
      (IFERROR(VALUE(TRIM(SUBSTITUTE(AX90,CHAR(160),""))),0))&gt;
         (IFERROR(VALUE(TRIM(SUBSTITUTE(V90,CHAR(160),""))),0)),
         "Attention : Le montant retenu HT est supérieur au montant HT présenté. Merci de revoir la ligne de dépense, plafonner son montant, ou justifier la reventilation HT / TVA.",
      (IFERROR(VALUE(TRIM(SUBSTITUTE(AY90,CHAR(160),""))),0))&gt;
         (IFERROR(VALUE(TRIM(SUBSTITUTE(W90,CHAR(160),""))),0)),
         "Attention : Le montant TVA retenu est supérieur au montant TVA présenté. Merci de revoir la ligne de dépense, plafonner son montant, ou justifier la reventilation HT / TVA.",
      (IFERROR(VALUE(TRIM(SUBSTITUTE(X90,CHAR(160),""))),0))=0,
         "",
      (IFERROR(VALUE(TRIM(SUBSTITUTE(AZ90,CHAR(160),""))),0))=
         (IFERROR(VALUE(TRIM(SUBSTITUTE(X90,CHAR(160),""))),0)),
         "OK",
      (IFERROR(VALUE(TRIM(SUBSTITUTE(AZ90,CHAR(160),""))),0))&lt;
         (IFERROR(VALUE(TRIM(SUBSTITUTE(X90,CHAR(160),""))),0)),
         "Attention : montant présenté partiellement écarté.",
      TRUE,
         ""
   )
)</f>
        <v/>
      </c>
      <c r="BD90" s="49" t="str">
        <f t="shared" si="59"/>
        <v/>
      </c>
      <c r="BE90" s="49" t="str">
        <f t="shared" si="60"/>
        <v/>
      </c>
      <c r="BF90" s="21" t="str">
        <f t="shared" si="61"/>
        <v/>
      </c>
    </row>
    <row r="91" spans="1:58" ht="15" customHeight="1">
      <c r="A91" s="338">
        <v>80</v>
      </c>
      <c r="B91" s="355"/>
      <c r="C91" s="6"/>
      <c r="D91" s="5"/>
      <c r="E91" s="5"/>
      <c r="F91" s="143"/>
      <c r="G91" s="24"/>
      <c r="H91" s="22"/>
      <c r="I91" s="23"/>
      <c r="J91" s="5"/>
      <c r="K91" s="11"/>
      <c r="L91" s="8"/>
      <c r="M91" s="7"/>
      <c r="N91" s="42" t="str">
        <f t="shared" si="64"/>
        <v/>
      </c>
      <c r="O91" s="9"/>
      <c r="P91" s="7"/>
      <c r="Q91" s="42" t="str">
        <f t="shared" si="65"/>
        <v/>
      </c>
      <c r="R91" s="10"/>
      <c r="S91" s="7"/>
      <c r="T91" s="43" t="str">
        <f t="shared" si="66"/>
        <v/>
      </c>
      <c r="U91" s="16"/>
      <c r="V91" s="69" t="str" cm="1">
        <f t="array" ref="V91">IF((_xlfn.IFS(TRIM(SUBSTITUTE(U91,CHAR(160),""))="Devis 1",IFERROR(VALUE(TRIM(SUBSTITUTE(L91,CHAR(160),""))),0),TRIM(SUBSTITUTE(U91,CHAR(160),""))="Devis 2",IFERROR(VALUE(TRIM(SUBSTITUTE(O91,CHAR(160),""))),0),TRIM(SUBSTITUTE(U91,CHAR(160),""))="Devis 3",IFERROR(VALUE(TRIM(SUBSTITUTE(R91,CHAR(160),""))),0),TRUE,0)*IFERROR(VALUE(TRIM(SUBSTITUTE(C91,CHAR(160),""))),0))=0,"",_xlfn.IFS(TRIM(SUBSTITUTE(U91,CHAR(160),""))="Devis 1",IFERROR(VALUE(TRIM(SUBSTITUTE(L91,CHAR(160),""))),0),TRIM(SUBSTITUTE(U91,CHAR(160),""))="Devis 2",IFERROR(VALUE(TRIM(SUBSTITUTE(O91,CHAR(160),""))),0),TRIM(SUBSTITUTE(U91,CHAR(160),""))="Devis 3",IFERROR(VALUE(TRIM(SUBSTITUTE(R91,CHAR(160),""))),0),TRUE,0)*IFERROR(VALUE(TRIM(SUBSTITUTE(C91,CHAR(160),""))),0))</f>
        <v/>
      </c>
      <c r="W91" s="67" t="str" cm="1">
        <f t="array" ref="W91">IF((_xlfn.IFS(TRIM(SUBSTITUTE(U91,CHAR(160),""))="Devis 1",IFERROR(VALUE(TRIM(SUBSTITUTE(M91,CHAR(160),""))),0),TRIM(SUBSTITUTE(U91,CHAR(160),""))="Devis 2",IFERROR(VALUE(TRIM(SUBSTITUTE(P91,CHAR(160),""))),0),TRIM(SUBSTITUTE(U91,CHAR(160),""))="Devis 3",IFERROR(VALUE(TRIM(SUBSTITUTE(S91,CHAR(160),""))),0),TRUE,0)*IFERROR(VALUE(TRIM(SUBSTITUTE(C91,CHAR(160),""))),0))=0,IF(V91&lt;&gt;"",0,""),_xlfn.IFS(TRIM(SUBSTITUTE(U91,CHAR(160),""))="Devis 1",IFERROR(VALUE(TRIM(SUBSTITUTE(M91,CHAR(160),""))),0),TRIM(SUBSTITUTE(U91,CHAR(160),""))="Devis 2",IFERROR(VALUE(TRIM(SUBSTITUTE(P91,CHAR(160),""))),0),TRIM(SUBSTITUTE(U91,CHAR(160),""))="Devis 3",IFERROR(VALUE(TRIM(SUBSTITUTE(S91,CHAR(160),""))),0),TRUE,0)*IFERROR(VALUE(TRIM(SUBSTITUTE(C91,CHAR(160),""))),0))</f>
        <v/>
      </c>
      <c r="X91" s="70" t="str">
        <f t="shared" si="67"/>
        <v/>
      </c>
      <c r="Y91" s="609"/>
      <c r="Z91" s="18" t="str">
        <f t="shared" si="68"/>
        <v/>
      </c>
      <c r="AA91" s="15" t="str">
        <f t="shared" si="69"/>
        <v/>
      </c>
      <c r="AB91" s="15" t="str">
        <f t="shared" si="70"/>
        <v/>
      </c>
      <c r="AC91" s="15" t="str">
        <f t="shared" si="71"/>
        <v/>
      </c>
      <c r="AD91" s="15" t="str">
        <f t="shared" si="72"/>
        <v/>
      </c>
      <c r="AE91" s="15" t="str">
        <f t="shared" si="73"/>
        <v/>
      </c>
      <c r="AF91" s="15" t="str">
        <f t="shared" si="74"/>
        <v/>
      </c>
      <c r="AG91" s="614" t="str">
        <f t="shared" si="75"/>
        <v/>
      </c>
      <c r="AH91" s="618" t="str">
        <f t="shared" si="76"/>
        <v/>
      </c>
      <c r="AI91" s="616" t="str">
        <f t="shared" si="77"/>
        <v/>
      </c>
      <c r="AJ91" s="611" t="str">
        <f t="shared" si="62"/>
        <v/>
      </c>
      <c r="AK91" s="20" t="str">
        <f t="shared" si="63"/>
        <v/>
      </c>
      <c r="AL91" s="42" t="str">
        <f t="shared" si="78"/>
        <v/>
      </c>
      <c r="AM91" s="46" t="str">
        <f t="shared" si="52"/>
        <v/>
      </c>
      <c r="AN91" s="20" t="str">
        <f t="shared" si="53"/>
        <v/>
      </c>
      <c r="AO91" s="42" t="str">
        <f t="shared" si="79"/>
        <v/>
      </c>
      <c r="AP91" s="47" t="str">
        <f t="shared" si="54"/>
        <v/>
      </c>
      <c r="AQ91" s="20" t="str">
        <f t="shared" si="55"/>
        <v/>
      </c>
      <c r="AR91" s="48" t="str">
        <f t="shared" si="80"/>
        <v/>
      </c>
      <c r="AS91" s="44" t="str">
        <f t="shared" si="56"/>
        <v/>
      </c>
      <c r="AT91" s="58"/>
      <c r="AU91" s="49" t="str">
        <f t="shared" si="57"/>
        <v/>
      </c>
      <c r="AV91" s="49" t="str">
        <f t="shared" si="58"/>
        <v/>
      </c>
      <c r="AW91" s="49" t="str">
        <f t="shared" si="81"/>
        <v/>
      </c>
      <c r="AX91" s="68" t="str" cm="1">
        <f t="array" ref="AX91">IF($AA91="","",IF((IFERROR(_xlfn.IFS($AS91="Devis 1",(IFERROR(VALUE(TRIM(SUBSTITUTE(AJ91,CHAR(160),""))),0)),$AS91="Devis 2",(IFERROR(VALUE(TRIM(SUBSTITUTE(AM91,CHAR(160),""))),0)),$AS91="Devis 3",(IFERROR(VALUE(TRIM(SUBSTITUTE(AP91,CHAR(160),""))),0))),0))*(IFERROR(VALUE(TRIM(SUBSTITUTE($AA91,CHAR(160),""))),0))=0,"",(IFERROR(_xlfn.IFS($AS91="Devis 1",(IFERROR(VALUE(TRIM(SUBSTITUTE(AJ91,CHAR(160),""))),0)),$AS91="Devis 2",(IFERROR(VALUE(TRIM(SUBSTITUTE(AM91,CHAR(160),""))),0)),$AS91="Devis 3",(IFERROR(VALUE(TRIM(SUBSTITUTE(AP91,CHAR(160),""))),0))),0))*(IFERROR(VALUE(TRIM(SUBSTITUTE($AA91,CHAR(160),""))),0))))</f>
        <v/>
      </c>
      <c r="AY91" s="68" t="str" cm="1">
        <f t="array" ref="AY91">IF($AA91="","",IF(IFERROR(_xlfn.IFS(TRIM(SUBSTITUTE($AS91,CHAR(160),""))="Devis 1",IFERROR(VALUE(TRIM(SUBSTITUTE(AK91,CHAR(160),""))),0),TRIM(SUBSTITUTE($AS91,CHAR(160),""))="Devis 2",IFERROR(VALUE(TRIM(SUBSTITUTE(AN91,CHAR(160),""))),0),TRIM(SUBSTITUTE($AS91,CHAR(160),""))="Devis 3",IFERROR(VALUE(TRIM(SUBSTITUTE(AQ91,CHAR(160),""))),0)),0)*IFERROR(VALUE(TRIM(SUBSTITUTE($AA91,CHAR(160),""))),0)=0,IF(AX91&lt;&gt;"",0,""),IFERROR(_xlfn.IFS(TRIM(SUBSTITUTE($AS91,CHAR(160),""))="Devis 1",IFERROR(VALUE(TRIM(SUBSTITUTE(AK91,CHAR(160),""))),0),TRIM(SUBSTITUTE($AS91,CHAR(160),""))="Devis 2",IFERROR(VALUE(TRIM(SUBSTITUTE(AN91,CHAR(160),""))),0),TRIM(SUBSTITUTE($AS91,CHAR(160),""))="Devis 3",IFERROR(VALUE(TRIM(SUBSTITUTE(AQ91,CHAR(160),""))),0)),0)*IFERROR(VALUE(TRIM(SUBSTITUTE($AA91,CHAR(160),""))),0)))</f>
        <v/>
      </c>
      <c r="AZ91" s="68" t="str" cm="1">
        <f t="array" ref="AZ91">IF($AA91="","",IF((IFERROR(_xlfn.IFS($AS91="Devis 1",(IFERROR(VALUE(TRIM(SUBSTITUTE(AL91,CHAR(160),""))),0)),$AS91="Devis 2",(IFERROR(VALUE(TRIM(SUBSTITUTE(AO91,CHAR(160),""))),0)),$AS91="Devis 3",(IFERROR(VALUE(TRIM(SUBSTITUTE(AR91,CHAR(160),""))),0))),0))*(IFERROR(VALUE(TRIM(SUBSTITUTE($AA91,CHAR(160),""))),0))=0,"",(IFERROR(_xlfn.IFS($AS91="Devis 1",(IFERROR(VALUE(TRIM(SUBSTITUTE(AL91,CHAR(160),""))),0)),$AS91="Devis 2",(IFERROR(VALUE(TRIM(SUBSTITUTE(AO91,CHAR(160),""))),0)),$AS91="Devis 3",(IFERROR(VALUE(TRIM(SUBSTITUTE(AR91,CHAR(160),""))),0))),0))*(IFERROR(VALUE(TRIM(SUBSTITUTE($AA91,CHAR(160),""))),0))))</f>
        <v/>
      </c>
      <c r="BA91" s="59"/>
      <c r="BB91" s="14" t="str" cm="1">
        <f t="array" ref="BB91">IF(OR(AZ91="",AW91="",AX91="",AU91="",AY91="",AV91=""),"",_xlfn.IFS((IFERROR(VALUE(TRIM(SUBSTITUTE(AZ91,CHAR(160),""))),0))&gt;(IFERROR(VALUE(TRIM(SUBSTITUTE(AW91,CHAR(160),""))),0)),"KO : Le montant retenu TTC est supérieur au montant raisonnable TTC. Merci de revoir la ligne de dépense ou plafonner son montant.",(IFERROR(VALUE(TRIM(SUBSTITUTE(AX91,CHAR(160),""))),0))&gt;(IFERROR(VALUE(TRIM(SUBSTITUTE(AU91,CHAR(160),""))),0)),"Attention : Le montant retenu HT est supérieur au montant HT raisonnable. Merci de revoir la ligne de dépense, plafonner son montant, ou justifier la reventillation HT / TVA.",(IFERROR(VALUE(TRIM(SUBSTITUTE(AY91,CHAR(160),""))),0))&gt;(IFERROR(VALUE(TRIM(SUBSTITUTE(AV91,CHAR(160),""))),0)),"Attention : Le montant TVA retenu est supérieur au montant TVA raisonnable. Merci de revoir la ligne de dépense, plafonner son montant, ou justifier la reventillation HT / TVA.",(IFERROR(VALUE(TRIM(SUBSTITUTE(AZ91,CHAR(160),""))),0))=0,"",(IFERROR(VALUE(TRIM(SUBSTITUTE(AW91,CHAR(160),""))),0))=(IFERROR(VALUE(TRIM(SUBSTITUTE(AZ91,CHAR(160),""))),0)),"OK",(IFERROR(VALUE(TRIM(SUBSTITUTE(AW91,CHAR(160),""))),0))&gt;(IFERROR(VALUE(TRIM(SUBSTITUTE(AZ91,CHAR(160),""))),0))," OK : Montant instruit inférieur au montant raisonnable.",TRUE,""))</f>
        <v/>
      </c>
      <c r="BC91" s="14" t="str" cm="1">
        <f t="array" ref="BC91">IF(
   OR(AZ91="",X91="",AX91="",V91="",AY91="",W91=""),
   "",
   _xlfn.IFS(
      (IFERROR(VALUE(TRIM(SUBSTITUTE(AZ91,CHAR(160),""))),0))=0,
         "Attention montant présenté entièrement écarté",
      (IFERROR(VALUE(TRIM(SUBSTITUTE(AZ91,CHAR(160),""))),0))&gt;
         (IFERROR(VALUE(TRIM(SUBSTITUTE(X91,CHAR(160),""))),0)),
         "KO : Le montant retenu TTC est supérieur au montant présenté TTC. Merci de revoir la ligne de dépense ou plafonner son montant.",
      (IFERROR(VALUE(TRIM(SUBSTITUTE(AX91,CHAR(160),""))),0))&gt;
         (IFERROR(VALUE(TRIM(SUBSTITUTE(V91,CHAR(160),""))),0)),
         "Attention : Le montant retenu HT est supérieur au montant HT présenté. Merci de revoir la ligne de dépense, plafonner son montant, ou justifier la reventilation HT / TVA.",
      (IFERROR(VALUE(TRIM(SUBSTITUTE(AY91,CHAR(160),""))),0))&gt;
         (IFERROR(VALUE(TRIM(SUBSTITUTE(W91,CHAR(160),""))),0)),
         "Attention : Le montant TVA retenu est supérieur au montant TVA présenté. Merci de revoir la ligne de dépense, plafonner son montant, ou justifier la reventilation HT / TVA.",
      (IFERROR(VALUE(TRIM(SUBSTITUTE(X91,CHAR(160),""))),0))=0,
         "",
      (IFERROR(VALUE(TRIM(SUBSTITUTE(AZ91,CHAR(160),""))),0))=
         (IFERROR(VALUE(TRIM(SUBSTITUTE(X91,CHAR(160),""))),0)),
         "OK",
      (IFERROR(VALUE(TRIM(SUBSTITUTE(AZ91,CHAR(160),""))),0))&lt;
         (IFERROR(VALUE(TRIM(SUBSTITUTE(X91,CHAR(160),""))),0)),
         "Attention : montant présenté partiellement écarté.",
      TRUE,
         ""
   )
)</f>
        <v/>
      </c>
      <c r="BD91" s="49" t="str">
        <f t="shared" si="59"/>
        <v/>
      </c>
      <c r="BE91" s="49" t="str">
        <f t="shared" si="60"/>
        <v/>
      </c>
      <c r="BF91" s="21" t="str">
        <f t="shared" si="61"/>
        <v/>
      </c>
    </row>
    <row r="92" spans="1:58" ht="15" customHeight="1">
      <c r="A92" s="338">
        <v>81</v>
      </c>
      <c r="B92" s="355"/>
      <c r="C92" s="6"/>
      <c r="D92" s="5"/>
      <c r="E92" s="5"/>
      <c r="F92" s="143"/>
      <c r="G92" s="24"/>
      <c r="H92" s="22"/>
      <c r="I92" s="23"/>
      <c r="J92" s="5"/>
      <c r="K92" s="11"/>
      <c r="L92" s="8"/>
      <c r="M92" s="7"/>
      <c r="N92" s="42" t="str">
        <f t="shared" si="64"/>
        <v/>
      </c>
      <c r="O92" s="9"/>
      <c r="P92" s="7"/>
      <c r="Q92" s="42" t="str">
        <f t="shared" si="65"/>
        <v/>
      </c>
      <c r="R92" s="10"/>
      <c r="S92" s="7"/>
      <c r="T92" s="43" t="str">
        <f t="shared" si="66"/>
        <v/>
      </c>
      <c r="U92" s="16"/>
      <c r="V92" s="69" t="str" cm="1">
        <f t="array" ref="V92">IF((_xlfn.IFS(TRIM(SUBSTITUTE(U92,CHAR(160),""))="Devis 1",IFERROR(VALUE(TRIM(SUBSTITUTE(L92,CHAR(160),""))),0),TRIM(SUBSTITUTE(U92,CHAR(160),""))="Devis 2",IFERROR(VALUE(TRIM(SUBSTITUTE(O92,CHAR(160),""))),0),TRIM(SUBSTITUTE(U92,CHAR(160),""))="Devis 3",IFERROR(VALUE(TRIM(SUBSTITUTE(R92,CHAR(160),""))),0),TRUE,0)*IFERROR(VALUE(TRIM(SUBSTITUTE(C92,CHAR(160),""))),0))=0,"",_xlfn.IFS(TRIM(SUBSTITUTE(U92,CHAR(160),""))="Devis 1",IFERROR(VALUE(TRIM(SUBSTITUTE(L92,CHAR(160),""))),0),TRIM(SUBSTITUTE(U92,CHAR(160),""))="Devis 2",IFERROR(VALUE(TRIM(SUBSTITUTE(O92,CHAR(160),""))),0),TRIM(SUBSTITUTE(U92,CHAR(160),""))="Devis 3",IFERROR(VALUE(TRIM(SUBSTITUTE(R92,CHAR(160),""))),0),TRUE,0)*IFERROR(VALUE(TRIM(SUBSTITUTE(C92,CHAR(160),""))),0))</f>
        <v/>
      </c>
      <c r="W92" s="67" t="str" cm="1">
        <f t="array" ref="W92">IF((_xlfn.IFS(TRIM(SUBSTITUTE(U92,CHAR(160),""))="Devis 1",IFERROR(VALUE(TRIM(SUBSTITUTE(M92,CHAR(160),""))),0),TRIM(SUBSTITUTE(U92,CHAR(160),""))="Devis 2",IFERROR(VALUE(TRIM(SUBSTITUTE(P92,CHAR(160),""))),0),TRIM(SUBSTITUTE(U92,CHAR(160),""))="Devis 3",IFERROR(VALUE(TRIM(SUBSTITUTE(S92,CHAR(160),""))),0),TRUE,0)*IFERROR(VALUE(TRIM(SUBSTITUTE(C92,CHAR(160),""))),0))=0,IF(V92&lt;&gt;"",0,""),_xlfn.IFS(TRIM(SUBSTITUTE(U92,CHAR(160),""))="Devis 1",IFERROR(VALUE(TRIM(SUBSTITUTE(M92,CHAR(160),""))),0),TRIM(SUBSTITUTE(U92,CHAR(160),""))="Devis 2",IFERROR(VALUE(TRIM(SUBSTITUTE(P92,CHAR(160),""))),0),TRIM(SUBSTITUTE(U92,CHAR(160),""))="Devis 3",IFERROR(VALUE(TRIM(SUBSTITUTE(S92,CHAR(160),""))),0),TRUE,0)*IFERROR(VALUE(TRIM(SUBSTITUTE(C92,CHAR(160),""))),0))</f>
        <v/>
      </c>
      <c r="X92" s="70" t="str">
        <f t="shared" si="67"/>
        <v/>
      </c>
      <c r="Y92" s="609"/>
      <c r="Z92" s="18" t="str">
        <f t="shared" si="68"/>
        <v/>
      </c>
      <c r="AA92" s="15" t="str">
        <f t="shared" si="69"/>
        <v/>
      </c>
      <c r="AB92" s="15" t="str">
        <f t="shared" si="70"/>
        <v/>
      </c>
      <c r="AC92" s="15" t="str">
        <f t="shared" si="71"/>
        <v/>
      </c>
      <c r="AD92" s="15" t="str">
        <f t="shared" si="72"/>
        <v/>
      </c>
      <c r="AE92" s="15" t="str">
        <f t="shared" si="73"/>
        <v/>
      </c>
      <c r="AF92" s="15" t="str">
        <f t="shared" si="74"/>
        <v/>
      </c>
      <c r="AG92" s="614" t="str">
        <f t="shared" si="75"/>
        <v/>
      </c>
      <c r="AH92" s="618" t="str">
        <f t="shared" si="76"/>
        <v/>
      </c>
      <c r="AI92" s="616" t="str">
        <f t="shared" si="77"/>
        <v/>
      </c>
      <c r="AJ92" s="611" t="str">
        <f t="shared" si="62"/>
        <v/>
      </c>
      <c r="AK92" s="20" t="str">
        <f t="shared" si="63"/>
        <v/>
      </c>
      <c r="AL92" s="42" t="str">
        <f t="shared" si="78"/>
        <v/>
      </c>
      <c r="AM92" s="46" t="str">
        <f t="shared" si="52"/>
        <v/>
      </c>
      <c r="AN92" s="20" t="str">
        <f t="shared" si="53"/>
        <v/>
      </c>
      <c r="AO92" s="42" t="str">
        <f t="shared" si="79"/>
        <v/>
      </c>
      <c r="AP92" s="47" t="str">
        <f t="shared" si="54"/>
        <v/>
      </c>
      <c r="AQ92" s="20" t="str">
        <f t="shared" si="55"/>
        <v/>
      </c>
      <c r="AR92" s="48" t="str">
        <f t="shared" si="80"/>
        <v/>
      </c>
      <c r="AS92" s="44" t="str">
        <f t="shared" si="56"/>
        <v/>
      </c>
      <c r="AT92" s="58"/>
      <c r="AU92" s="49" t="str">
        <f t="shared" si="57"/>
        <v/>
      </c>
      <c r="AV92" s="49" t="str">
        <f t="shared" si="58"/>
        <v/>
      </c>
      <c r="AW92" s="49" t="str">
        <f t="shared" si="81"/>
        <v/>
      </c>
      <c r="AX92" s="68" t="str" cm="1">
        <f t="array" ref="AX92">IF($AA92="","",IF((IFERROR(_xlfn.IFS($AS92="Devis 1",(IFERROR(VALUE(TRIM(SUBSTITUTE(AJ92,CHAR(160),""))),0)),$AS92="Devis 2",(IFERROR(VALUE(TRIM(SUBSTITUTE(AM92,CHAR(160),""))),0)),$AS92="Devis 3",(IFERROR(VALUE(TRIM(SUBSTITUTE(AP92,CHAR(160),""))),0))),0))*(IFERROR(VALUE(TRIM(SUBSTITUTE($AA92,CHAR(160),""))),0))=0,"",(IFERROR(_xlfn.IFS($AS92="Devis 1",(IFERROR(VALUE(TRIM(SUBSTITUTE(AJ92,CHAR(160),""))),0)),$AS92="Devis 2",(IFERROR(VALUE(TRIM(SUBSTITUTE(AM92,CHAR(160),""))),0)),$AS92="Devis 3",(IFERROR(VALUE(TRIM(SUBSTITUTE(AP92,CHAR(160),""))),0))),0))*(IFERROR(VALUE(TRIM(SUBSTITUTE($AA92,CHAR(160),""))),0))))</f>
        <v/>
      </c>
      <c r="AY92" s="68" t="str" cm="1">
        <f t="array" ref="AY92">IF($AA92="","",IF(IFERROR(_xlfn.IFS(TRIM(SUBSTITUTE($AS92,CHAR(160),""))="Devis 1",IFERROR(VALUE(TRIM(SUBSTITUTE(AK92,CHAR(160),""))),0),TRIM(SUBSTITUTE($AS92,CHAR(160),""))="Devis 2",IFERROR(VALUE(TRIM(SUBSTITUTE(AN92,CHAR(160),""))),0),TRIM(SUBSTITUTE($AS92,CHAR(160),""))="Devis 3",IFERROR(VALUE(TRIM(SUBSTITUTE(AQ92,CHAR(160),""))),0)),0)*IFERROR(VALUE(TRIM(SUBSTITUTE($AA92,CHAR(160),""))),0)=0,IF(AX92&lt;&gt;"",0,""),IFERROR(_xlfn.IFS(TRIM(SUBSTITUTE($AS92,CHAR(160),""))="Devis 1",IFERROR(VALUE(TRIM(SUBSTITUTE(AK92,CHAR(160),""))),0),TRIM(SUBSTITUTE($AS92,CHAR(160),""))="Devis 2",IFERROR(VALUE(TRIM(SUBSTITUTE(AN92,CHAR(160),""))),0),TRIM(SUBSTITUTE($AS92,CHAR(160),""))="Devis 3",IFERROR(VALUE(TRIM(SUBSTITUTE(AQ92,CHAR(160),""))),0)),0)*IFERROR(VALUE(TRIM(SUBSTITUTE($AA92,CHAR(160),""))),0)))</f>
        <v/>
      </c>
      <c r="AZ92" s="68" t="str" cm="1">
        <f t="array" ref="AZ92">IF($AA92="","",IF((IFERROR(_xlfn.IFS($AS92="Devis 1",(IFERROR(VALUE(TRIM(SUBSTITUTE(AL92,CHAR(160),""))),0)),$AS92="Devis 2",(IFERROR(VALUE(TRIM(SUBSTITUTE(AO92,CHAR(160),""))),0)),$AS92="Devis 3",(IFERROR(VALUE(TRIM(SUBSTITUTE(AR92,CHAR(160),""))),0))),0))*(IFERROR(VALUE(TRIM(SUBSTITUTE($AA92,CHAR(160),""))),0))=0,"",(IFERROR(_xlfn.IFS($AS92="Devis 1",(IFERROR(VALUE(TRIM(SUBSTITUTE(AL92,CHAR(160),""))),0)),$AS92="Devis 2",(IFERROR(VALUE(TRIM(SUBSTITUTE(AO92,CHAR(160),""))),0)),$AS92="Devis 3",(IFERROR(VALUE(TRIM(SUBSTITUTE(AR92,CHAR(160),""))),0))),0))*(IFERROR(VALUE(TRIM(SUBSTITUTE($AA92,CHAR(160),""))),0))))</f>
        <v/>
      </c>
      <c r="BA92" s="59"/>
      <c r="BB92" s="14" t="str" cm="1">
        <f t="array" ref="BB92">IF(OR(AZ92="",AW92="",AX92="",AU92="",AY92="",AV92=""),"",_xlfn.IFS((IFERROR(VALUE(TRIM(SUBSTITUTE(AZ92,CHAR(160),""))),0))&gt;(IFERROR(VALUE(TRIM(SUBSTITUTE(AW92,CHAR(160),""))),0)),"KO : Le montant retenu TTC est supérieur au montant raisonnable TTC. Merci de revoir la ligne de dépense ou plafonner son montant.",(IFERROR(VALUE(TRIM(SUBSTITUTE(AX92,CHAR(160),""))),0))&gt;(IFERROR(VALUE(TRIM(SUBSTITUTE(AU92,CHAR(160),""))),0)),"Attention : Le montant retenu HT est supérieur au montant HT raisonnable. Merci de revoir la ligne de dépense, plafonner son montant, ou justifier la reventillation HT / TVA.",(IFERROR(VALUE(TRIM(SUBSTITUTE(AY92,CHAR(160),""))),0))&gt;(IFERROR(VALUE(TRIM(SUBSTITUTE(AV92,CHAR(160),""))),0)),"Attention : Le montant TVA retenu est supérieur au montant TVA raisonnable. Merci de revoir la ligne de dépense, plafonner son montant, ou justifier la reventillation HT / TVA.",(IFERROR(VALUE(TRIM(SUBSTITUTE(AZ92,CHAR(160),""))),0))=0,"",(IFERROR(VALUE(TRIM(SUBSTITUTE(AW92,CHAR(160),""))),0))=(IFERROR(VALUE(TRIM(SUBSTITUTE(AZ92,CHAR(160),""))),0)),"OK",(IFERROR(VALUE(TRIM(SUBSTITUTE(AW92,CHAR(160),""))),0))&gt;(IFERROR(VALUE(TRIM(SUBSTITUTE(AZ92,CHAR(160),""))),0))," OK : Montant instruit inférieur au montant raisonnable.",TRUE,""))</f>
        <v/>
      </c>
      <c r="BC92" s="14" t="str" cm="1">
        <f t="array" ref="BC92">IF(
   OR(AZ92="",X92="",AX92="",V92="",AY92="",W92=""),
   "",
   _xlfn.IFS(
      (IFERROR(VALUE(TRIM(SUBSTITUTE(AZ92,CHAR(160),""))),0))=0,
         "Attention montant présenté entièrement écarté",
      (IFERROR(VALUE(TRIM(SUBSTITUTE(AZ92,CHAR(160),""))),0))&gt;
         (IFERROR(VALUE(TRIM(SUBSTITUTE(X92,CHAR(160),""))),0)),
         "KO : Le montant retenu TTC est supérieur au montant présenté TTC. Merci de revoir la ligne de dépense ou plafonner son montant.",
      (IFERROR(VALUE(TRIM(SUBSTITUTE(AX92,CHAR(160),""))),0))&gt;
         (IFERROR(VALUE(TRIM(SUBSTITUTE(V92,CHAR(160),""))),0)),
         "Attention : Le montant retenu HT est supérieur au montant HT présenté. Merci de revoir la ligne de dépense, plafonner son montant, ou justifier la reventilation HT / TVA.",
      (IFERROR(VALUE(TRIM(SUBSTITUTE(AY92,CHAR(160),""))),0))&gt;
         (IFERROR(VALUE(TRIM(SUBSTITUTE(W92,CHAR(160),""))),0)),
         "Attention : Le montant TVA retenu est supérieur au montant TVA présenté. Merci de revoir la ligne de dépense, plafonner son montant, ou justifier la reventilation HT / TVA.",
      (IFERROR(VALUE(TRIM(SUBSTITUTE(X92,CHAR(160),""))),0))=0,
         "",
      (IFERROR(VALUE(TRIM(SUBSTITUTE(AZ92,CHAR(160),""))),0))=
         (IFERROR(VALUE(TRIM(SUBSTITUTE(X92,CHAR(160),""))),0)),
         "OK",
      (IFERROR(VALUE(TRIM(SUBSTITUTE(AZ92,CHAR(160),""))),0))&lt;
         (IFERROR(VALUE(TRIM(SUBSTITUTE(X92,CHAR(160),""))),0)),
         "Attention : montant présenté partiellement écarté.",
      TRUE,
         ""
   )
)</f>
        <v/>
      </c>
      <c r="BD92" s="49" t="str">
        <f t="shared" si="59"/>
        <v/>
      </c>
      <c r="BE92" s="49" t="str">
        <f t="shared" si="60"/>
        <v/>
      </c>
      <c r="BF92" s="21" t="str">
        <f t="shared" si="61"/>
        <v/>
      </c>
    </row>
    <row r="93" spans="1:58" ht="15" customHeight="1">
      <c r="A93" s="338">
        <v>82</v>
      </c>
      <c r="B93" s="355"/>
      <c r="C93" s="6"/>
      <c r="D93" s="5"/>
      <c r="E93" s="5"/>
      <c r="F93" s="143"/>
      <c r="G93" s="24"/>
      <c r="H93" s="22"/>
      <c r="I93" s="23"/>
      <c r="J93" s="5"/>
      <c r="K93" s="11"/>
      <c r="L93" s="8"/>
      <c r="M93" s="7"/>
      <c r="N93" s="42" t="str">
        <f t="shared" si="64"/>
        <v/>
      </c>
      <c r="O93" s="9"/>
      <c r="P93" s="7"/>
      <c r="Q93" s="42" t="str">
        <f t="shared" si="65"/>
        <v/>
      </c>
      <c r="R93" s="10"/>
      <c r="S93" s="7"/>
      <c r="T93" s="43" t="str">
        <f t="shared" si="66"/>
        <v/>
      </c>
      <c r="U93" s="16"/>
      <c r="V93" s="69" t="str" cm="1">
        <f t="array" ref="V93">IF((_xlfn.IFS(TRIM(SUBSTITUTE(U93,CHAR(160),""))="Devis 1",IFERROR(VALUE(TRIM(SUBSTITUTE(L93,CHAR(160),""))),0),TRIM(SUBSTITUTE(U93,CHAR(160),""))="Devis 2",IFERROR(VALUE(TRIM(SUBSTITUTE(O93,CHAR(160),""))),0),TRIM(SUBSTITUTE(U93,CHAR(160),""))="Devis 3",IFERROR(VALUE(TRIM(SUBSTITUTE(R93,CHAR(160),""))),0),TRUE,0)*IFERROR(VALUE(TRIM(SUBSTITUTE(C93,CHAR(160),""))),0))=0,"",_xlfn.IFS(TRIM(SUBSTITUTE(U93,CHAR(160),""))="Devis 1",IFERROR(VALUE(TRIM(SUBSTITUTE(L93,CHAR(160),""))),0),TRIM(SUBSTITUTE(U93,CHAR(160),""))="Devis 2",IFERROR(VALUE(TRIM(SUBSTITUTE(O93,CHAR(160),""))),0),TRIM(SUBSTITUTE(U93,CHAR(160),""))="Devis 3",IFERROR(VALUE(TRIM(SUBSTITUTE(R93,CHAR(160),""))),0),TRUE,0)*IFERROR(VALUE(TRIM(SUBSTITUTE(C93,CHAR(160),""))),0))</f>
        <v/>
      </c>
      <c r="W93" s="67" t="str" cm="1">
        <f t="array" ref="W93">IF((_xlfn.IFS(TRIM(SUBSTITUTE(U93,CHAR(160),""))="Devis 1",IFERROR(VALUE(TRIM(SUBSTITUTE(M93,CHAR(160),""))),0),TRIM(SUBSTITUTE(U93,CHAR(160),""))="Devis 2",IFERROR(VALUE(TRIM(SUBSTITUTE(P93,CHAR(160),""))),0),TRIM(SUBSTITUTE(U93,CHAR(160),""))="Devis 3",IFERROR(VALUE(TRIM(SUBSTITUTE(S93,CHAR(160),""))),0),TRUE,0)*IFERROR(VALUE(TRIM(SUBSTITUTE(C93,CHAR(160),""))),0))=0,IF(V93&lt;&gt;"",0,""),_xlfn.IFS(TRIM(SUBSTITUTE(U93,CHAR(160),""))="Devis 1",IFERROR(VALUE(TRIM(SUBSTITUTE(M93,CHAR(160),""))),0),TRIM(SUBSTITUTE(U93,CHAR(160),""))="Devis 2",IFERROR(VALUE(TRIM(SUBSTITUTE(P93,CHAR(160),""))),0),TRIM(SUBSTITUTE(U93,CHAR(160),""))="Devis 3",IFERROR(VALUE(TRIM(SUBSTITUTE(S93,CHAR(160),""))),0),TRUE,0)*IFERROR(VALUE(TRIM(SUBSTITUTE(C93,CHAR(160),""))),0))</f>
        <v/>
      </c>
      <c r="X93" s="70" t="str">
        <f t="shared" si="67"/>
        <v/>
      </c>
      <c r="Y93" s="609"/>
      <c r="Z93" s="18" t="str">
        <f t="shared" si="68"/>
        <v/>
      </c>
      <c r="AA93" s="15" t="str">
        <f t="shared" si="69"/>
        <v/>
      </c>
      <c r="AB93" s="15" t="str">
        <f t="shared" si="70"/>
        <v/>
      </c>
      <c r="AC93" s="15" t="str">
        <f t="shared" si="71"/>
        <v/>
      </c>
      <c r="AD93" s="15" t="str">
        <f t="shared" si="72"/>
        <v/>
      </c>
      <c r="AE93" s="15" t="str">
        <f t="shared" si="73"/>
        <v/>
      </c>
      <c r="AF93" s="15" t="str">
        <f t="shared" si="74"/>
        <v/>
      </c>
      <c r="AG93" s="614" t="str">
        <f t="shared" si="75"/>
        <v/>
      </c>
      <c r="AH93" s="618" t="str">
        <f t="shared" si="76"/>
        <v/>
      </c>
      <c r="AI93" s="616" t="str">
        <f t="shared" si="77"/>
        <v/>
      </c>
      <c r="AJ93" s="611" t="str">
        <f t="shared" si="62"/>
        <v/>
      </c>
      <c r="AK93" s="20" t="str">
        <f t="shared" si="63"/>
        <v/>
      </c>
      <c r="AL93" s="42" t="str">
        <f t="shared" si="78"/>
        <v/>
      </c>
      <c r="AM93" s="46" t="str">
        <f t="shared" si="52"/>
        <v/>
      </c>
      <c r="AN93" s="20" t="str">
        <f t="shared" si="53"/>
        <v/>
      </c>
      <c r="AO93" s="42" t="str">
        <f t="shared" si="79"/>
        <v/>
      </c>
      <c r="AP93" s="47" t="str">
        <f t="shared" si="54"/>
        <v/>
      </c>
      <c r="AQ93" s="20" t="str">
        <f t="shared" si="55"/>
        <v/>
      </c>
      <c r="AR93" s="48" t="str">
        <f t="shared" si="80"/>
        <v/>
      </c>
      <c r="AS93" s="44" t="str">
        <f t="shared" si="56"/>
        <v/>
      </c>
      <c r="AT93" s="58"/>
      <c r="AU93" s="49" t="str">
        <f t="shared" si="57"/>
        <v/>
      </c>
      <c r="AV93" s="49" t="str">
        <f t="shared" si="58"/>
        <v/>
      </c>
      <c r="AW93" s="49" t="str">
        <f t="shared" si="81"/>
        <v/>
      </c>
      <c r="AX93" s="68" t="str" cm="1">
        <f t="array" ref="AX93">IF($AA93="","",IF((IFERROR(_xlfn.IFS($AS93="Devis 1",(IFERROR(VALUE(TRIM(SUBSTITUTE(AJ93,CHAR(160),""))),0)),$AS93="Devis 2",(IFERROR(VALUE(TRIM(SUBSTITUTE(AM93,CHAR(160),""))),0)),$AS93="Devis 3",(IFERROR(VALUE(TRIM(SUBSTITUTE(AP93,CHAR(160),""))),0))),0))*(IFERROR(VALUE(TRIM(SUBSTITUTE($AA93,CHAR(160),""))),0))=0,"",(IFERROR(_xlfn.IFS($AS93="Devis 1",(IFERROR(VALUE(TRIM(SUBSTITUTE(AJ93,CHAR(160),""))),0)),$AS93="Devis 2",(IFERROR(VALUE(TRIM(SUBSTITUTE(AM93,CHAR(160),""))),0)),$AS93="Devis 3",(IFERROR(VALUE(TRIM(SUBSTITUTE(AP93,CHAR(160),""))),0))),0))*(IFERROR(VALUE(TRIM(SUBSTITUTE($AA93,CHAR(160),""))),0))))</f>
        <v/>
      </c>
      <c r="AY93" s="68" t="str" cm="1">
        <f t="array" ref="AY93">IF($AA93="","",IF(IFERROR(_xlfn.IFS(TRIM(SUBSTITUTE($AS93,CHAR(160),""))="Devis 1",IFERROR(VALUE(TRIM(SUBSTITUTE(AK93,CHAR(160),""))),0),TRIM(SUBSTITUTE($AS93,CHAR(160),""))="Devis 2",IFERROR(VALUE(TRIM(SUBSTITUTE(AN93,CHAR(160),""))),0),TRIM(SUBSTITUTE($AS93,CHAR(160),""))="Devis 3",IFERROR(VALUE(TRIM(SUBSTITUTE(AQ93,CHAR(160),""))),0)),0)*IFERROR(VALUE(TRIM(SUBSTITUTE($AA93,CHAR(160),""))),0)=0,IF(AX93&lt;&gt;"",0,""),IFERROR(_xlfn.IFS(TRIM(SUBSTITUTE($AS93,CHAR(160),""))="Devis 1",IFERROR(VALUE(TRIM(SUBSTITUTE(AK93,CHAR(160),""))),0),TRIM(SUBSTITUTE($AS93,CHAR(160),""))="Devis 2",IFERROR(VALUE(TRIM(SUBSTITUTE(AN93,CHAR(160),""))),0),TRIM(SUBSTITUTE($AS93,CHAR(160),""))="Devis 3",IFERROR(VALUE(TRIM(SUBSTITUTE(AQ93,CHAR(160),""))),0)),0)*IFERROR(VALUE(TRIM(SUBSTITUTE($AA93,CHAR(160),""))),0)))</f>
        <v/>
      </c>
      <c r="AZ93" s="68" t="str" cm="1">
        <f t="array" ref="AZ93">IF($AA93="","",IF((IFERROR(_xlfn.IFS($AS93="Devis 1",(IFERROR(VALUE(TRIM(SUBSTITUTE(AL93,CHAR(160),""))),0)),$AS93="Devis 2",(IFERROR(VALUE(TRIM(SUBSTITUTE(AO93,CHAR(160),""))),0)),$AS93="Devis 3",(IFERROR(VALUE(TRIM(SUBSTITUTE(AR93,CHAR(160),""))),0))),0))*(IFERROR(VALUE(TRIM(SUBSTITUTE($AA93,CHAR(160),""))),0))=0,"",(IFERROR(_xlfn.IFS($AS93="Devis 1",(IFERROR(VALUE(TRIM(SUBSTITUTE(AL93,CHAR(160),""))),0)),$AS93="Devis 2",(IFERROR(VALUE(TRIM(SUBSTITUTE(AO93,CHAR(160),""))),0)),$AS93="Devis 3",(IFERROR(VALUE(TRIM(SUBSTITUTE(AR93,CHAR(160),""))),0))),0))*(IFERROR(VALUE(TRIM(SUBSTITUTE($AA93,CHAR(160),""))),0))))</f>
        <v/>
      </c>
      <c r="BA93" s="59"/>
      <c r="BB93" s="14" t="str" cm="1">
        <f t="array" ref="BB93">IF(OR(AZ93="",AW93="",AX93="",AU93="",AY93="",AV93=""),"",_xlfn.IFS((IFERROR(VALUE(TRIM(SUBSTITUTE(AZ93,CHAR(160),""))),0))&gt;(IFERROR(VALUE(TRIM(SUBSTITUTE(AW93,CHAR(160),""))),0)),"KO : Le montant retenu TTC est supérieur au montant raisonnable TTC. Merci de revoir la ligne de dépense ou plafonner son montant.",(IFERROR(VALUE(TRIM(SUBSTITUTE(AX93,CHAR(160),""))),0))&gt;(IFERROR(VALUE(TRIM(SUBSTITUTE(AU93,CHAR(160),""))),0)),"Attention : Le montant retenu HT est supérieur au montant HT raisonnable. Merci de revoir la ligne de dépense, plafonner son montant, ou justifier la reventillation HT / TVA.",(IFERROR(VALUE(TRIM(SUBSTITUTE(AY93,CHAR(160),""))),0))&gt;(IFERROR(VALUE(TRIM(SUBSTITUTE(AV93,CHAR(160),""))),0)),"Attention : Le montant TVA retenu est supérieur au montant TVA raisonnable. Merci de revoir la ligne de dépense, plafonner son montant, ou justifier la reventillation HT / TVA.",(IFERROR(VALUE(TRIM(SUBSTITUTE(AZ93,CHAR(160),""))),0))=0,"",(IFERROR(VALUE(TRIM(SUBSTITUTE(AW93,CHAR(160),""))),0))=(IFERROR(VALUE(TRIM(SUBSTITUTE(AZ93,CHAR(160),""))),0)),"OK",(IFERROR(VALUE(TRIM(SUBSTITUTE(AW93,CHAR(160),""))),0))&gt;(IFERROR(VALUE(TRIM(SUBSTITUTE(AZ93,CHAR(160),""))),0))," OK : Montant instruit inférieur au montant raisonnable.",TRUE,""))</f>
        <v/>
      </c>
      <c r="BC93" s="14" t="str" cm="1">
        <f t="array" ref="BC93">IF(
   OR(AZ93="",X93="",AX93="",V93="",AY93="",W93=""),
   "",
   _xlfn.IFS(
      (IFERROR(VALUE(TRIM(SUBSTITUTE(AZ93,CHAR(160),""))),0))=0,
         "Attention montant présenté entièrement écarté",
      (IFERROR(VALUE(TRIM(SUBSTITUTE(AZ93,CHAR(160),""))),0))&gt;
         (IFERROR(VALUE(TRIM(SUBSTITUTE(X93,CHAR(160),""))),0)),
         "KO : Le montant retenu TTC est supérieur au montant présenté TTC. Merci de revoir la ligne de dépense ou plafonner son montant.",
      (IFERROR(VALUE(TRIM(SUBSTITUTE(AX93,CHAR(160),""))),0))&gt;
         (IFERROR(VALUE(TRIM(SUBSTITUTE(V93,CHAR(160),""))),0)),
         "Attention : Le montant retenu HT est supérieur au montant HT présenté. Merci de revoir la ligne de dépense, plafonner son montant, ou justifier la reventilation HT / TVA.",
      (IFERROR(VALUE(TRIM(SUBSTITUTE(AY93,CHAR(160),""))),0))&gt;
         (IFERROR(VALUE(TRIM(SUBSTITUTE(W93,CHAR(160),""))),0)),
         "Attention : Le montant TVA retenu est supérieur au montant TVA présenté. Merci de revoir la ligne de dépense, plafonner son montant, ou justifier la reventilation HT / TVA.",
      (IFERROR(VALUE(TRIM(SUBSTITUTE(X93,CHAR(160),""))),0))=0,
         "",
      (IFERROR(VALUE(TRIM(SUBSTITUTE(AZ93,CHAR(160),""))),0))=
         (IFERROR(VALUE(TRIM(SUBSTITUTE(X93,CHAR(160),""))),0)),
         "OK",
      (IFERROR(VALUE(TRIM(SUBSTITUTE(AZ93,CHAR(160),""))),0))&lt;
         (IFERROR(VALUE(TRIM(SUBSTITUTE(X93,CHAR(160),""))),0)),
         "Attention : montant présenté partiellement écarté.",
      TRUE,
         ""
   )
)</f>
        <v/>
      </c>
      <c r="BD93" s="49" t="str">
        <f t="shared" si="59"/>
        <v/>
      </c>
      <c r="BE93" s="49" t="str">
        <f t="shared" si="60"/>
        <v/>
      </c>
      <c r="BF93" s="21" t="str">
        <f t="shared" si="61"/>
        <v/>
      </c>
    </row>
    <row r="94" spans="1:58" ht="15" customHeight="1">
      <c r="A94" s="338">
        <v>83</v>
      </c>
      <c r="B94" s="355"/>
      <c r="C94" s="6"/>
      <c r="D94" s="5"/>
      <c r="E94" s="5"/>
      <c r="F94" s="143"/>
      <c r="G94" s="24"/>
      <c r="H94" s="22"/>
      <c r="I94" s="23"/>
      <c r="J94" s="5"/>
      <c r="K94" s="11"/>
      <c r="L94" s="8"/>
      <c r="M94" s="7"/>
      <c r="N94" s="42" t="str">
        <f t="shared" si="64"/>
        <v/>
      </c>
      <c r="O94" s="9"/>
      <c r="P94" s="7"/>
      <c r="Q94" s="42" t="str">
        <f t="shared" si="65"/>
        <v/>
      </c>
      <c r="R94" s="10"/>
      <c r="S94" s="7"/>
      <c r="T94" s="43" t="str">
        <f t="shared" si="66"/>
        <v/>
      </c>
      <c r="U94" s="16"/>
      <c r="V94" s="69" t="str" cm="1">
        <f t="array" ref="V94">IF((_xlfn.IFS(TRIM(SUBSTITUTE(U94,CHAR(160),""))="Devis 1",IFERROR(VALUE(TRIM(SUBSTITUTE(L94,CHAR(160),""))),0),TRIM(SUBSTITUTE(U94,CHAR(160),""))="Devis 2",IFERROR(VALUE(TRIM(SUBSTITUTE(O94,CHAR(160),""))),0),TRIM(SUBSTITUTE(U94,CHAR(160),""))="Devis 3",IFERROR(VALUE(TRIM(SUBSTITUTE(R94,CHAR(160),""))),0),TRUE,0)*IFERROR(VALUE(TRIM(SUBSTITUTE(C94,CHAR(160),""))),0))=0,"",_xlfn.IFS(TRIM(SUBSTITUTE(U94,CHAR(160),""))="Devis 1",IFERROR(VALUE(TRIM(SUBSTITUTE(L94,CHAR(160),""))),0),TRIM(SUBSTITUTE(U94,CHAR(160),""))="Devis 2",IFERROR(VALUE(TRIM(SUBSTITUTE(O94,CHAR(160),""))),0),TRIM(SUBSTITUTE(U94,CHAR(160),""))="Devis 3",IFERROR(VALUE(TRIM(SUBSTITUTE(R94,CHAR(160),""))),0),TRUE,0)*IFERROR(VALUE(TRIM(SUBSTITUTE(C94,CHAR(160),""))),0))</f>
        <v/>
      </c>
      <c r="W94" s="67" t="str" cm="1">
        <f t="array" ref="W94">IF((_xlfn.IFS(TRIM(SUBSTITUTE(U94,CHAR(160),""))="Devis 1",IFERROR(VALUE(TRIM(SUBSTITUTE(M94,CHAR(160),""))),0),TRIM(SUBSTITUTE(U94,CHAR(160),""))="Devis 2",IFERROR(VALUE(TRIM(SUBSTITUTE(P94,CHAR(160),""))),0),TRIM(SUBSTITUTE(U94,CHAR(160),""))="Devis 3",IFERROR(VALUE(TRIM(SUBSTITUTE(S94,CHAR(160),""))),0),TRUE,0)*IFERROR(VALUE(TRIM(SUBSTITUTE(C94,CHAR(160),""))),0))=0,IF(V94&lt;&gt;"",0,""),_xlfn.IFS(TRIM(SUBSTITUTE(U94,CHAR(160),""))="Devis 1",IFERROR(VALUE(TRIM(SUBSTITUTE(M94,CHAR(160),""))),0),TRIM(SUBSTITUTE(U94,CHAR(160),""))="Devis 2",IFERROR(VALUE(TRIM(SUBSTITUTE(P94,CHAR(160),""))),0),TRIM(SUBSTITUTE(U94,CHAR(160),""))="Devis 3",IFERROR(VALUE(TRIM(SUBSTITUTE(S94,CHAR(160),""))),0),TRUE,0)*IFERROR(VALUE(TRIM(SUBSTITUTE(C94,CHAR(160),""))),0))</f>
        <v/>
      </c>
      <c r="X94" s="70" t="str">
        <f t="shared" si="67"/>
        <v/>
      </c>
      <c r="Y94" s="609"/>
      <c r="Z94" s="18" t="str">
        <f t="shared" si="68"/>
        <v/>
      </c>
      <c r="AA94" s="15" t="str">
        <f t="shared" si="69"/>
        <v/>
      </c>
      <c r="AB94" s="15" t="str">
        <f t="shared" si="70"/>
        <v/>
      </c>
      <c r="AC94" s="15" t="str">
        <f t="shared" si="71"/>
        <v/>
      </c>
      <c r="AD94" s="15" t="str">
        <f t="shared" si="72"/>
        <v/>
      </c>
      <c r="AE94" s="15" t="str">
        <f t="shared" si="73"/>
        <v/>
      </c>
      <c r="AF94" s="15" t="str">
        <f t="shared" si="74"/>
        <v/>
      </c>
      <c r="AG94" s="614" t="str">
        <f t="shared" si="75"/>
        <v/>
      </c>
      <c r="AH94" s="618" t="str">
        <f t="shared" si="76"/>
        <v/>
      </c>
      <c r="AI94" s="616" t="str">
        <f t="shared" si="77"/>
        <v/>
      </c>
      <c r="AJ94" s="611" t="str">
        <f t="shared" si="62"/>
        <v/>
      </c>
      <c r="AK94" s="20" t="str">
        <f t="shared" si="63"/>
        <v/>
      </c>
      <c r="AL94" s="42" t="str">
        <f t="shared" si="78"/>
        <v/>
      </c>
      <c r="AM94" s="46" t="str">
        <f t="shared" si="52"/>
        <v/>
      </c>
      <c r="AN94" s="20" t="str">
        <f t="shared" si="53"/>
        <v/>
      </c>
      <c r="AO94" s="42" t="str">
        <f t="shared" si="79"/>
        <v/>
      </c>
      <c r="AP94" s="47" t="str">
        <f t="shared" si="54"/>
        <v/>
      </c>
      <c r="AQ94" s="20" t="str">
        <f t="shared" si="55"/>
        <v/>
      </c>
      <c r="AR94" s="48" t="str">
        <f t="shared" si="80"/>
        <v/>
      </c>
      <c r="AS94" s="44" t="str">
        <f t="shared" si="56"/>
        <v/>
      </c>
      <c r="AT94" s="58"/>
      <c r="AU94" s="49" t="str">
        <f t="shared" si="57"/>
        <v/>
      </c>
      <c r="AV94" s="49" t="str">
        <f t="shared" si="58"/>
        <v/>
      </c>
      <c r="AW94" s="49" t="str">
        <f t="shared" si="81"/>
        <v/>
      </c>
      <c r="AX94" s="68" t="str" cm="1">
        <f t="array" ref="AX94">IF($AA94="","",IF((IFERROR(_xlfn.IFS($AS94="Devis 1",(IFERROR(VALUE(TRIM(SUBSTITUTE(AJ94,CHAR(160),""))),0)),$AS94="Devis 2",(IFERROR(VALUE(TRIM(SUBSTITUTE(AM94,CHAR(160),""))),0)),$AS94="Devis 3",(IFERROR(VALUE(TRIM(SUBSTITUTE(AP94,CHAR(160),""))),0))),0))*(IFERROR(VALUE(TRIM(SUBSTITUTE($AA94,CHAR(160),""))),0))=0,"",(IFERROR(_xlfn.IFS($AS94="Devis 1",(IFERROR(VALUE(TRIM(SUBSTITUTE(AJ94,CHAR(160),""))),0)),$AS94="Devis 2",(IFERROR(VALUE(TRIM(SUBSTITUTE(AM94,CHAR(160),""))),0)),$AS94="Devis 3",(IFERROR(VALUE(TRIM(SUBSTITUTE(AP94,CHAR(160),""))),0))),0))*(IFERROR(VALUE(TRIM(SUBSTITUTE($AA94,CHAR(160),""))),0))))</f>
        <v/>
      </c>
      <c r="AY94" s="68" t="str" cm="1">
        <f t="array" ref="AY94">IF($AA94="","",IF(IFERROR(_xlfn.IFS(TRIM(SUBSTITUTE($AS94,CHAR(160),""))="Devis 1",IFERROR(VALUE(TRIM(SUBSTITUTE(AK94,CHAR(160),""))),0),TRIM(SUBSTITUTE($AS94,CHAR(160),""))="Devis 2",IFERROR(VALUE(TRIM(SUBSTITUTE(AN94,CHAR(160),""))),0),TRIM(SUBSTITUTE($AS94,CHAR(160),""))="Devis 3",IFERROR(VALUE(TRIM(SUBSTITUTE(AQ94,CHAR(160),""))),0)),0)*IFERROR(VALUE(TRIM(SUBSTITUTE($AA94,CHAR(160),""))),0)=0,IF(AX94&lt;&gt;"",0,""),IFERROR(_xlfn.IFS(TRIM(SUBSTITUTE($AS94,CHAR(160),""))="Devis 1",IFERROR(VALUE(TRIM(SUBSTITUTE(AK94,CHAR(160),""))),0),TRIM(SUBSTITUTE($AS94,CHAR(160),""))="Devis 2",IFERROR(VALUE(TRIM(SUBSTITUTE(AN94,CHAR(160),""))),0),TRIM(SUBSTITUTE($AS94,CHAR(160),""))="Devis 3",IFERROR(VALUE(TRIM(SUBSTITUTE(AQ94,CHAR(160),""))),0)),0)*IFERROR(VALUE(TRIM(SUBSTITUTE($AA94,CHAR(160),""))),0)))</f>
        <v/>
      </c>
      <c r="AZ94" s="68" t="str" cm="1">
        <f t="array" ref="AZ94">IF($AA94="","",IF((IFERROR(_xlfn.IFS($AS94="Devis 1",(IFERROR(VALUE(TRIM(SUBSTITUTE(AL94,CHAR(160),""))),0)),$AS94="Devis 2",(IFERROR(VALUE(TRIM(SUBSTITUTE(AO94,CHAR(160),""))),0)),$AS94="Devis 3",(IFERROR(VALUE(TRIM(SUBSTITUTE(AR94,CHAR(160),""))),0))),0))*(IFERROR(VALUE(TRIM(SUBSTITUTE($AA94,CHAR(160),""))),0))=0,"",(IFERROR(_xlfn.IFS($AS94="Devis 1",(IFERROR(VALUE(TRIM(SUBSTITUTE(AL94,CHAR(160),""))),0)),$AS94="Devis 2",(IFERROR(VALUE(TRIM(SUBSTITUTE(AO94,CHAR(160),""))),0)),$AS94="Devis 3",(IFERROR(VALUE(TRIM(SUBSTITUTE(AR94,CHAR(160),""))),0))),0))*(IFERROR(VALUE(TRIM(SUBSTITUTE($AA94,CHAR(160),""))),0))))</f>
        <v/>
      </c>
      <c r="BA94" s="59"/>
      <c r="BB94" s="14" t="str" cm="1">
        <f t="array" ref="BB94">IF(OR(AZ94="",AW94="",AX94="",AU94="",AY94="",AV94=""),"",_xlfn.IFS((IFERROR(VALUE(TRIM(SUBSTITUTE(AZ94,CHAR(160),""))),0))&gt;(IFERROR(VALUE(TRIM(SUBSTITUTE(AW94,CHAR(160),""))),0)),"KO : Le montant retenu TTC est supérieur au montant raisonnable TTC. Merci de revoir la ligne de dépense ou plafonner son montant.",(IFERROR(VALUE(TRIM(SUBSTITUTE(AX94,CHAR(160),""))),0))&gt;(IFERROR(VALUE(TRIM(SUBSTITUTE(AU94,CHAR(160),""))),0)),"Attention : Le montant retenu HT est supérieur au montant HT raisonnable. Merci de revoir la ligne de dépense, plafonner son montant, ou justifier la reventillation HT / TVA.",(IFERROR(VALUE(TRIM(SUBSTITUTE(AY94,CHAR(160),""))),0))&gt;(IFERROR(VALUE(TRIM(SUBSTITUTE(AV94,CHAR(160),""))),0)),"Attention : Le montant TVA retenu est supérieur au montant TVA raisonnable. Merci de revoir la ligne de dépense, plafonner son montant, ou justifier la reventillation HT / TVA.",(IFERROR(VALUE(TRIM(SUBSTITUTE(AZ94,CHAR(160),""))),0))=0,"",(IFERROR(VALUE(TRIM(SUBSTITUTE(AW94,CHAR(160),""))),0))=(IFERROR(VALUE(TRIM(SUBSTITUTE(AZ94,CHAR(160),""))),0)),"OK",(IFERROR(VALUE(TRIM(SUBSTITUTE(AW94,CHAR(160),""))),0))&gt;(IFERROR(VALUE(TRIM(SUBSTITUTE(AZ94,CHAR(160),""))),0))," OK : Montant instruit inférieur au montant raisonnable.",TRUE,""))</f>
        <v/>
      </c>
      <c r="BC94" s="14" t="str" cm="1">
        <f t="array" ref="BC94">IF(
   OR(AZ94="",X94="",AX94="",V94="",AY94="",W94=""),
   "",
   _xlfn.IFS(
      (IFERROR(VALUE(TRIM(SUBSTITUTE(AZ94,CHAR(160),""))),0))=0,
         "Attention montant présenté entièrement écarté",
      (IFERROR(VALUE(TRIM(SUBSTITUTE(AZ94,CHAR(160),""))),0))&gt;
         (IFERROR(VALUE(TRIM(SUBSTITUTE(X94,CHAR(160),""))),0)),
         "KO : Le montant retenu TTC est supérieur au montant présenté TTC. Merci de revoir la ligne de dépense ou plafonner son montant.",
      (IFERROR(VALUE(TRIM(SUBSTITUTE(AX94,CHAR(160),""))),0))&gt;
         (IFERROR(VALUE(TRIM(SUBSTITUTE(V94,CHAR(160),""))),0)),
         "Attention : Le montant retenu HT est supérieur au montant HT présenté. Merci de revoir la ligne de dépense, plafonner son montant, ou justifier la reventilation HT / TVA.",
      (IFERROR(VALUE(TRIM(SUBSTITUTE(AY94,CHAR(160),""))),0))&gt;
         (IFERROR(VALUE(TRIM(SUBSTITUTE(W94,CHAR(160),""))),0)),
         "Attention : Le montant TVA retenu est supérieur au montant TVA présenté. Merci de revoir la ligne de dépense, plafonner son montant, ou justifier la reventilation HT / TVA.",
      (IFERROR(VALUE(TRIM(SUBSTITUTE(X94,CHAR(160),""))),0))=0,
         "",
      (IFERROR(VALUE(TRIM(SUBSTITUTE(AZ94,CHAR(160),""))),0))=
         (IFERROR(VALUE(TRIM(SUBSTITUTE(X94,CHAR(160),""))),0)),
         "OK",
      (IFERROR(VALUE(TRIM(SUBSTITUTE(AZ94,CHAR(160),""))),0))&lt;
         (IFERROR(VALUE(TRIM(SUBSTITUTE(X94,CHAR(160),""))),0)),
         "Attention : montant présenté partiellement écarté.",
      TRUE,
         ""
   )
)</f>
        <v/>
      </c>
      <c r="BD94" s="49" t="str">
        <f t="shared" si="59"/>
        <v/>
      </c>
      <c r="BE94" s="49" t="str">
        <f t="shared" si="60"/>
        <v/>
      </c>
      <c r="BF94" s="21" t="str">
        <f t="shared" si="61"/>
        <v/>
      </c>
    </row>
    <row r="95" spans="1:58" ht="15" customHeight="1">
      <c r="A95" s="338">
        <v>84</v>
      </c>
      <c r="B95" s="355"/>
      <c r="C95" s="6"/>
      <c r="D95" s="5"/>
      <c r="E95" s="5"/>
      <c r="F95" s="143"/>
      <c r="G95" s="24"/>
      <c r="H95" s="22"/>
      <c r="I95" s="23"/>
      <c r="J95" s="5"/>
      <c r="K95" s="11"/>
      <c r="L95" s="8"/>
      <c r="M95" s="7"/>
      <c r="N95" s="42" t="str">
        <f t="shared" si="64"/>
        <v/>
      </c>
      <c r="O95" s="9"/>
      <c r="P95" s="7"/>
      <c r="Q95" s="42" t="str">
        <f t="shared" si="65"/>
        <v/>
      </c>
      <c r="R95" s="10"/>
      <c r="S95" s="7"/>
      <c r="T95" s="43" t="str">
        <f t="shared" si="66"/>
        <v/>
      </c>
      <c r="U95" s="16"/>
      <c r="V95" s="69" t="str" cm="1">
        <f t="array" ref="V95">IF((_xlfn.IFS(TRIM(SUBSTITUTE(U95,CHAR(160),""))="Devis 1",IFERROR(VALUE(TRIM(SUBSTITUTE(L95,CHAR(160),""))),0),TRIM(SUBSTITUTE(U95,CHAR(160),""))="Devis 2",IFERROR(VALUE(TRIM(SUBSTITUTE(O95,CHAR(160),""))),0),TRIM(SUBSTITUTE(U95,CHAR(160),""))="Devis 3",IFERROR(VALUE(TRIM(SUBSTITUTE(R95,CHAR(160),""))),0),TRUE,0)*IFERROR(VALUE(TRIM(SUBSTITUTE(C95,CHAR(160),""))),0))=0,"",_xlfn.IFS(TRIM(SUBSTITUTE(U95,CHAR(160),""))="Devis 1",IFERROR(VALUE(TRIM(SUBSTITUTE(L95,CHAR(160),""))),0),TRIM(SUBSTITUTE(U95,CHAR(160),""))="Devis 2",IFERROR(VALUE(TRIM(SUBSTITUTE(O95,CHAR(160),""))),0),TRIM(SUBSTITUTE(U95,CHAR(160),""))="Devis 3",IFERROR(VALUE(TRIM(SUBSTITUTE(R95,CHAR(160),""))),0),TRUE,0)*IFERROR(VALUE(TRIM(SUBSTITUTE(C95,CHAR(160),""))),0))</f>
        <v/>
      </c>
      <c r="W95" s="67" t="str" cm="1">
        <f t="array" ref="W95">IF((_xlfn.IFS(TRIM(SUBSTITUTE(U95,CHAR(160),""))="Devis 1",IFERROR(VALUE(TRIM(SUBSTITUTE(M95,CHAR(160),""))),0),TRIM(SUBSTITUTE(U95,CHAR(160),""))="Devis 2",IFERROR(VALUE(TRIM(SUBSTITUTE(P95,CHAR(160),""))),0),TRIM(SUBSTITUTE(U95,CHAR(160),""))="Devis 3",IFERROR(VALUE(TRIM(SUBSTITUTE(S95,CHAR(160),""))),0),TRUE,0)*IFERROR(VALUE(TRIM(SUBSTITUTE(C95,CHAR(160),""))),0))=0,IF(V95&lt;&gt;"",0,""),_xlfn.IFS(TRIM(SUBSTITUTE(U95,CHAR(160),""))="Devis 1",IFERROR(VALUE(TRIM(SUBSTITUTE(M95,CHAR(160),""))),0),TRIM(SUBSTITUTE(U95,CHAR(160),""))="Devis 2",IFERROR(VALUE(TRIM(SUBSTITUTE(P95,CHAR(160),""))),0),TRIM(SUBSTITUTE(U95,CHAR(160),""))="Devis 3",IFERROR(VALUE(TRIM(SUBSTITUTE(S95,CHAR(160),""))),0),TRUE,0)*IFERROR(VALUE(TRIM(SUBSTITUTE(C95,CHAR(160),""))),0))</f>
        <v/>
      </c>
      <c r="X95" s="70" t="str">
        <f t="shared" si="67"/>
        <v/>
      </c>
      <c r="Y95" s="609"/>
      <c r="Z95" s="18" t="str">
        <f t="shared" si="68"/>
        <v/>
      </c>
      <c r="AA95" s="15" t="str">
        <f t="shared" si="69"/>
        <v/>
      </c>
      <c r="AB95" s="15" t="str">
        <f t="shared" si="70"/>
        <v/>
      </c>
      <c r="AC95" s="15" t="str">
        <f t="shared" si="71"/>
        <v/>
      </c>
      <c r="AD95" s="15" t="str">
        <f t="shared" si="72"/>
        <v/>
      </c>
      <c r="AE95" s="15" t="str">
        <f t="shared" si="73"/>
        <v/>
      </c>
      <c r="AF95" s="15" t="str">
        <f t="shared" si="74"/>
        <v/>
      </c>
      <c r="AG95" s="614" t="str">
        <f t="shared" si="75"/>
        <v/>
      </c>
      <c r="AH95" s="618" t="str">
        <f t="shared" si="76"/>
        <v/>
      </c>
      <c r="AI95" s="616" t="str">
        <f t="shared" si="77"/>
        <v/>
      </c>
      <c r="AJ95" s="611" t="str">
        <f t="shared" si="62"/>
        <v/>
      </c>
      <c r="AK95" s="20" t="str">
        <f t="shared" si="63"/>
        <v/>
      </c>
      <c r="AL95" s="42" t="str">
        <f t="shared" si="78"/>
        <v/>
      </c>
      <c r="AM95" s="46" t="str">
        <f t="shared" si="52"/>
        <v/>
      </c>
      <c r="AN95" s="20" t="str">
        <f t="shared" si="53"/>
        <v/>
      </c>
      <c r="AO95" s="42" t="str">
        <f t="shared" si="79"/>
        <v/>
      </c>
      <c r="AP95" s="47" t="str">
        <f t="shared" si="54"/>
        <v/>
      </c>
      <c r="AQ95" s="20" t="str">
        <f t="shared" si="55"/>
        <v/>
      </c>
      <c r="AR95" s="48" t="str">
        <f t="shared" si="80"/>
        <v/>
      </c>
      <c r="AS95" s="44" t="str">
        <f t="shared" si="56"/>
        <v/>
      </c>
      <c r="AT95" s="58"/>
      <c r="AU95" s="49" t="str">
        <f t="shared" si="57"/>
        <v/>
      </c>
      <c r="AV95" s="49" t="str">
        <f t="shared" si="58"/>
        <v/>
      </c>
      <c r="AW95" s="49" t="str">
        <f t="shared" si="81"/>
        <v/>
      </c>
      <c r="AX95" s="68" t="str" cm="1">
        <f t="array" ref="AX95">IF($AA95="","",IF((IFERROR(_xlfn.IFS($AS95="Devis 1",(IFERROR(VALUE(TRIM(SUBSTITUTE(AJ95,CHAR(160),""))),0)),$AS95="Devis 2",(IFERROR(VALUE(TRIM(SUBSTITUTE(AM95,CHAR(160),""))),0)),$AS95="Devis 3",(IFERROR(VALUE(TRIM(SUBSTITUTE(AP95,CHAR(160),""))),0))),0))*(IFERROR(VALUE(TRIM(SUBSTITUTE($AA95,CHAR(160),""))),0))=0,"",(IFERROR(_xlfn.IFS($AS95="Devis 1",(IFERROR(VALUE(TRIM(SUBSTITUTE(AJ95,CHAR(160),""))),0)),$AS95="Devis 2",(IFERROR(VALUE(TRIM(SUBSTITUTE(AM95,CHAR(160),""))),0)),$AS95="Devis 3",(IFERROR(VALUE(TRIM(SUBSTITUTE(AP95,CHAR(160),""))),0))),0))*(IFERROR(VALUE(TRIM(SUBSTITUTE($AA95,CHAR(160),""))),0))))</f>
        <v/>
      </c>
      <c r="AY95" s="68" t="str" cm="1">
        <f t="array" ref="AY95">IF($AA95="","",IF(IFERROR(_xlfn.IFS(TRIM(SUBSTITUTE($AS95,CHAR(160),""))="Devis 1",IFERROR(VALUE(TRIM(SUBSTITUTE(AK95,CHAR(160),""))),0),TRIM(SUBSTITUTE($AS95,CHAR(160),""))="Devis 2",IFERROR(VALUE(TRIM(SUBSTITUTE(AN95,CHAR(160),""))),0),TRIM(SUBSTITUTE($AS95,CHAR(160),""))="Devis 3",IFERROR(VALUE(TRIM(SUBSTITUTE(AQ95,CHAR(160),""))),0)),0)*IFERROR(VALUE(TRIM(SUBSTITUTE($AA95,CHAR(160),""))),0)=0,IF(AX95&lt;&gt;"",0,""),IFERROR(_xlfn.IFS(TRIM(SUBSTITUTE($AS95,CHAR(160),""))="Devis 1",IFERROR(VALUE(TRIM(SUBSTITUTE(AK95,CHAR(160),""))),0),TRIM(SUBSTITUTE($AS95,CHAR(160),""))="Devis 2",IFERROR(VALUE(TRIM(SUBSTITUTE(AN95,CHAR(160),""))),0),TRIM(SUBSTITUTE($AS95,CHAR(160),""))="Devis 3",IFERROR(VALUE(TRIM(SUBSTITUTE(AQ95,CHAR(160),""))),0)),0)*IFERROR(VALUE(TRIM(SUBSTITUTE($AA95,CHAR(160),""))),0)))</f>
        <v/>
      </c>
      <c r="AZ95" s="68" t="str" cm="1">
        <f t="array" ref="AZ95">IF($AA95="","",IF((IFERROR(_xlfn.IFS($AS95="Devis 1",(IFERROR(VALUE(TRIM(SUBSTITUTE(AL95,CHAR(160),""))),0)),$AS95="Devis 2",(IFERROR(VALUE(TRIM(SUBSTITUTE(AO95,CHAR(160),""))),0)),$AS95="Devis 3",(IFERROR(VALUE(TRIM(SUBSTITUTE(AR95,CHAR(160),""))),0))),0))*(IFERROR(VALUE(TRIM(SUBSTITUTE($AA95,CHAR(160),""))),0))=0,"",(IFERROR(_xlfn.IFS($AS95="Devis 1",(IFERROR(VALUE(TRIM(SUBSTITUTE(AL95,CHAR(160),""))),0)),$AS95="Devis 2",(IFERROR(VALUE(TRIM(SUBSTITUTE(AO95,CHAR(160),""))),0)),$AS95="Devis 3",(IFERROR(VALUE(TRIM(SUBSTITUTE(AR95,CHAR(160),""))),0))),0))*(IFERROR(VALUE(TRIM(SUBSTITUTE($AA95,CHAR(160),""))),0))))</f>
        <v/>
      </c>
      <c r="BA95" s="59"/>
      <c r="BB95" s="14" t="str" cm="1">
        <f t="array" ref="BB95">IF(OR(AZ95="",AW95="",AX95="",AU95="",AY95="",AV95=""),"",_xlfn.IFS((IFERROR(VALUE(TRIM(SUBSTITUTE(AZ95,CHAR(160),""))),0))&gt;(IFERROR(VALUE(TRIM(SUBSTITUTE(AW95,CHAR(160),""))),0)),"KO : Le montant retenu TTC est supérieur au montant raisonnable TTC. Merci de revoir la ligne de dépense ou plafonner son montant.",(IFERROR(VALUE(TRIM(SUBSTITUTE(AX95,CHAR(160),""))),0))&gt;(IFERROR(VALUE(TRIM(SUBSTITUTE(AU95,CHAR(160),""))),0)),"Attention : Le montant retenu HT est supérieur au montant HT raisonnable. Merci de revoir la ligne de dépense, plafonner son montant, ou justifier la reventillation HT / TVA.",(IFERROR(VALUE(TRIM(SUBSTITUTE(AY95,CHAR(160),""))),0))&gt;(IFERROR(VALUE(TRIM(SUBSTITUTE(AV95,CHAR(160),""))),0)),"Attention : Le montant TVA retenu est supérieur au montant TVA raisonnable. Merci de revoir la ligne de dépense, plafonner son montant, ou justifier la reventillation HT / TVA.",(IFERROR(VALUE(TRIM(SUBSTITUTE(AZ95,CHAR(160),""))),0))=0,"",(IFERROR(VALUE(TRIM(SUBSTITUTE(AW95,CHAR(160),""))),0))=(IFERROR(VALUE(TRIM(SUBSTITUTE(AZ95,CHAR(160),""))),0)),"OK",(IFERROR(VALUE(TRIM(SUBSTITUTE(AW95,CHAR(160),""))),0))&gt;(IFERROR(VALUE(TRIM(SUBSTITUTE(AZ95,CHAR(160),""))),0))," OK : Montant instruit inférieur au montant raisonnable.",TRUE,""))</f>
        <v/>
      </c>
      <c r="BC95" s="14" t="str" cm="1">
        <f t="array" ref="BC95">IF(
   OR(AZ95="",X95="",AX95="",V95="",AY95="",W95=""),
   "",
   _xlfn.IFS(
      (IFERROR(VALUE(TRIM(SUBSTITUTE(AZ95,CHAR(160),""))),0))=0,
         "Attention montant présenté entièrement écarté",
      (IFERROR(VALUE(TRIM(SUBSTITUTE(AZ95,CHAR(160),""))),0))&gt;
         (IFERROR(VALUE(TRIM(SUBSTITUTE(X95,CHAR(160),""))),0)),
         "KO : Le montant retenu TTC est supérieur au montant présenté TTC. Merci de revoir la ligne de dépense ou plafonner son montant.",
      (IFERROR(VALUE(TRIM(SUBSTITUTE(AX95,CHAR(160),""))),0))&gt;
         (IFERROR(VALUE(TRIM(SUBSTITUTE(V95,CHAR(160),""))),0)),
         "Attention : Le montant retenu HT est supérieur au montant HT présenté. Merci de revoir la ligne de dépense, plafonner son montant, ou justifier la reventilation HT / TVA.",
      (IFERROR(VALUE(TRIM(SUBSTITUTE(AY95,CHAR(160),""))),0))&gt;
         (IFERROR(VALUE(TRIM(SUBSTITUTE(W95,CHAR(160),""))),0)),
         "Attention : Le montant TVA retenu est supérieur au montant TVA présenté. Merci de revoir la ligne de dépense, plafonner son montant, ou justifier la reventilation HT / TVA.",
      (IFERROR(VALUE(TRIM(SUBSTITUTE(X95,CHAR(160),""))),0))=0,
         "",
      (IFERROR(VALUE(TRIM(SUBSTITUTE(AZ95,CHAR(160),""))),0))=
         (IFERROR(VALUE(TRIM(SUBSTITUTE(X95,CHAR(160),""))),0)),
         "OK",
      (IFERROR(VALUE(TRIM(SUBSTITUTE(AZ95,CHAR(160),""))),0))&lt;
         (IFERROR(VALUE(TRIM(SUBSTITUTE(X95,CHAR(160),""))),0)),
         "Attention : montant présenté partiellement écarté.",
      TRUE,
         ""
   )
)</f>
        <v/>
      </c>
      <c r="BD95" s="49" t="str">
        <f t="shared" si="59"/>
        <v/>
      </c>
      <c r="BE95" s="49" t="str">
        <f t="shared" si="60"/>
        <v/>
      </c>
      <c r="BF95" s="21" t="str">
        <f t="shared" si="61"/>
        <v/>
      </c>
    </row>
    <row r="96" spans="1:58" ht="15" customHeight="1">
      <c r="A96" s="338">
        <v>85</v>
      </c>
      <c r="B96" s="355"/>
      <c r="C96" s="6"/>
      <c r="D96" s="5"/>
      <c r="E96" s="5"/>
      <c r="F96" s="143"/>
      <c r="G96" s="24"/>
      <c r="H96" s="22"/>
      <c r="I96" s="23"/>
      <c r="J96" s="5"/>
      <c r="K96" s="11"/>
      <c r="L96" s="8"/>
      <c r="M96" s="7"/>
      <c r="N96" s="42" t="str">
        <f t="shared" si="64"/>
        <v/>
      </c>
      <c r="O96" s="9"/>
      <c r="P96" s="7"/>
      <c r="Q96" s="42" t="str">
        <f t="shared" si="65"/>
        <v/>
      </c>
      <c r="R96" s="10"/>
      <c r="S96" s="7"/>
      <c r="T96" s="43" t="str">
        <f t="shared" si="66"/>
        <v/>
      </c>
      <c r="U96" s="16"/>
      <c r="V96" s="69" t="str" cm="1">
        <f t="array" ref="V96">IF((_xlfn.IFS(TRIM(SUBSTITUTE(U96,CHAR(160),""))="Devis 1",IFERROR(VALUE(TRIM(SUBSTITUTE(L96,CHAR(160),""))),0),TRIM(SUBSTITUTE(U96,CHAR(160),""))="Devis 2",IFERROR(VALUE(TRIM(SUBSTITUTE(O96,CHAR(160),""))),0),TRIM(SUBSTITUTE(U96,CHAR(160),""))="Devis 3",IFERROR(VALUE(TRIM(SUBSTITUTE(R96,CHAR(160),""))),0),TRUE,0)*IFERROR(VALUE(TRIM(SUBSTITUTE(C96,CHAR(160),""))),0))=0,"",_xlfn.IFS(TRIM(SUBSTITUTE(U96,CHAR(160),""))="Devis 1",IFERROR(VALUE(TRIM(SUBSTITUTE(L96,CHAR(160),""))),0),TRIM(SUBSTITUTE(U96,CHAR(160),""))="Devis 2",IFERROR(VALUE(TRIM(SUBSTITUTE(O96,CHAR(160),""))),0),TRIM(SUBSTITUTE(U96,CHAR(160),""))="Devis 3",IFERROR(VALUE(TRIM(SUBSTITUTE(R96,CHAR(160),""))),0),TRUE,0)*IFERROR(VALUE(TRIM(SUBSTITUTE(C96,CHAR(160),""))),0))</f>
        <v/>
      </c>
      <c r="W96" s="67" t="str" cm="1">
        <f t="array" ref="W96">IF((_xlfn.IFS(TRIM(SUBSTITUTE(U96,CHAR(160),""))="Devis 1",IFERROR(VALUE(TRIM(SUBSTITUTE(M96,CHAR(160),""))),0),TRIM(SUBSTITUTE(U96,CHAR(160),""))="Devis 2",IFERROR(VALUE(TRIM(SUBSTITUTE(P96,CHAR(160),""))),0),TRIM(SUBSTITUTE(U96,CHAR(160),""))="Devis 3",IFERROR(VALUE(TRIM(SUBSTITUTE(S96,CHAR(160),""))),0),TRUE,0)*IFERROR(VALUE(TRIM(SUBSTITUTE(C96,CHAR(160),""))),0))=0,IF(V96&lt;&gt;"",0,""),_xlfn.IFS(TRIM(SUBSTITUTE(U96,CHAR(160),""))="Devis 1",IFERROR(VALUE(TRIM(SUBSTITUTE(M96,CHAR(160),""))),0),TRIM(SUBSTITUTE(U96,CHAR(160),""))="Devis 2",IFERROR(VALUE(TRIM(SUBSTITUTE(P96,CHAR(160),""))),0),TRIM(SUBSTITUTE(U96,CHAR(160),""))="Devis 3",IFERROR(VALUE(TRIM(SUBSTITUTE(S96,CHAR(160),""))),0),TRUE,0)*IFERROR(VALUE(TRIM(SUBSTITUTE(C96,CHAR(160),""))),0))</f>
        <v/>
      </c>
      <c r="X96" s="70" t="str">
        <f t="shared" si="67"/>
        <v/>
      </c>
      <c r="Y96" s="609"/>
      <c r="Z96" s="18" t="str">
        <f t="shared" si="68"/>
        <v/>
      </c>
      <c r="AA96" s="15" t="str">
        <f t="shared" si="69"/>
        <v/>
      </c>
      <c r="AB96" s="15" t="str">
        <f t="shared" si="70"/>
        <v/>
      </c>
      <c r="AC96" s="15" t="str">
        <f t="shared" si="71"/>
        <v/>
      </c>
      <c r="AD96" s="15" t="str">
        <f t="shared" si="72"/>
        <v/>
      </c>
      <c r="AE96" s="15" t="str">
        <f t="shared" si="73"/>
        <v/>
      </c>
      <c r="AF96" s="15" t="str">
        <f t="shared" si="74"/>
        <v/>
      </c>
      <c r="AG96" s="614" t="str">
        <f t="shared" si="75"/>
        <v/>
      </c>
      <c r="AH96" s="618" t="str">
        <f t="shared" si="76"/>
        <v/>
      </c>
      <c r="AI96" s="616" t="str">
        <f t="shared" si="77"/>
        <v/>
      </c>
      <c r="AJ96" s="611" t="str">
        <f t="shared" si="62"/>
        <v/>
      </c>
      <c r="AK96" s="20" t="str">
        <f t="shared" si="63"/>
        <v/>
      </c>
      <c r="AL96" s="42" t="str">
        <f t="shared" si="78"/>
        <v/>
      </c>
      <c r="AM96" s="46" t="str">
        <f t="shared" si="52"/>
        <v/>
      </c>
      <c r="AN96" s="20" t="str">
        <f t="shared" si="53"/>
        <v/>
      </c>
      <c r="AO96" s="42" t="str">
        <f t="shared" si="79"/>
        <v/>
      </c>
      <c r="AP96" s="47" t="str">
        <f t="shared" si="54"/>
        <v/>
      </c>
      <c r="AQ96" s="20" t="str">
        <f t="shared" si="55"/>
        <v/>
      </c>
      <c r="AR96" s="48" t="str">
        <f t="shared" si="80"/>
        <v/>
      </c>
      <c r="AS96" s="44" t="str">
        <f t="shared" si="56"/>
        <v/>
      </c>
      <c r="AT96" s="58"/>
      <c r="AU96" s="49" t="str">
        <f t="shared" si="57"/>
        <v/>
      </c>
      <c r="AV96" s="49" t="str">
        <f t="shared" si="58"/>
        <v/>
      </c>
      <c r="AW96" s="49" t="str">
        <f t="shared" si="81"/>
        <v/>
      </c>
      <c r="AX96" s="68" t="str" cm="1">
        <f t="array" ref="AX96">IF($AA96="","",IF((IFERROR(_xlfn.IFS($AS96="Devis 1",(IFERROR(VALUE(TRIM(SUBSTITUTE(AJ96,CHAR(160),""))),0)),$AS96="Devis 2",(IFERROR(VALUE(TRIM(SUBSTITUTE(AM96,CHAR(160),""))),0)),$AS96="Devis 3",(IFERROR(VALUE(TRIM(SUBSTITUTE(AP96,CHAR(160),""))),0))),0))*(IFERROR(VALUE(TRIM(SUBSTITUTE($AA96,CHAR(160),""))),0))=0,"",(IFERROR(_xlfn.IFS($AS96="Devis 1",(IFERROR(VALUE(TRIM(SUBSTITUTE(AJ96,CHAR(160),""))),0)),$AS96="Devis 2",(IFERROR(VALUE(TRIM(SUBSTITUTE(AM96,CHAR(160),""))),0)),$AS96="Devis 3",(IFERROR(VALUE(TRIM(SUBSTITUTE(AP96,CHAR(160),""))),0))),0))*(IFERROR(VALUE(TRIM(SUBSTITUTE($AA96,CHAR(160),""))),0))))</f>
        <v/>
      </c>
      <c r="AY96" s="68" t="str" cm="1">
        <f t="array" ref="AY96">IF($AA96="","",IF(IFERROR(_xlfn.IFS(TRIM(SUBSTITUTE($AS96,CHAR(160),""))="Devis 1",IFERROR(VALUE(TRIM(SUBSTITUTE(AK96,CHAR(160),""))),0),TRIM(SUBSTITUTE($AS96,CHAR(160),""))="Devis 2",IFERROR(VALUE(TRIM(SUBSTITUTE(AN96,CHAR(160),""))),0),TRIM(SUBSTITUTE($AS96,CHAR(160),""))="Devis 3",IFERROR(VALUE(TRIM(SUBSTITUTE(AQ96,CHAR(160),""))),0)),0)*IFERROR(VALUE(TRIM(SUBSTITUTE($AA96,CHAR(160),""))),0)=0,IF(AX96&lt;&gt;"",0,""),IFERROR(_xlfn.IFS(TRIM(SUBSTITUTE($AS96,CHAR(160),""))="Devis 1",IFERROR(VALUE(TRIM(SUBSTITUTE(AK96,CHAR(160),""))),0),TRIM(SUBSTITUTE($AS96,CHAR(160),""))="Devis 2",IFERROR(VALUE(TRIM(SUBSTITUTE(AN96,CHAR(160),""))),0),TRIM(SUBSTITUTE($AS96,CHAR(160),""))="Devis 3",IFERROR(VALUE(TRIM(SUBSTITUTE(AQ96,CHAR(160),""))),0)),0)*IFERROR(VALUE(TRIM(SUBSTITUTE($AA96,CHAR(160),""))),0)))</f>
        <v/>
      </c>
      <c r="AZ96" s="68" t="str" cm="1">
        <f t="array" ref="AZ96">IF($AA96="","",IF((IFERROR(_xlfn.IFS($AS96="Devis 1",(IFERROR(VALUE(TRIM(SUBSTITUTE(AL96,CHAR(160),""))),0)),$AS96="Devis 2",(IFERROR(VALUE(TRIM(SUBSTITUTE(AO96,CHAR(160),""))),0)),$AS96="Devis 3",(IFERROR(VALUE(TRIM(SUBSTITUTE(AR96,CHAR(160),""))),0))),0))*(IFERROR(VALUE(TRIM(SUBSTITUTE($AA96,CHAR(160),""))),0))=0,"",(IFERROR(_xlfn.IFS($AS96="Devis 1",(IFERROR(VALUE(TRIM(SUBSTITUTE(AL96,CHAR(160),""))),0)),$AS96="Devis 2",(IFERROR(VALUE(TRIM(SUBSTITUTE(AO96,CHAR(160),""))),0)),$AS96="Devis 3",(IFERROR(VALUE(TRIM(SUBSTITUTE(AR96,CHAR(160),""))),0))),0))*(IFERROR(VALUE(TRIM(SUBSTITUTE($AA96,CHAR(160),""))),0))))</f>
        <v/>
      </c>
      <c r="BA96" s="59"/>
      <c r="BB96" s="14" t="str" cm="1">
        <f t="array" ref="BB96">IF(OR(AZ96="",AW96="",AX96="",AU96="",AY96="",AV96=""),"",_xlfn.IFS((IFERROR(VALUE(TRIM(SUBSTITUTE(AZ96,CHAR(160),""))),0))&gt;(IFERROR(VALUE(TRIM(SUBSTITUTE(AW96,CHAR(160),""))),0)),"KO : Le montant retenu TTC est supérieur au montant raisonnable TTC. Merci de revoir la ligne de dépense ou plafonner son montant.",(IFERROR(VALUE(TRIM(SUBSTITUTE(AX96,CHAR(160),""))),0))&gt;(IFERROR(VALUE(TRIM(SUBSTITUTE(AU96,CHAR(160),""))),0)),"Attention : Le montant retenu HT est supérieur au montant HT raisonnable. Merci de revoir la ligne de dépense, plafonner son montant, ou justifier la reventillation HT / TVA.",(IFERROR(VALUE(TRIM(SUBSTITUTE(AY96,CHAR(160),""))),0))&gt;(IFERROR(VALUE(TRIM(SUBSTITUTE(AV96,CHAR(160),""))),0)),"Attention : Le montant TVA retenu est supérieur au montant TVA raisonnable. Merci de revoir la ligne de dépense, plafonner son montant, ou justifier la reventillation HT / TVA.",(IFERROR(VALUE(TRIM(SUBSTITUTE(AZ96,CHAR(160),""))),0))=0,"",(IFERROR(VALUE(TRIM(SUBSTITUTE(AW96,CHAR(160),""))),0))=(IFERROR(VALUE(TRIM(SUBSTITUTE(AZ96,CHAR(160),""))),0)),"OK",(IFERROR(VALUE(TRIM(SUBSTITUTE(AW96,CHAR(160),""))),0))&gt;(IFERROR(VALUE(TRIM(SUBSTITUTE(AZ96,CHAR(160),""))),0))," OK : Montant instruit inférieur au montant raisonnable.",TRUE,""))</f>
        <v/>
      </c>
      <c r="BC96" s="14" t="str" cm="1">
        <f t="array" ref="BC96">IF(
   OR(AZ96="",X96="",AX96="",V96="",AY96="",W96=""),
   "",
   _xlfn.IFS(
      (IFERROR(VALUE(TRIM(SUBSTITUTE(AZ96,CHAR(160),""))),0))=0,
         "Attention montant présenté entièrement écarté",
      (IFERROR(VALUE(TRIM(SUBSTITUTE(AZ96,CHAR(160),""))),0))&gt;
         (IFERROR(VALUE(TRIM(SUBSTITUTE(X96,CHAR(160),""))),0)),
         "KO : Le montant retenu TTC est supérieur au montant présenté TTC. Merci de revoir la ligne de dépense ou plafonner son montant.",
      (IFERROR(VALUE(TRIM(SUBSTITUTE(AX96,CHAR(160),""))),0))&gt;
         (IFERROR(VALUE(TRIM(SUBSTITUTE(V96,CHAR(160),""))),0)),
         "Attention : Le montant retenu HT est supérieur au montant HT présenté. Merci de revoir la ligne de dépense, plafonner son montant, ou justifier la reventilation HT / TVA.",
      (IFERROR(VALUE(TRIM(SUBSTITUTE(AY96,CHAR(160),""))),0))&gt;
         (IFERROR(VALUE(TRIM(SUBSTITUTE(W96,CHAR(160),""))),0)),
         "Attention : Le montant TVA retenu est supérieur au montant TVA présenté. Merci de revoir la ligne de dépense, plafonner son montant, ou justifier la reventilation HT / TVA.",
      (IFERROR(VALUE(TRIM(SUBSTITUTE(X96,CHAR(160),""))),0))=0,
         "",
      (IFERROR(VALUE(TRIM(SUBSTITUTE(AZ96,CHAR(160),""))),0))=
         (IFERROR(VALUE(TRIM(SUBSTITUTE(X96,CHAR(160),""))),0)),
         "OK",
      (IFERROR(VALUE(TRIM(SUBSTITUTE(AZ96,CHAR(160),""))),0))&lt;
         (IFERROR(VALUE(TRIM(SUBSTITUTE(X96,CHAR(160),""))),0)),
         "Attention : montant présenté partiellement écarté.",
      TRUE,
         ""
   )
)</f>
        <v/>
      </c>
      <c r="BD96" s="49" t="str">
        <f t="shared" si="59"/>
        <v/>
      </c>
      <c r="BE96" s="49" t="str">
        <f t="shared" si="60"/>
        <v/>
      </c>
      <c r="BF96" s="21" t="str">
        <f t="shared" si="61"/>
        <v/>
      </c>
    </row>
    <row r="97" spans="1:58" ht="15" customHeight="1">
      <c r="A97" s="338">
        <v>86</v>
      </c>
      <c r="B97" s="355"/>
      <c r="C97" s="6"/>
      <c r="D97" s="5"/>
      <c r="E97" s="5"/>
      <c r="F97" s="143"/>
      <c r="G97" s="24"/>
      <c r="H97" s="22"/>
      <c r="I97" s="23"/>
      <c r="J97" s="5"/>
      <c r="K97" s="11"/>
      <c r="L97" s="8"/>
      <c r="M97" s="7"/>
      <c r="N97" s="42" t="str">
        <f t="shared" si="64"/>
        <v/>
      </c>
      <c r="O97" s="9"/>
      <c r="P97" s="7"/>
      <c r="Q97" s="42" t="str">
        <f t="shared" si="65"/>
        <v/>
      </c>
      <c r="R97" s="10"/>
      <c r="S97" s="7"/>
      <c r="T97" s="43" t="str">
        <f t="shared" si="66"/>
        <v/>
      </c>
      <c r="U97" s="16"/>
      <c r="V97" s="69" t="str" cm="1">
        <f t="array" ref="V97">IF((_xlfn.IFS(TRIM(SUBSTITUTE(U97,CHAR(160),""))="Devis 1",IFERROR(VALUE(TRIM(SUBSTITUTE(L97,CHAR(160),""))),0),TRIM(SUBSTITUTE(U97,CHAR(160),""))="Devis 2",IFERROR(VALUE(TRIM(SUBSTITUTE(O97,CHAR(160),""))),0),TRIM(SUBSTITUTE(U97,CHAR(160),""))="Devis 3",IFERROR(VALUE(TRIM(SUBSTITUTE(R97,CHAR(160),""))),0),TRUE,0)*IFERROR(VALUE(TRIM(SUBSTITUTE(C97,CHAR(160),""))),0))=0,"",_xlfn.IFS(TRIM(SUBSTITUTE(U97,CHAR(160),""))="Devis 1",IFERROR(VALUE(TRIM(SUBSTITUTE(L97,CHAR(160),""))),0),TRIM(SUBSTITUTE(U97,CHAR(160),""))="Devis 2",IFERROR(VALUE(TRIM(SUBSTITUTE(O97,CHAR(160),""))),0),TRIM(SUBSTITUTE(U97,CHAR(160),""))="Devis 3",IFERROR(VALUE(TRIM(SUBSTITUTE(R97,CHAR(160),""))),0),TRUE,0)*IFERROR(VALUE(TRIM(SUBSTITUTE(C97,CHAR(160),""))),0))</f>
        <v/>
      </c>
      <c r="W97" s="67" t="str" cm="1">
        <f t="array" ref="W97">IF((_xlfn.IFS(TRIM(SUBSTITUTE(U97,CHAR(160),""))="Devis 1",IFERROR(VALUE(TRIM(SUBSTITUTE(M97,CHAR(160),""))),0),TRIM(SUBSTITUTE(U97,CHAR(160),""))="Devis 2",IFERROR(VALUE(TRIM(SUBSTITUTE(P97,CHAR(160),""))),0),TRIM(SUBSTITUTE(U97,CHAR(160),""))="Devis 3",IFERROR(VALUE(TRIM(SUBSTITUTE(S97,CHAR(160),""))),0),TRUE,0)*IFERROR(VALUE(TRIM(SUBSTITUTE(C97,CHAR(160),""))),0))=0,IF(V97&lt;&gt;"",0,""),_xlfn.IFS(TRIM(SUBSTITUTE(U97,CHAR(160),""))="Devis 1",IFERROR(VALUE(TRIM(SUBSTITUTE(M97,CHAR(160),""))),0),TRIM(SUBSTITUTE(U97,CHAR(160),""))="Devis 2",IFERROR(VALUE(TRIM(SUBSTITUTE(P97,CHAR(160),""))),0),TRIM(SUBSTITUTE(U97,CHAR(160),""))="Devis 3",IFERROR(VALUE(TRIM(SUBSTITUTE(S97,CHAR(160),""))),0),TRUE,0)*IFERROR(VALUE(TRIM(SUBSTITUTE(C97,CHAR(160),""))),0))</f>
        <v/>
      </c>
      <c r="X97" s="70" t="str">
        <f t="shared" si="67"/>
        <v/>
      </c>
      <c r="Y97" s="609"/>
      <c r="Z97" s="18" t="str">
        <f t="shared" si="68"/>
        <v/>
      </c>
      <c r="AA97" s="15" t="str">
        <f t="shared" si="69"/>
        <v/>
      </c>
      <c r="AB97" s="15" t="str">
        <f t="shared" si="70"/>
        <v/>
      </c>
      <c r="AC97" s="15" t="str">
        <f t="shared" si="71"/>
        <v/>
      </c>
      <c r="AD97" s="15" t="str">
        <f t="shared" si="72"/>
        <v/>
      </c>
      <c r="AE97" s="15" t="str">
        <f t="shared" si="73"/>
        <v/>
      </c>
      <c r="AF97" s="15" t="str">
        <f t="shared" si="74"/>
        <v/>
      </c>
      <c r="AG97" s="614" t="str">
        <f t="shared" si="75"/>
        <v/>
      </c>
      <c r="AH97" s="618" t="str">
        <f t="shared" si="76"/>
        <v/>
      </c>
      <c r="AI97" s="616" t="str">
        <f t="shared" si="77"/>
        <v/>
      </c>
      <c r="AJ97" s="611" t="str">
        <f t="shared" si="62"/>
        <v/>
      </c>
      <c r="AK97" s="20" t="str">
        <f t="shared" si="63"/>
        <v/>
      </c>
      <c r="AL97" s="42" t="str">
        <f t="shared" si="78"/>
        <v/>
      </c>
      <c r="AM97" s="46" t="str">
        <f t="shared" si="52"/>
        <v/>
      </c>
      <c r="AN97" s="20" t="str">
        <f t="shared" si="53"/>
        <v/>
      </c>
      <c r="AO97" s="42" t="str">
        <f t="shared" si="79"/>
        <v/>
      </c>
      <c r="AP97" s="47" t="str">
        <f t="shared" si="54"/>
        <v/>
      </c>
      <c r="AQ97" s="20" t="str">
        <f t="shared" si="55"/>
        <v/>
      </c>
      <c r="AR97" s="48" t="str">
        <f t="shared" si="80"/>
        <v/>
      </c>
      <c r="AS97" s="44" t="str">
        <f t="shared" si="56"/>
        <v/>
      </c>
      <c r="AT97" s="58"/>
      <c r="AU97" s="49" t="str">
        <f t="shared" si="57"/>
        <v/>
      </c>
      <c r="AV97" s="49" t="str">
        <f t="shared" si="58"/>
        <v/>
      </c>
      <c r="AW97" s="49" t="str">
        <f t="shared" si="81"/>
        <v/>
      </c>
      <c r="AX97" s="68" t="str" cm="1">
        <f t="array" ref="AX97">IF($AA97="","",IF((IFERROR(_xlfn.IFS($AS97="Devis 1",(IFERROR(VALUE(TRIM(SUBSTITUTE(AJ97,CHAR(160),""))),0)),$AS97="Devis 2",(IFERROR(VALUE(TRIM(SUBSTITUTE(AM97,CHAR(160),""))),0)),$AS97="Devis 3",(IFERROR(VALUE(TRIM(SUBSTITUTE(AP97,CHAR(160),""))),0))),0))*(IFERROR(VALUE(TRIM(SUBSTITUTE($AA97,CHAR(160),""))),0))=0,"",(IFERROR(_xlfn.IFS($AS97="Devis 1",(IFERROR(VALUE(TRIM(SUBSTITUTE(AJ97,CHAR(160),""))),0)),$AS97="Devis 2",(IFERROR(VALUE(TRIM(SUBSTITUTE(AM97,CHAR(160),""))),0)),$AS97="Devis 3",(IFERROR(VALUE(TRIM(SUBSTITUTE(AP97,CHAR(160),""))),0))),0))*(IFERROR(VALUE(TRIM(SUBSTITUTE($AA97,CHAR(160),""))),0))))</f>
        <v/>
      </c>
      <c r="AY97" s="68" t="str" cm="1">
        <f t="array" ref="AY97">IF($AA97="","",IF(IFERROR(_xlfn.IFS(TRIM(SUBSTITUTE($AS97,CHAR(160),""))="Devis 1",IFERROR(VALUE(TRIM(SUBSTITUTE(AK97,CHAR(160),""))),0),TRIM(SUBSTITUTE($AS97,CHAR(160),""))="Devis 2",IFERROR(VALUE(TRIM(SUBSTITUTE(AN97,CHAR(160),""))),0),TRIM(SUBSTITUTE($AS97,CHAR(160),""))="Devis 3",IFERROR(VALUE(TRIM(SUBSTITUTE(AQ97,CHAR(160),""))),0)),0)*IFERROR(VALUE(TRIM(SUBSTITUTE($AA97,CHAR(160),""))),0)=0,IF(AX97&lt;&gt;"",0,""),IFERROR(_xlfn.IFS(TRIM(SUBSTITUTE($AS97,CHAR(160),""))="Devis 1",IFERROR(VALUE(TRIM(SUBSTITUTE(AK97,CHAR(160),""))),0),TRIM(SUBSTITUTE($AS97,CHAR(160),""))="Devis 2",IFERROR(VALUE(TRIM(SUBSTITUTE(AN97,CHAR(160),""))),0),TRIM(SUBSTITUTE($AS97,CHAR(160),""))="Devis 3",IFERROR(VALUE(TRIM(SUBSTITUTE(AQ97,CHAR(160),""))),0)),0)*IFERROR(VALUE(TRIM(SUBSTITUTE($AA97,CHAR(160),""))),0)))</f>
        <v/>
      </c>
      <c r="AZ97" s="68" t="str" cm="1">
        <f t="array" ref="AZ97">IF($AA97="","",IF((IFERROR(_xlfn.IFS($AS97="Devis 1",(IFERROR(VALUE(TRIM(SUBSTITUTE(AL97,CHAR(160),""))),0)),$AS97="Devis 2",(IFERROR(VALUE(TRIM(SUBSTITUTE(AO97,CHAR(160),""))),0)),$AS97="Devis 3",(IFERROR(VALUE(TRIM(SUBSTITUTE(AR97,CHAR(160),""))),0))),0))*(IFERROR(VALUE(TRIM(SUBSTITUTE($AA97,CHAR(160),""))),0))=0,"",(IFERROR(_xlfn.IFS($AS97="Devis 1",(IFERROR(VALUE(TRIM(SUBSTITUTE(AL97,CHAR(160),""))),0)),$AS97="Devis 2",(IFERROR(VALUE(TRIM(SUBSTITUTE(AO97,CHAR(160),""))),0)),$AS97="Devis 3",(IFERROR(VALUE(TRIM(SUBSTITUTE(AR97,CHAR(160),""))),0))),0))*(IFERROR(VALUE(TRIM(SUBSTITUTE($AA97,CHAR(160),""))),0))))</f>
        <v/>
      </c>
      <c r="BA97" s="59"/>
      <c r="BB97" s="14" t="str" cm="1">
        <f t="array" ref="BB97">IF(OR(AZ97="",AW97="",AX97="",AU97="",AY97="",AV97=""),"",_xlfn.IFS((IFERROR(VALUE(TRIM(SUBSTITUTE(AZ97,CHAR(160),""))),0))&gt;(IFERROR(VALUE(TRIM(SUBSTITUTE(AW97,CHAR(160),""))),0)),"KO : Le montant retenu TTC est supérieur au montant raisonnable TTC. Merci de revoir la ligne de dépense ou plafonner son montant.",(IFERROR(VALUE(TRIM(SUBSTITUTE(AX97,CHAR(160),""))),0))&gt;(IFERROR(VALUE(TRIM(SUBSTITUTE(AU97,CHAR(160),""))),0)),"Attention : Le montant retenu HT est supérieur au montant HT raisonnable. Merci de revoir la ligne de dépense, plafonner son montant, ou justifier la reventillation HT / TVA.",(IFERROR(VALUE(TRIM(SUBSTITUTE(AY97,CHAR(160),""))),0))&gt;(IFERROR(VALUE(TRIM(SUBSTITUTE(AV97,CHAR(160),""))),0)),"Attention : Le montant TVA retenu est supérieur au montant TVA raisonnable. Merci de revoir la ligne de dépense, plafonner son montant, ou justifier la reventillation HT / TVA.",(IFERROR(VALUE(TRIM(SUBSTITUTE(AZ97,CHAR(160),""))),0))=0,"",(IFERROR(VALUE(TRIM(SUBSTITUTE(AW97,CHAR(160),""))),0))=(IFERROR(VALUE(TRIM(SUBSTITUTE(AZ97,CHAR(160),""))),0)),"OK",(IFERROR(VALUE(TRIM(SUBSTITUTE(AW97,CHAR(160),""))),0))&gt;(IFERROR(VALUE(TRIM(SUBSTITUTE(AZ97,CHAR(160),""))),0))," OK : Montant instruit inférieur au montant raisonnable.",TRUE,""))</f>
        <v/>
      </c>
      <c r="BC97" s="14" t="str" cm="1">
        <f t="array" ref="BC97">IF(
   OR(AZ97="",X97="",AX97="",V97="",AY97="",W97=""),
   "",
   _xlfn.IFS(
      (IFERROR(VALUE(TRIM(SUBSTITUTE(AZ97,CHAR(160),""))),0))=0,
         "Attention montant présenté entièrement écarté",
      (IFERROR(VALUE(TRIM(SUBSTITUTE(AZ97,CHAR(160),""))),0))&gt;
         (IFERROR(VALUE(TRIM(SUBSTITUTE(X97,CHAR(160),""))),0)),
         "KO : Le montant retenu TTC est supérieur au montant présenté TTC. Merci de revoir la ligne de dépense ou plafonner son montant.",
      (IFERROR(VALUE(TRIM(SUBSTITUTE(AX97,CHAR(160),""))),0))&gt;
         (IFERROR(VALUE(TRIM(SUBSTITUTE(V97,CHAR(160),""))),0)),
         "Attention : Le montant retenu HT est supérieur au montant HT présenté. Merci de revoir la ligne de dépense, plafonner son montant, ou justifier la reventilation HT / TVA.",
      (IFERROR(VALUE(TRIM(SUBSTITUTE(AY97,CHAR(160),""))),0))&gt;
         (IFERROR(VALUE(TRIM(SUBSTITUTE(W97,CHAR(160),""))),0)),
         "Attention : Le montant TVA retenu est supérieur au montant TVA présenté. Merci de revoir la ligne de dépense, plafonner son montant, ou justifier la reventilation HT / TVA.",
      (IFERROR(VALUE(TRIM(SUBSTITUTE(X97,CHAR(160),""))),0))=0,
         "",
      (IFERROR(VALUE(TRIM(SUBSTITUTE(AZ97,CHAR(160),""))),0))=
         (IFERROR(VALUE(TRIM(SUBSTITUTE(X97,CHAR(160),""))),0)),
         "OK",
      (IFERROR(VALUE(TRIM(SUBSTITUTE(AZ97,CHAR(160),""))),0))&lt;
         (IFERROR(VALUE(TRIM(SUBSTITUTE(X97,CHAR(160),""))),0)),
         "Attention : montant présenté partiellement écarté.",
      TRUE,
         ""
   )
)</f>
        <v/>
      </c>
      <c r="BD97" s="49" t="str">
        <f t="shared" si="59"/>
        <v/>
      </c>
      <c r="BE97" s="49" t="str">
        <f t="shared" si="60"/>
        <v/>
      </c>
      <c r="BF97" s="21" t="str">
        <f t="shared" si="61"/>
        <v/>
      </c>
    </row>
    <row r="98" spans="1:58" ht="15" customHeight="1">
      <c r="A98" s="338">
        <v>87</v>
      </c>
      <c r="B98" s="355"/>
      <c r="C98" s="6"/>
      <c r="D98" s="5"/>
      <c r="E98" s="5"/>
      <c r="F98" s="143"/>
      <c r="G98" s="24"/>
      <c r="H98" s="22"/>
      <c r="I98" s="23"/>
      <c r="J98" s="5"/>
      <c r="K98" s="11"/>
      <c r="L98" s="8"/>
      <c r="M98" s="7"/>
      <c r="N98" s="42" t="str">
        <f t="shared" si="64"/>
        <v/>
      </c>
      <c r="O98" s="9"/>
      <c r="P98" s="7"/>
      <c r="Q98" s="42" t="str">
        <f t="shared" si="65"/>
        <v/>
      </c>
      <c r="R98" s="10"/>
      <c r="S98" s="7"/>
      <c r="T98" s="43" t="str">
        <f t="shared" si="66"/>
        <v/>
      </c>
      <c r="U98" s="16"/>
      <c r="V98" s="69" t="str" cm="1">
        <f t="array" ref="V98">IF((_xlfn.IFS(TRIM(SUBSTITUTE(U98,CHAR(160),""))="Devis 1",IFERROR(VALUE(TRIM(SUBSTITUTE(L98,CHAR(160),""))),0),TRIM(SUBSTITUTE(U98,CHAR(160),""))="Devis 2",IFERROR(VALUE(TRIM(SUBSTITUTE(O98,CHAR(160),""))),0),TRIM(SUBSTITUTE(U98,CHAR(160),""))="Devis 3",IFERROR(VALUE(TRIM(SUBSTITUTE(R98,CHAR(160),""))),0),TRUE,0)*IFERROR(VALUE(TRIM(SUBSTITUTE(C98,CHAR(160),""))),0))=0,"",_xlfn.IFS(TRIM(SUBSTITUTE(U98,CHAR(160),""))="Devis 1",IFERROR(VALUE(TRIM(SUBSTITUTE(L98,CHAR(160),""))),0),TRIM(SUBSTITUTE(U98,CHAR(160),""))="Devis 2",IFERROR(VALUE(TRIM(SUBSTITUTE(O98,CHAR(160),""))),0),TRIM(SUBSTITUTE(U98,CHAR(160),""))="Devis 3",IFERROR(VALUE(TRIM(SUBSTITUTE(R98,CHAR(160),""))),0),TRUE,0)*IFERROR(VALUE(TRIM(SUBSTITUTE(C98,CHAR(160),""))),0))</f>
        <v/>
      </c>
      <c r="W98" s="67" t="str" cm="1">
        <f t="array" ref="W98">IF((_xlfn.IFS(TRIM(SUBSTITUTE(U98,CHAR(160),""))="Devis 1",IFERROR(VALUE(TRIM(SUBSTITUTE(M98,CHAR(160),""))),0),TRIM(SUBSTITUTE(U98,CHAR(160),""))="Devis 2",IFERROR(VALUE(TRIM(SUBSTITUTE(P98,CHAR(160),""))),0),TRIM(SUBSTITUTE(U98,CHAR(160),""))="Devis 3",IFERROR(VALUE(TRIM(SUBSTITUTE(S98,CHAR(160),""))),0),TRUE,0)*IFERROR(VALUE(TRIM(SUBSTITUTE(C98,CHAR(160),""))),0))=0,IF(V98&lt;&gt;"",0,""),_xlfn.IFS(TRIM(SUBSTITUTE(U98,CHAR(160),""))="Devis 1",IFERROR(VALUE(TRIM(SUBSTITUTE(M98,CHAR(160),""))),0),TRIM(SUBSTITUTE(U98,CHAR(160),""))="Devis 2",IFERROR(VALUE(TRIM(SUBSTITUTE(P98,CHAR(160),""))),0),TRIM(SUBSTITUTE(U98,CHAR(160),""))="Devis 3",IFERROR(VALUE(TRIM(SUBSTITUTE(S98,CHAR(160),""))),0),TRUE,0)*IFERROR(VALUE(TRIM(SUBSTITUTE(C98,CHAR(160),""))),0))</f>
        <v/>
      </c>
      <c r="X98" s="70" t="str">
        <f t="shared" si="67"/>
        <v/>
      </c>
      <c r="Y98" s="609"/>
      <c r="Z98" s="18" t="str">
        <f t="shared" si="68"/>
        <v/>
      </c>
      <c r="AA98" s="15" t="str">
        <f t="shared" si="69"/>
        <v/>
      </c>
      <c r="AB98" s="15" t="str">
        <f t="shared" si="70"/>
        <v/>
      </c>
      <c r="AC98" s="15" t="str">
        <f t="shared" si="71"/>
        <v/>
      </c>
      <c r="AD98" s="15" t="str">
        <f t="shared" si="72"/>
        <v/>
      </c>
      <c r="AE98" s="15" t="str">
        <f t="shared" si="73"/>
        <v/>
      </c>
      <c r="AF98" s="15" t="str">
        <f t="shared" si="74"/>
        <v/>
      </c>
      <c r="AG98" s="614" t="str">
        <f t="shared" si="75"/>
        <v/>
      </c>
      <c r="AH98" s="618" t="str">
        <f t="shared" si="76"/>
        <v/>
      </c>
      <c r="AI98" s="616" t="str">
        <f t="shared" si="77"/>
        <v/>
      </c>
      <c r="AJ98" s="611" t="str">
        <f t="shared" si="62"/>
        <v/>
      </c>
      <c r="AK98" s="20" t="str">
        <f t="shared" si="63"/>
        <v/>
      </c>
      <c r="AL98" s="42" t="str">
        <f t="shared" si="78"/>
        <v/>
      </c>
      <c r="AM98" s="46" t="str">
        <f t="shared" si="52"/>
        <v/>
      </c>
      <c r="AN98" s="20" t="str">
        <f t="shared" si="53"/>
        <v/>
      </c>
      <c r="AO98" s="42" t="str">
        <f t="shared" si="79"/>
        <v/>
      </c>
      <c r="AP98" s="47" t="str">
        <f t="shared" si="54"/>
        <v/>
      </c>
      <c r="AQ98" s="20" t="str">
        <f t="shared" si="55"/>
        <v/>
      </c>
      <c r="AR98" s="48" t="str">
        <f t="shared" si="80"/>
        <v/>
      </c>
      <c r="AS98" s="44" t="str">
        <f t="shared" si="56"/>
        <v/>
      </c>
      <c r="AT98" s="58"/>
      <c r="AU98" s="49" t="str">
        <f t="shared" si="57"/>
        <v/>
      </c>
      <c r="AV98" s="49" t="str">
        <f t="shared" si="58"/>
        <v/>
      </c>
      <c r="AW98" s="49" t="str">
        <f t="shared" si="81"/>
        <v/>
      </c>
      <c r="AX98" s="68" t="str" cm="1">
        <f t="array" ref="AX98">IF($AA98="","",IF((IFERROR(_xlfn.IFS($AS98="Devis 1",(IFERROR(VALUE(TRIM(SUBSTITUTE(AJ98,CHAR(160),""))),0)),$AS98="Devis 2",(IFERROR(VALUE(TRIM(SUBSTITUTE(AM98,CHAR(160),""))),0)),$AS98="Devis 3",(IFERROR(VALUE(TRIM(SUBSTITUTE(AP98,CHAR(160),""))),0))),0))*(IFERROR(VALUE(TRIM(SUBSTITUTE($AA98,CHAR(160),""))),0))=0,"",(IFERROR(_xlfn.IFS($AS98="Devis 1",(IFERROR(VALUE(TRIM(SUBSTITUTE(AJ98,CHAR(160),""))),0)),$AS98="Devis 2",(IFERROR(VALUE(TRIM(SUBSTITUTE(AM98,CHAR(160),""))),0)),$AS98="Devis 3",(IFERROR(VALUE(TRIM(SUBSTITUTE(AP98,CHAR(160),""))),0))),0))*(IFERROR(VALUE(TRIM(SUBSTITUTE($AA98,CHAR(160),""))),0))))</f>
        <v/>
      </c>
      <c r="AY98" s="68" t="str" cm="1">
        <f t="array" ref="AY98">IF($AA98="","",IF(IFERROR(_xlfn.IFS(TRIM(SUBSTITUTE($AS98,CHAR(160),""))="Devis 1",IFERROR(VALUE(TRIM(SUBSTITUTE(AK98,CHAR(160),""))),0),TRIM(SUBSTITUTE($AS98,CHAR(160),""))="Devis 2",IFERROR(VALUE(TRIM(SUBSTITUTE(AN98,CHAR(160),""))),0),TRIM(SUBSTITUTE($AS98,CHAR(160),""))="Devis 3",IFERROR(VALUE(TRIM(SUBSTITUTE(AQ98,CHAR(160),""))),0)),0)*IFERROR(VALUE(TRIM(SUBSTITUTE($AA98,CHAR(160),""))),0)=0,IF(AX98&lt;&gt;"",0,""),IFERROR(_xlfn.IFS(TRIM(SUBSTITUTE($AS98,CHAR(160),""))="Devis 1",IFERROR(VALUE(TRIM(SUBSTITUTE(AK98,CHAR(160),""))),0),TRIM(SUBSTITUTE($AS98,CHAR(160),""))="Devis 2",IFERROR(VALUE(TRIM(SUBSTITUTE(AN98,CHAR(160),""))),0),TRIM(SUBSTITUTE($AS98,CHAR(160),""))="Devis 3",IFERROR(VALUE(TRIM(SUBSTITUTE(AQ98,CHAR(160),""))),0)),0)*IFERROR(VALUE(TRIM(SUBSTITUTE($AA98,CHAR(160),""))),0)))</f>
        <v/>
      </c>
      <c r="AZ98" s="68" t="str" cm="1">
        <f t="array" ref="AZ98">IF($AA98="","",IF((IFERROR(_xlfn.IFS($AS98="Devis 1",(IFERROR(VALUE(TRIM(SUBSTITUTE(AL98,CHAR(160),""))),0)),$AS98="Devis 2",(IFERROR(VALUE(TRIM(SUBSTITUTE(AO98,CHAR(160),""))),0)),$AS98="Devis 3",(IFERROR(VALUE(TRIM(SUBSTITUTE(AR98,CHAR(160),""))),0))),0))*(IFERROR(VALUE(TRIM(SUBSTITUTE($AA98,CHAR(160),""))),0))=0,"",(IFERROR(_xlfn.IFS($AS98="Devis 1",(IFERROR(VALUE(TRIM(SUBSTITUTE(AL98,CHAR(160),""))),0)),$AS98="Devis 2",(IFERROR(VALUE(TRIM(SUBSTITUTE(AO98,CHAR(160),""))),0)),$AS98="Devis 3",(IFERROR(VALUE(TRIM(SUBSTITUTE(AR98,CHAR(160),""))),0))),0))*(IFERROR(VALUE(TRIM(SUBSTITUTE($AA98,CHAR(160),""))),0))))</f>
        <v/>
      </c>
      <c r="BA98" s="59"/>
      <c r="BB98" s="14" t="str" cm="1">
        <f t="array" ref="BB98">IF(OR(AZ98="",AW98="",AX98="",AU98="",AY98="",AV98=""),"",_xlfn.IFS((IFERROR(VALUE(TRIM(SUBSTITUTE(AZ98,CHAR(160),""))),0))&gt;(IFERROR(VALUE(TRIM(SUBSTITUTE(AW98,CHAR(160),""))),0)),"KO : Le montant retenu TTC est supérieur au montant raisonnable TTC. Merci de revoir la ligne de dépense ou plafonner son montant.",(IFERROR(VALUE(TRIM(SUBSTITUTE(AX98,CHAR(160),""))),0))&gt;(IFERROR(VALUE(TRIM(SUBSTITUTE(AU98,CHAR(160),""))),0)),"Attention : Le montant retenu HT est supérieur au montant HT raisonnable. Merci de revoir la ligne de dépense, plafonner son montant, ou justifier la reventillation HT / TVA.",(IFERROR(VALUE(TRIM(SUBSTITUTE(AY98,CHAR(160),""))),0))&gt;(IFERROR(VALUE(TRIM(SUBSTITUTE(AV98,CHAR(160),""))),0)),"Attention : Le montant TVA retenu est supérieur au montant TVA raisonnable. Merci de revoir la ligne de dépense, plafonner son montant, ou justifier la reventillation HT / TVA.",(IFERROR(VALUE(TRIM(SUBSTITUTE(AZ98,CHAR(160),""))),0))=0,"",(IFERROR(VALUE(TRIM(SUBSTITUTE(AW98,CHAR(160),""))),0))=(IFERROR(VALUE(TRIM(SUBSTITUTE(AZ98,CHAR(160),""))),0)),"OK",(IFERROR(VALUE(TRIM(SUBSTITUTE(AW98,CHAR(160),""))),0))&gt;(IFERROR(VALUE(TRIM(SUBSTITUTE(AZ98,CHAR(160),""))),0))," OK : Montant instruit inférieur au montant raisonnable.",TRUE,""))</f>
        <v/>
      </c>
      <c r="BC98" s="14" t="str" cm="1">
        <f t="array" ref="BC98">IF(
   OR(AZ98="",X98="",AX98="",V98="",AY98="",W98=""),
   "",
   _xlfn.IFS(
      (IFERROR(VALUE(TRIM(SUBSTITUTE(AZ98,CHAR(160),""))),0))=0,
         "Attention montant présenté entièrement écarté",
      (IFERROR(VALUE(TRIM(SUBSTITUTE(AZ98,CHAR(160),""))),0))&gt;
         (IFERROR(VALUE(TRIM(SUBSTITUTE(X98,CHAR(160),""))),0)),
         "KO : Le montant retenu TTC est supérieur au montant présenté TTC. Merci de revoir la ligne de dépense ou plafonner son montant.",
      (IFERROR(VALUE(TRIM(SUBSTITUTE(AX98,CHAR(160),""))),0))&gt;
         (IFERROR(VALUE(TRIM(SUBSTITUTE(V98,CHAR(160),""))),0)),
         "Attention : Le montant retenu HT est supérieur au montant HT présenté. Merci de revoir la ligne de dépense, plafonner son montant, ou justifier la reventilation HT / TVA.",
      (IFERROR(VALUE(TRIM(SUBSTITUTE(AY98,CHAR(160),""))),0))&gt;
         (IFERROR(VALUE(TRIM(SUBSTITUTE(W98,CHAR(160),""))),0)),
         "Attention : Le montant TVA retenu est supérieur au montant TVA présenté. Merci de revoir la ligne de dépense, plafonner son montant, ou justifier la reventilation HT / TVA.",
      (IFERROR(VALUE(TRIM(SUBSTITUTE(X98,CHAR(160),""))),0))=0,
         "",
      (IFERROR(VALUE(TRIM(SUBSTITUTE(AZ98,CHAR(160),""))),0))=
         (IFERROR(VALUE(TRIM(SUBSTITUTE(X98,CHAR(160),""))),0)),
         "OK",
      (IFERROR(VALUE(TRIM(SUBSTITUTE(AZ98,CHAR(160),""))),0))&lt;
         (IFERROR(VALUE(TRIM(SUBSTITUTE(X98,CHAR(160),""))),0)),
         "Attention : montant présenté partiellement écarté.",
      TRUE,
         ""
   )
)</f>
        <v/>
      </c>
      <c r="BD98" s="49" t="str">
        <f t="shared" si="59"/>
        <v/>
      </c>
      <c r="BE98" s="49" t="str">
        <f t="shared" si="60"/>
        <v/>
      </c>
      <c r="BF98" s="21" t="str">
        <f t="shared" si="61"/>
        <v/>
      </c>
    </row>
    <row r="99" spans="1:58" ht="15" customHeight="1">
      <c r="A99" s="338">
        <v>88</v>
      </c>
      <c r="B99" s="355"/>
      <c r="C99" s="6"/>
      <c r="D99" s="5"/>
      <c r="E99" s="5"/>
      <c r="F99" s="143"/>
      <c r="G99" s="24"/>
      <c r="H99" s="22"/>
      <c r="I99" s="23"/>
      <c r="J99" s="5"/>
      <c r="K99" s="11"/>
      <c r="L99" s="8"/>
      <c r="M99" s="7"/>
      <c r="N99" s="42" t="str">
        <f t="shared" si="64"/>
        <v/>
      </c>
      <c r="O99" s="9"/>
      <c r="P99" s="7"/>
      <c r="Q99" s="42" t="str">
        <f t="shared" si="65"/>
        <v/>
      </c>
      <c r="R99" s="10"/>
      <c r="S99" s="7"/>
      <c r="T99" s="43" t="str">
        <f t="shared" si="66"/>
        <v/>
      </c>
      <c r="U99" s="16"/>
      <c r="V99" s="69" t="str" cm="1">
        <f t="array" ref="V99">IF((_xlfn.IFS(TRIM(SUBSTITUTE(U99,CHAR(160),""))="Devis 1",IFERROR(VALUE(TRIM(SUBSTITUTE(L99,CHAR(160),""))),0),TRIM(SUBSTITUTE(U99,CHAR(160),""))="Devis 2",IFERROR(VALUE(TRIM(SUBSTITUTE(O99,CHAR(160),""))),0),TRIM(SUBSTITUTE(U99,CHAR(160),""))="Devis 3",IFERROR(VALUE(TRIM(SUBSTITUTE(R99,CHAR(160),""))),0),TRUE,0)*IFERROR(VALUE(TRIM(SUBSTITUTE(C99,CHAR(160),""))),0))=0,"",_xlfn.IFS(TRIM(SUBSTITUTE(U99,CHAR(160),""))="Devis 1",IFERROR(VALUE(TRIM(SUBSTITUTE(L99,CHAR(160),""))),0),TRIM(SUBSTITUTE(U99,CHAR(160),""))="Devis 2",IFERROR(VALUE(TRIM(SUBSTITUTE(O99,CHAR(160),""))),0),TRIM(SUBSTITUTE(U99,CHAR(160),""))="Devis 3",IFERROR(VALUE(TRIM(SUBSTITUTE(R99,CHAR(160),""))),0),TRUE,0)*IFERROR(VALUE(TRIM(SUBSTITUTE(C99,CHAR(160),""))),0))</f>
        <v/>
      </c>
      <c r="W99" s="67" t="str" cm="1">
        <f t="array" ref="W99">IF((_xlfn.IFS(TRIM(SUBSTITUTE(U99,CHAR(160),""))="Devis 1",IFERROR(VALUE(TRIM(SUBSTITUTE(M99,CHAR(160),""))),0),TRIM(SUBSTITUTE(U99,CHAR(160),""))="Devis 2",IFERROR(VALUE(TRIM(SUBSTITUTE(P99,CHAR(160),""))),0),TRIM(SUBSTITUTE(U99,CHAR(160),""))="Devis 3",IFERROR(VALUE(TRIM(SUBSTITUTE(S99,CHAR(160),""))),0),TRUE,0)*IFERROR(VALUE(TRIM(SUBSTITUTE(C99,CHAR(160),""))),0))=0,IF(V99&lt;&gt;"",0,""),_xlfn.IFS(TRIM(SUBSTITUTE(U99,CHAR(160),""))="Devis 1",IFERROR(VALUE(TRIM(SUBSTITUTE(M99,CHAR(160),""))),0),TRIM(SUBSTITUTE(U99,CHAR(160),""))="Devis 2",IFERROR(VALUE(TRIM(SUBSTITUTE(P99,CHAR(160),""))),0),TRIM(SUBSTITUTE(U99,CHAR(160),""))="Devis 3",IFERROR(VALUE(TRIM(SUBSTITUTE(S99,CHAR(160),""))),0),TRUE,0)*IFERROR(VALUE(TRIM(SUBSTITUTE(C99,CHAR(160),""))),0))</f>
        <v/>
      </c>
      <c r="X99" s="70" t="str">
        <f t="shared" si="67"/>
        <v/>
      </c>
      <c r="Y99" s="609"/>
      <c r="Z99" s="18" t="str">
        <f t="shared" si="68"/>
        <v/>
      </c>
      <c r="AA99" s="15" t="str">
        <f t="shared" si="69"/>
        <v/>
      </c>
      <c r="AB99" s="15" t="str">
        <f t="shared" si="70"/>
        <v/>
      </c>
      <c r="AC99" s="15" t="str">
        <f t="shared" si="71"/>
        <v/>
      </c>
      <c r="AD99" s="15" t="str">
        <f t="shared" si="72"/>
        <v/>
      </c>
      <c r="AE99" s="15" t="str">
        <f t="shared" si="73"/>
        <v/>
      </c>
      <c r="AF99" s="15" t="str">
        <f t="shared" si="74"/>
        <v/>
      </c>
      <c r="AG99" s="614" t="str">
        <f t="shared" si="75"/>
        <v/>
      </c>
      <c r="AH99" s="618" t="str">
        <f t="shared" si="76"/>
        <v/>
      </c>
      <c r="AI99" s="616" t="str">
        <f t="shared" si="77"/>
        <v/>
      </c>
      <c r="AJ99" s="611" t="str">
        <f t="shared" si="62"/>
        <v/>
      </c>
      <c r="AK99" s="20" t="str">
        <f t="shared" si="63"/>
        <v/>
      </c>
      <c r="AL99" s="42" t="str">
        <f t="shared" si="78"/>
        <v/>
      </c>
      <c r="AM99" s="46" t="str">
        <f t="shared" si="52"/>
        <v/>
      </c>
      <c r="AN99" s="20" t="str">
        <f t="shared" si="53"/>
        <v/>
      </c>
      <c r="AO99" s="42" t="str">
        <f t="shared" si="79"/>
        <v/>
      </c>
      <c r="AP99" s="47" t="str">
        <f t="shared" si="54"/>
        <v/>
      </c>
      <c r="AQ99" s="20" t="str">
        <f t="shared" si="55"/>
        <v/>
      </c>
      <c r="AR99" s="48" t="str">
        <f t="shared" si="80"/>
        <v/>
      </c>
      <c r="AS99" s="44" t="str">
        <f t="shared" si="56"/>
        <v/>
      </c>
      <c r="AT99" s="58"/>
      <c r="AU99" s="49" t="str">
        <f t="shared" si="57"/>
        <v/>
      </c>
      <c r="AV99" s="49" t="str">
        <f t="shared" si="58"/>
        <v/>
      </c>
      <c r="AW99" s="49" t="str">
        <f t="shared" si="81"/>
        <v/>
      </c>
      <c r="AX99" s="68" t="str" cm="1">
        <f t="array" ref="AX99">IF($AA99="","",IF((IFERROR(_xlfn.IFS($AS99="Devis 1",(IFERROR(VALUE(TRIM(SUBSTITUTE(AJ99,CHAR(160),""))),0)),$AS99="Devis 2",(IFERROR(VALUE(TRIM(SUBSTITUTE(AM99,CHAR(160),""))),0)),$AS99="Devis 3",(IFERROR(VALUE(TRIM(SUBSTITUTE(AP99,CHAR(160),""))),0))),0))*(IFERROR(VALUE(TRIM(SUBSTITUTE($AA99,CHAR(160),""))),0))=0,"",(IFERROR(_xlfn.IFS($AS99="Devis 1",(IFERROR(VALUE(TRIM(SUBSTITUTE(AJ99,CHAR(160),""))),0)),$AS99="Devis 2",(IFERROR(VALUE(TRIM(SUBSTITUTE(AM99,CHAR(160),""))),0)),$AS99="Devis 3",(IFERROR(VALUE(TRIM(SUBSTITUTE(AP99,CHAR(160),""))),0))),0))*(IFERROR(VALUE(TRIM(SUBSTITUTE($AA99,CHAR(160),""))),0))))</f>
        <v/>
      </c>
      <c r="AY99" s="68" t="str" cm="1">
        <f t="array" ref="AY99">IF($AA99="","",IF(IFERROR(_xlfn.IFS(TRIM(SUBSTITUTE($AS99,CHAR(160),""))="Devis 1",IFERROR(VALUE(TRIM(SUBSTITUTE(AK99,CHAR(160),""))),0),TRIM(SUBSTITUTE($AS99,CHAR(160),""))="Devis 2",IFERROR(VALUE(TRIM(SUBSTITUTE(AN99,CHAR(160),""))),0),TRIM(SUBSTITUTE($AS99,CHAR(160),""))="Devis 3",IFERROR(VALUE(TRIM(SUBSTITUTE(AQ99,CHAR(160),""))),0)),0)*IFERROR(VALUE(TRIM(SUBSTITUTE($AA99,CHAR(160),""))),0)=0,IF(AX99&lt;&gt;"",0,""),IFERROR(_xlfn.IFS(TRIM(SUBSTITUTE($AS99,CHAR(160),""))="Devis 1",IFERROR(VALUE(TRIM(SUBSTITUTE(AK99,CHAR(160),""))),0),TRIM(SUBSTITUTE($AS99,CHAR(160),""))="Devis 2",IFERROR(VALUE(TRIM(SUBSTITUTE(AN99,CHAR(160),""))),0),TRIM(SUBSTITUTE($AS99,CHAR(160),""))="Devis 3",IFERROR(VALUE(TRIM(SUBSTITUTE(AQ99,CHAR(160),""))),0)),0)*IFERROR(VALUE(TRIM(SUBSTITUTE($AA99,CHAR(160),""))),0)))</f>
        <v/>
      </c>
      <c r="AZ99" s="68" t="str" cm="1">
        <f t="array" ref="AZ99">IF($AA99="","",IF((IFERROR(_xlfn.IFS($AS99="Devis 1",(IFERROR(VALUE(TRIM(SUBSTITUTE(AL99,CHAR(160),""))),0)),$AS99="Devis 2",(IFERROR(VALUE(TRIM(SUBSTITUTE(AO99,CHAR(160),""))),0)),$AS99="Devis 3",(IFERROR(VALUE(TRIM(SUBSTITUTE(AR99,CHAR(160),""))),0))),0))*(IFERROR(VALUE(TRIM(SUBSTITUTE($AA99,CHAR(160),""))),0))=0,"",(IFERROR(_xlfn.IFS($AS99="Devis 1",(IFERROR(VALUE(TRIM(SUBSTITUTE(AL99,CHAR(160),""))),0)),$AS99="Devis 2",(IFERROR(VALUE(TRIM(SUBSTITUTE(AO99,CHAR(160),""))),0)),$AS99="Devis 3",(IFERROR(VALUE(TRIM(SUBSTITUTE(AR99,CHAR(160),""))),0))),0))*(IFERROR(VALUE(TRIM(SUBSTITUTE($AA99,CHAR(160),""))),0))))</f>
        <v/>
      </c>
      <c r="BA99" s="59"/>
      <c r="BB99" s="14" t="str" cm="1">
        <f t="array" ref="BB99">IF(OR(AZ99="",AW99="",AX99="",AU99="",AY99="",AV99=""),"",_xlfn.IFS((IFERROR(VALUE(TRIM(SUBSTITUTE(AZ99,CHAR(160),""))),0))&gt;(IFERROR(VALUE(TRIM(SUBSTITUTE(AW99,CHAR(160),""))),0)),"KO : Le montant retenu TTC est supérieur au montant raisonnable TTC. Merci de revoir la ligne de dépense ou plafonner son montant.",(IFERROR(VALUE(TRIM(SUBSTITUTE(AX99,CHAR(160),""))),0))&gt;(IFERROR(VALUE(TRIM(SUBSTITUTE(AU99,CHAR(160),""))),0)),"Attention : Le montant retenu HT est supérieur au montant HT raisonnable. Merci de revoir la ligne de dépense, plafonner son montant, ou justifier la reventillation HT / TVA.",(IFERROR(VALUE(TRIM(SUBSTITUTE(AY99,CHAR(160),""))),0))&gt;(IFERROR(VALUE(TRIM(SUBSTITUTE(AV99,CHAR(160),""))),0)),"Attention : Le montant TVA retenu est supérieur au montant TVA raisonnable. Merci de revoir la ligne de dépense, plafonner son montant, ou justifier la reventillation HT / TVA.",(IFERROR(VALUE(TRIM(SUBSTITUTE(AZ99,CHAR(160),""))),0))=0,"",(IFERROR(VALUE(TRIM(SUBSTITUTE(AW99,CHAR(160),""))),0))=(IFERROR(VALUE(TRIM(SUBSTITUTE(AZ99,CHAR(160),""))),0)),"OK",(IFERROR(VALUE(TRIM(SUBSTITUTE(AW99,CHAR(160),""))),0))&gt;(IFERROR(VALUE(TRIM(SUBSTITUTE(AZ99,CHAR(160),""))),0))," OK : Montant instruit inférieur au montant raisonnable.",TRUE,""))</f>
        <v/>
      </c>
      <c r="BC99" s="14" t="str" cm="1">
        <f t="array" ref="BC99">IF(
   OR(AZ99="",X99="",AX99="",V99="",AY99="",W99=""),
   "",
   _xlfn.IFS(
      (IFERROR(VALUE(TRIM(SUBSTITUTE(AZ99,CHAR(160),""))),0))=0,
         "Attention montant présenté entièrement écarté",
      (IFERROR(VALUE(TRIM(SUBSTITUTE(AZ99,CHAR(160),""))),0))&gt;
         (IFERROR(VALUE(TRIM(SUBSTITUTE(X99,CHAR(160),""))),0)),
         "KO : Le montant retenu TTC est supérieur au montant présenté TTC. Merci de revoir la ligne de dépense ou plafonner son montant.",
      (IFERROR(VALUE(TRIM(SUBSTITUTE(AX99,CHAR(160),""))),0))&gt;
         (IFERROR(VALUE(TRIM(SUBSTITUTE(V99,CHAR(160),""))),0)),
         "Attention : Le montant retenu HT est supérieur au montant HT présenté. Merci de revoir la ligne de dépense, plafonner son montant, ou justifier la reventilation HT / TVA.",
      (IFERROR(VALUE(TRIM(SUBSTITUTE(AY99,CHAR(160),""))),0))&gt;
         (IFERROR(VALUE(TRIM(SUBSTITUTE(W99,CHAR(160),""))),0)),
         "Attention : Le montant TVA retenu est supérieur au montant TVA présenté. Merci de revoir la ligne de dépense, plafonner son montant, ou justifier la reventilation HT / TVA.",
      (IFERROR(VALUE(TRIM(SUBSTITUTE(X99,CHAR(160),""))),0))=0,
         "",
      (IFERROR(VALUE(TRIM(SUBSTITUTE(AZ99,CHAR(160),""))),0))=
         (IFERROR(VALUE(TRIM(SUBSTITUTE(X99,CHAR(160),""))),0)),
         "OK",
      (IFERROR(VALUE(TRIM(SUBSTITUTE(AZ99,CHAR(160),""))),0))&lt;
         (IFERROR(VALUE(TRIM(SUBSTITUTE(X99,CHAR(160),""))),0)),
         "Attention : montant présenté partiellement écarté.",
      TRUE,
         ""
   )
)</f>
        <v/>
      </c>
      <c r="BD99" s="49" t="str">
        <f t="shared" si="59"/>
        <v/>
      </c>
      <c r="BE99" s="49" t="str">
        <f t="shared" si="60"/>
        <v/>
      </c>
      <c r="BF99" s="21" t="str">
        <f t="shared" si="61"/>
        <v/>
      </c>
    </row>
    <row r="100" spans="1:58" ht="15" customHeight="1">
      <c r="A100" s="338">
        <v>89</v>
      </c>
      <c r="B100" s="355"/>
      <c r="C100" s="6"/>
      <c r="D100" s="5"/>
      <c r="E100" s="5"/>
      <c r="F100" s="143"/>
      <c r="G100" s="24"/>
      <c r="H100" s="22"/>
      <c r="I100" s="23"/>
      <c r="J100" s="5"/>
      <c r="K100" s="11"/>
      <c r="L100" s="8"/>
      <c r="M100" s="7"/>
      <c r="N100" s="42" t="str">
        <f t="shared" si="64"/>
        <v/>
      </c>
      <c r="O100" s="9"/>
      <c r="P100" s="7"/>
      <c r="Q100" s="42" t="str">
        <f t="shared" si="65"/>
        <v/>
      </c>
      <c r="R100" s="10"/>
      <c r="S100" s="7"/>
      <c r="T100" s="43" t="str">
        <f t="shared" si="66"/>
        <v/>
      </c>
      <c r="U100" s="16"/>
      <c r="V100" s="69" t="str" cm="1">
        <f t="array" ref="V100">IF((_xlfn.IFS(TRIM(SUBSTITUTE(U100,CHAR(160),""))="Devis 1",IFERROR(VALUE(TRIM(SUBSTITUTE(L100,CHAR(160),""))),0),TRIM(SUBSTITUTE(U100,CHAR(160),""))="Devis 2",IFERROR(VALUE(TRIM(SUBSTITUTE(O100,CHAR(160),""))),0),TRIM(SUBSTITUTE(U100,CHAR(160),""))="Devis 3",IFERROR(VALUE(TRIM(SUBSTITUTE(R100,CHAR(160),""))),0),TRUE,0)*IFERROR(VALUE(TRIM(SUBSTITUTE(C100,CHAR(160),""))),0))=0,"",_xlfn.IFS(TRIM(SUBSTITUTE(U100,CHAR(160),""))="Devis 1",IFERROR(VALUE(TRIM(SUBSTITUTE(L100,CHAR(160),""))),0),TRIM(SUBSTITUTE(U100,CHAR(160),""))="Devis 2",IFERROR(VALUE(TRIM(SUBSTITUTE(O100,CHAR(160),""))),0),TRIM(SUBSTITUTE(U100,CHAR(160),""))="Devis 3",IFERROR(VALUE(TRIM(SUBSTITUTE(R100,CHAR(160),""))),0),TRUE,0)*IFERROR(VALUE(TRIM(SUBSTITUTE(C100,CHAR(160),""))),0))</f>
        <v/>
      </c>
      <c r="W100" s="67" t="str" cm="1">
        <f t="array" ref="W100">IF((_xlfn.IFS(TRIM(SUBSTITUTE(U100,CHAR(160),""))="Devis 1",IFERROR(VALUE(TRIM(SUBSTITUTE(M100,CHAR(160),""))),0),TRIM(SUBSTITUTE(U100,CHAR(160),""))="Devis 2",IFERROR(VALUE(TRIM(SUBSTITUTE(P100,CHAR(160),""))),0),TRIM(SUBSTITUTE(U100,CHAR(160),""))="Devis 3",IFERROR(VALUE(TRIM(SUBSTITUTE(S100,CHAR(160),""))),0),TRUE,0)*IFERROR(VALUE(TRIM(SUBSTITUTE(C100,CHAR(160),""))),0))=0,IF(V100&lt;&gt;"",0,""),_xlfn.IFS(TRIM(SUBSTITUTE(U100,CHAR(160),""))="Devis 1",IFERROR(VALUE(TRIM(SUBSTITUTE(M100,CHAR(160),""))),0),TRIM(SUBSTITUTE(U100,CHAR(160),""))="Devis 2",IFERROR(VALUE(TRIM(SUBSTITUTE(P100,CHAR(160),""))),0),TRIM(SUBSTITUTE(U100,CHAR(160),""))="Devis 3",IFERROR(VALUE(TRIM(SUBSTITUTE(S100,CHAR(160),""))),0),TRUE,0)*IFERROR(VALUE(TRIM(SUBSTITUTE(C100,CHAR(160),""))),0))</f>
        <v/>
      </c>
      <c r="X100" s="70" t="str">
        <f t="shared" si="67"/>
        <v/>
      </c>
      <c r="Y100" s="609"/>
      <c r="Z100" s="18" t="str">
        <f t="shared" si="68"/>
        <v/>
      </c>
      <c r="AA100" s="15" t="str">
        <f t="shared" si="69"/>
        <v/>
      </c>
      <c r="AB100" s="15" t="str">
        <f t="shared" si="70"/>
        <v/>
      </c>
      <c r="AC100" s="15" t="str">
        <f t="shared" si="71"/>
        <v/>
      </c>
      <c r="AD100" s="15" t="str">
        <f t="shared" si="72"/>
        <v/>
      </c>
      <c r="AE100" s="15" t="str">
        <f t="shared" si="73"/>
        <v/>
      </c>
      <c r="AF100" s="15" t="str">
        <f t="shared" si="74"/>
        <v/>
      </c>
      <c r="AG100" s="614" t="str">
        <f t="shared" si="75"/>
        <v/>
      </c>
      <c r="AH100" s="618" t="str">
        <f t="shared" si="76"/>
        <v/>
      </c>
      <c r="AI100" s="616" t="str">
        <f t="shared" si="77"/>
        <v/>
      </c>
      <c r="AJ100" s="611" t="str">
        <f t="shared" si="62"/>
        <v/>
      </c>
      <c r="AK100" s="20" t="str">
        <f t="shared" si="63"/>
        <v/>
      </c>
      <c r="AL100" s="42" t="str">
        <f t="shared" si="78"/>
        <v/>
      </c>
      <c r="AM100" s="46" t="str">
        <f t="shared" si="52"/>
        <v/>
      </c>
      <c r="AN100" s="20" t="str">
        <f t="shared" si="53"/>
        <v/>
      </c>
      <c r="AO100" s="42" t="str">
        <f t="shared" si="79"/>
        <v/>
      </c>
      <c r="AP100" s="47" t="str">
        <f t="shared" si="54"/>
        <v/>
      </c>
      <c r="AQ100" s="20" t="str">
        <f t="shared" si="55"/>
        <v/>
      </c>
      <c r="AR100" s="48" t="str">
        <f t="shared" si="80"/>
        <v/>
      </c>
      <c r="AS100" s="44" t="str">
        <f t="shared" si="56"/>
        <v/>
      </c>
      <c r="AT100" s="58"/>
      <c r="AU100" s="49" t="str">
        <f t="shared" si="57"/>
        <v/>
      </c>
      <c r="AV100" s="49" t="str">
        <f t="shared" si="58"/>
        <v/>
      </c>
      <c r="AW100" s="49" t="str">
        <f t="shared" si="81"/>
        <v/>
      </c>
      <c r="AX100" s="68" t="str" cm="1">
        <f t="array" ref="AX100">IF($AA100="","",IF((IFERROR(_xlfn.IFS($AS100="Devis 1",(IFERROR(VALUE(TRIM(SUBSTITUTE(AJ100,CHAR(160),""))),0)),$AS100="Devis 2",(IFERROR(VALUE(TRIM(SUBSTITUTE(AM100,CHAR(160),""))),0)),$AS100="Devis 3",(IFERROR(VALUE(TRIM(SUBSTITUTE(AP100,CHAR(160),""))),0))),0))*(IFERROR(VALUE(TRIM(SUBSTITUTE($AA100,CHAR(160),""))),0))=0,"",(IFERROR(_xlfn.IFS($AS100="Devis 1",(IFERROR(VALUE(TRIM(SUBSTITUTE(AJ100,CHAR(160),""))),0)),$AS100="Devis 2",(IFERROR(VALUE(TRIM(SUBSTITUTE(AM100,CHAR(160),""))),0)),$AS100="Devis 3",(IFERROR(VALUE(TRIM(SUBSTITUTE(AP100,CHAR(160),""))),0))),0))*(IFERROR(VALUE(TRIM(SUBSTITUTE($AA100,CHAR(160),""))),0))))</f>
        <v/>
      </c>
      <c r="AY100" s="68" t="str" cm="1">
        <f t="array" ref="AY100">IF($AA100="","",IF(IFERROR(_xlfn.IFS(TRIM(SUBSTITUTE($AS100,CHAR(160),""))="Devis 1",IFERROR(VALUE(TRIM(SUBSTITUTE(AK100,CHAR(160),""))),0),TRIM(SUBSTITUTE($AS100,CHAR(160),""))="Devis 2",IFERROR(VALUE(TRIM(SUBSTITUTE(AN100,CHAR(160),""))),0),TRIM(SUBSTITUTE($AS100,CHAR(160),""))="Devis 3",IFERROR(VALUE(TRIM(SUBSTITUTE(AQ100,CHAR(160),""))),0)),0)*IFERROR(VALUE(TRIM(SUBSTITUTE($AA100,CHAR(160),""))),0)=0,IF(AX100&lt;&gt;"",0,""),IFERROR(_xlfn.IFS(TRIM(SUBSTITUTE($AS100,CHAR(160),""))="Devis 1",IFERROR(VALUE(TRIM(SUBSTITUTE(AK100,CHAR(160),""))),0),TRIM(SUBSTITUTE($AS100,CHAR(160),""))="Devis 2",IFERROR(VALUE(TRIM(SUBSTITUTE(AN100,CHAR(160),""))),0),TRIM(SUBSTITUTE($AS100,CHAR(160),""))="Devis 3",IFERROR(VALUE(TRIM(SUBSTITUTE(AQ100,CHAR(160),""))),0)),0)*IFERROR(VALUE(TRIM(SUBSTITUTE($AA100,CHAR(160),""))),0)))</f>
        <v/>
      </c>
      <c r="AZ100" s="68" t="str" cm="1">
        <f t="array" ref="AZ100">IF($AA100="","",IF((IFERROR(_xlfn.IFS($AS100="Devis 1",(IFERROR(VALUE(TRIM(SUBSTITUTE(AL100,CHAR(160),""))),0)),$AS100="Devis 2",(IFERROR(VALUE(TRIM(SUBSTITUTE(AO100,CHAR(160),""))),0)),$AS100="Devis 3",(IFERROR(VALUE(TRIM(SUBSTITUTE(AR100,CHAR(160),""))),0))),0))*(IFERROR(VALUE(TRIM(SUBSTITUTE($AA100,CHAR(160),""))),0))=0,"",(IFERROR(_xlfn.IFS($AS100="Devis 1",(IFERROR(VALUE(TRIM(SUBSTITUTE(AL100,CHAR(160),""))),0)),$AS100="Devis 2",(IFERROR(VALUE(TRIM(SUBSTITUTE(AO100,CHAR(160),""))),0)),$AS100="Devis 3",(IFERROR(VALUE(TRIM(SUBSTITUTE(AR100,CHAR(160),""))),0))),0))*(IFERROR(VALUE(TRIM(SUBSTITUTE($AA100,CHAR(160),""))),0))))</f>
        <v/>
      </c>
      <c r="BA100" s="59"/>
      <c r="BB100" s="14" t="str" cm="1">
        <f t="array" ref="BB100">IF(OR(AZ100="",AW100="",AX100="",AU100="",AY100="",AV100=""),"",_xlfn.IFS((IFERROR(VALUE(TRIM(SUBSTITUTE(AZ100,CHAR(160),""))),0))&gt;(IFERROR(VALUE(TRIM(SUBSTITUTE(AW100,CHAR(160),""))),0)),"KO : Le montant retenu TTC est supérieur au montant raisonnable TTC. Merci de revoir la ligne de dépense ou plafonner son montant.",(IFERROR(VALUE(TRIM(SUBSTITUTE(AX100,CHAR(160),""))),0))&gt;(IFERROR(VALUE(TRIM(SUBSTITUTE(AU100,CHAR(160),""))),0)),"Attention : Le montant retenu HT est supérieur au montant HT raisonnable. Merci de revoir la ligne de dépense, plafonner son montant, ou justifier la reventillation HT / TVA.",(IFERROR(VALUE(TRIM(SUBSTITUTE(AY100,CHAR(160),""))),0))&gt;(IFERROR(VALUE(TRIM(SUBSTITUTE(AV100,CHAR(160),""))),0)),"Attention : Le montant TVA retenu est supérieur au montant TVA raisonnable. Merci de revoir la ligne de dépense, plafonner son montant, ou justifier la reventillation HT / TVA.",(IFERROR(VALUE(TRIM(SUBSTITUTE(AZ100,CHAR(160),""))),0))=0,"",(IFERROR(VALUE(TRIM(SUBSTITUTE(AW100,CHAR(160),""))),0))=(IFERROR(VALUE(TRIM(SUBSTITUTE(AZ100,CHAR(160),""))),0)),"OK",(IFERROR(VALUE(TRIM(SUBSTITUTE(AW100,CHAR(160),""))),0))&gt;(IFERROR(VALUE(TRIM(SUBSTITUTE(AZ100,CHAR(160),""))),0))," OK : Montant instruit inférieur au montant raisonnable.",TRUE,""))</f>
        <v/>
      </c>
      <c r="BC100" s="14" t="str" cm="1">
        <f t="array" ref="BC100">IF(
   OR(AZ100="",X100="",AX100="",V100="",AY100="",W100=""),
   "",
   _xlfn.IFS(
      (IFERROR(VALUE(TRIM(SUBSTITUTE(AZ100,CHAR(160),""))),0))=0,
         "Attention montant présenté entièrement écarté",
      (IFERROR(VALUE(TRIM(SUBSTITUTE(AZ100,CHAR(160),""))),0))&gt;
         (IFERROR(VALUE(TRIM(SUBSTITUTE(X100,CHAR(160),""))),0)),
         "KO : Le montant retenu TTC est supérieur au montant présenté TTC. Merci de revoir la ligne de dépense ou plafonner son montant.",
      (IFERROR(VALUE(TRIM(SUBSTITUTE(AX100,CHAR(160),""))),0))&gt;
         (IFERROR(VALUE(TRIM(SUBSTITUTE(V100,CHAR(160),""))),0)),
         "Attention : Le montant retenu HT est supérieur au montant HT présenté. Merci de revoir la ligne de dépense, plafonner son montant, ou justifier la reventilation HT / TVA.",
      (IFERROR(VALUE(TRIM(SUBSTITUTE(AY100,CHAR(160),""))),0))&gt;
         (IFERROR(VALUE(TRIM(SUBSTITUTE(W100,CHAR(160),""))),0)),
         "Attention : Le montant TVA retenu est supérieur au montant TVA présenté. Merci de revoir la ligne de dépense, plafonner son montant, ou justifier la reventilation HT / TVA.",
      (IFERROR(VALUE(TRIM(SUBSTITUTE(X100,CHAR(160),""))),0))=0,
         "",
      (IFERROR(VALUE(TRIM(SUBSTITUTE(AZ100,CHAR(160),""))),0))=
         (IFERROR(VALUE(TRIM(SUBSTITUTE(X100,CHAR(160),""))),0)),
         "OK",
      (IFERROR(VALUE(TRIM(SUBSTITUTE(AZ100,CHAR(160),""))),0))&lt;
         (IFERROR(VALUE(TRIM(SUBSTITUTE(X100,CHAR(160),""))),0)),
         "Attention : montant présenté partiellement écarté.",
      TRUE,
         ""
   )
)</f>
        <v/>
      </c>
      <c r="BD100" s="49" t="str">
        <f t="shared" si="59"/>
        <v/>
      </c>
      <c r="BE100" s="49" t="str">
        <f t="shared" si="60"/>
        <v/>
      </c>
      <c r="BF100" s="21" t="str">
        <f t="shared" si="61"/>
        <v/>
      </c>
    </row>
    <row r="101" spans="1:58" ht="15" customHeight="1">
      <c r="A101" s="338">
        <v>90</v>
      </c>
      <c r="B101" s="355"/>
      <c r="C101" s="6"/>
      <c r="D101" s="5"/>
      <c r="E101" s="5"/>
      <c r="F101" s="143"/>
      <c r="G101" s="24"/>
      <c r="H101" s="22"/>
      <c r="I101" s="23"/>
      <c r="J101" s="5"/>
      <c r="K101" s="11"/>
      <c r="L101" s="8"/>
      <c r="M101" s="7"/>
      <c r="N101" s="42" t="str">
        <f t="shared" si="64"/>
        <v/>
      </c>
      <c r="O101" s="9"/>
      <c r="P101" s="7"/>
      <c r="Q101" s="42" t="str">
        <f t="shared" si="65"/>
        <v/>
      </c>
      <c r="R101" s="10"/>
      <c r="S101" s="7"/>
      <c r="T101" s="43" t="str">
        <f t="shared" si="66"/>
        <v/>
      </c>
      <c r="U101" s="16"/>
      <c r="V101" s="69" t="str" cm="1">
        <f t="array" ref="V101">IF((_xlfn.IFS(TRIM(SUBSTITUTE(U101,CHAR(160),""))="Devis 1",IFERROR(VALUE(TRIM(SUBSTITUTE(L101,CHAR(160),""))),0),TRIM(SUBSTITUTE(U101,CHAR(160),""))="Devis 2",IFERROR(VALUE(TRIM(SUBSTITUTE(O101,CHAR(160),""))),0),TRIM(SUBSTITUTE(U101,CHAR(160),""))="Devis 3",IFERROR(VALUE(TRIM(SUBSTITUTE(R101,CHAR(160),""))),0),TRUE,0)*IFERROR(VALUE(TRIM(SUBSTITUTE(C101,CHAR(160),""))),0))=0,"",_xlfn.IFS(TRIM(SUBSTITUTE(U101,CHAR(160),""))="Devis 1",IFERROR(VALUE(TRIM(SUBSTITUTE(L101,CHAR(160),""))),0),TRIM(SUBSTITUTE(U101,CHAR(160),""))="Devis 2",IFERROR(VALUE(TRIM(SUBSTITUTE(O101,CHAR(160),""))),0),TRIM(SUBSTITUTE(U101,CHAR(160),""))="Devis 3",IFERROR(VALUE(TRIM(SUBSTITUTE(R101,CHAR(160),""))),0),TRUE,0)*IFERROR(VALUE(TRIM(SUBSTITUTE(C101,CHAR(160),""))),0))</f>
        <v/>
      </c>
      <c r="W101" s="67" t="str" cm="1">
        <f t="array" ref="W101">IF((_xlfn.IFS(TRIM(SUBSTITUTE(U101,CHAR(160),""))="Devis 1",IFERROR(VALUE(TRIM(SUBSTITUTE(M101,CHAR(160),""))),0),TRIM(SUBSTITUTE(U101,CHAR(160),""))="Devis 2",IFERROR(VALUE(TRIM(SUBSTITUTE(P101,CHAR(160),""))),0),TRIM(SUBSTITUTE(U101,CHAR(160),""))="Devis 3",IFERROR(VALUE(TRIM(SUBSTITUTE(S101,CHAR(160),""))),0),TRUE,0)*IFERROR(VALUE(TRIM(SUBSTITUTE(C101,CHAR(160),""))),0))=0,IF(V101&lt;&gt;"",0,""),_xlfn.IFS(TRIM(SUBSTITUTE(U101,CHAR(160),""))="Devis 1",IFERROR(VALUE(TRIM(SUBSTITUTE(M101,CHAR(160),""))),0),TRIM(SUBSTITUTE(U101,CHAR(160),""))="Devis 2",IFERROR(VALUE(TRIM(SUBSTITUTE(P101,CHAR(160),""))),0),TRIM(SUBSTITUTE(U101,CHAR(160),""))="Devis 3",IFERROR(VALUE(TRIM(SUBSTITUTE(S101,CHAR(160),""))),0),TRUE,0)*IFERROR(VALUE(TRIM(SUBSTITUTE(C101,CHAR(160),""))),0))</f>
        <v/>
      </c>
      <c r="X101" s="70" t="str">
        <f t="shared" si="67"/>
        <v/>
      </c>
      <c r="Y101" s="609"/>
      <c r="Z101" s="18" t="str">
        <f t="shared" si="68"/>
        <v/>
      </c>
      <c r="AA101" s="15" t="str">
        <f t="shared" si="69"/>
        <v/>
      </c>
      <c r="AB101" s="15" t="str">
        <f t="shared" si="70"/>
        <v/>
      </c>
      <c r="AC101" s="15" t="str">
        <f t="shared" si="71"/>
        <v/>
      </c>
      <c r="AD101" s="15" t="str">
        <f t="shared" si="72"/>
        <v/>
      </c>
      <c r="AE101" s="15" t="str">
        <f t="shared" si="73"/>
        <v/>
      </c>
      <c r="AF101" s="15" t="str">
        <f t="shared" si="74"/>
        <v/>
      </c>
      <c r="AG101" s="614" t="str">
        <f t="shared" si="75"/>
        <v/>
      </c>
      <c r="AH101" s="618" t="str">
        <f t="shared" si="76"/>
        <v/>
      </c>
      <c r="AI101" s="616" t="str">
        <f t="shared" si="77"/>
        <v/>
      </c>
      <c r="AJ101" s="611" t="str">
        <f t="shared" si="62"/>
        <v/>
      </c>
      <c r="AK101" s="20" t="str">
        <f t="shared" si="63"/>
        <v/>
      </c>
      <c r="AL101" s="42" t="str">
        <f t="shared" si="78"/>
        <v/>
      </c>
      <c r="AM101" s="46" t="str">
        <f t="shared" si="52"/>
        <v/>
      </c>
      <c r="AN101" s="20" t="str">
        <f t="shared" si="53"/>
        <v/>
      </c>
      <c r="AO101" s="42" t="str">
        <f t="shared" si="79"/>
        <v/>
      </c>
      <c r="AP101" s="47" t="str">
        <f t="shared" si="54"/>
        <v/>
      </c>
      <c r="AQ101" s="20" t="str">
        <f t="shared" si="55"/>
        <v/>
      </c>
      <c r="AR101" s="48" t="str">
        <f t="shared" si="80"/>
        <v/>
      </c>
      <c r="AS101" s="44" t="str">
        <f t="shared" si="56"/>
        <v/>
      </c>
      <c r="AT101" s="58"/>
      <c r="AU101" s="49" t="str">
        <f t="shared" si="57"/>
        <v/>
      </c>
      <c r="AV101" s="49" t="str">
        <f t="shared" si="58"/>
        <v/>
      </c>
      <c r="AW101" s="49" t="str">
        <f t="shared" si="81"/>
        <v/>
      </c>
      <c r="AX101" s="68" t="str" cm="1">
        <f t="array" ref="AX101">IF($AA101="","",IF((IFERROR(_xlfn.IFS($AS101="Devis 1",(IFERROR(VALUE(TRIM(SUBSTITUTE(AJ101,CHAR(160),""))),0)),$AS101="Devis 2",(IFERROR(VALUE(TRIM(SUBSTITUTE(AM101,CHAR(160),""))),0)),$AS101="Devis 3",(IFERROR(VALUE(TRIM(SUBSTITUTE(AP101,CHAR(160),""))),0))),0))*(IFERROR(VALUE(TRIM(SUBSTITUTE($AA101,CHAR(160),""))),0))=0,"",(IFERROR(_xlfn.IFS($AS101="Devis 1",(IFERROR(VALUE(TRIM(SUBSTITUTE(AJ101,CHAR(160),""))),0)),$AS101="Devis 2",(IFERROR(VALUE(TRIM(SUBSTITUTE(AM101,CHAR(160),""))),0)),$AS101="Devis 3",(IFERROR(VALUE(TRIM(SUBSTITUTE(AP101,CHAR(160),""))),0))),0))*(IFERROR(VALUE(TRIM(SUBSTITUTE($AA101,CHAR(160),""))),0))))</f>
        <v/>
      </c>
      <c r="AY101" s="68" t="str" cm="1">
        <f t="array" ref="AY101">IF($AA101="","",IF(IFERROR(_xlfn.IFS(TRIM(SUBSTITUTE($AS101,CHAR(160),""))="Devis 1",IFERROR(VALUE(TRIM(SUBSTITUTE(AK101,CHAR(160),""))),0),TRIM(SUBSTITUTE($AS101,CHAR(160),""))="Devis 2",IFERROR(VALUE(TRIM(SUBSTITUTE(AN101,CHAR(160),""))),0),TRIM(SUBSTITUTE($AS101,CHAR(160),""))="Devis 3",IFERROR(VALUE(TRIM(SUBSTITUTE(AQ101,CHAR(160),""))),0)),0)*IFERROR(VALUE(TRIM(SUBSTITUTE($AA101,CHAR(160),""))),0)=0,IF(AX101&lt;&gt;"",0,""),IFERROR(_xlfn.IFS(TRIM(SUBSTITUTE($AS101,CHAR(160),""))="Devis 1",IFERROR(VALUE(TRIM(SUBSTITUTE(AK101,CHAR(160),""))),0),TRIM(SUBSTITUTE($AS101,CHAR(160),""))="Devis 2",IFERROR(VALUE(TRIM(SUBSTITUTE(AN101,CHAR(160),""))),0),TRIM(SUBSTITUTE($AS101,CHAR(160),""))="Devis 3",IFERROR(VALUE(TRIM(SUBSTITUTE(AQ101,CHAR(160),""))),0)),0)*IFERROR(VALUE(TRIM(SUBSTITUTE($AA101,CHAR(160),""))),0)))</f>
        <v/>
      </c>
      <c r="AZ101" s="68" t="str" cm="1">
        <f t="array" ref="AZ101">IF($AA101="","",IF((IFERROR(_xlfn.IFS($AS101="Devis 1",(IFERROR(VALUE(TRIM(SUBSTITUTE(AL101,CHAR(160),""))),0)),$AS101="Devis 2",(IFERROR(VALUE(TRIM(SUBSTITUTE(AO101,CHAR(160),""))),0)),$AS101="Devis 3",(IFERROR(VALUE(TRIM(SUBSTITUTE(AR101,CHAR(160),""))),0))),0))*(IFERROR(VALUE(TRIM(SUBSTITUTE($AA101,CHAR(160),""))),0))=0,"",(IFERROR(_xlfn.IFS($AS101="Devis 1",(IFERROR(VALUE(TRIM(SUBSTITUTE(AL101,CHAR(160),""))),0)),$AS101="Devis 2",(IFERROR(VALUE(TRIM(SUBSTITUTE(AO101,CHAR(160),""))),0)),$AS101="Devis 3",(IFERROR(VALUE(TRIM(SUBSTITUTE(AR101,CHAR(160),""))),0))),0))*(IFERROR(VALUE(TRIM(SUBSTITUTE($AA101,CHAR(160),""))),0))))</f>
        <v/>
      </c>
      <c r="BA101" s="59"/>
      <c r="BB101" s="14" t="str" cm="1">
        <f t="array" ref="BB101">IF(OR(AZ101="",AW101="",AX101="",AU101="",AY101="",AV101=""),"",_xlfn.IFS((IFERROR(VALUE(TRIM(SUBSTITUTE(AZ101,CHAR(160),""))),0))&gt;(IFERROR(VALUE(TRIM(SUBSTITUTE(AW101,CHAR(160),""))),0)),"KO : Le montant retenu TTC est supérieur au montant raisonnable TTC. Merci de revoir la ligne de dépense ou plafonner son montant.",(IFERROR(VALUE(TRIM(SUBSTITUTE(AX101,CHAR(160),""))),0))&gt;(IFERROR(VALUE(TRIM(SUBSTITUTE(AU101,CHAR(160),""))),0)),"Attention : Le montant retenu HT est supérieur au montant HT raisonnable. Merci de revoir la ligne de dépense, plafonner son montant, ou justifier la reventillation HT / TVA.",(IFERROR(VALUE(TRIM(SUBSTITUTE(AY101,CHAR(160),""))),0))&gt;(IFERROR(VALUE(TRIM(SUBSTITUTE(AV101,CHAR(160),""))),0)),"Attention : Le montant TVA retenu est supérieur au montant TVA raisonnable. Merci de revoir la ligne de dépense, plafonner son montant, ou justifier la reventillation HT / TVA.",(IFERROR(VALUE(TRIM(SUBSTITUTE(AZ101,CHAR(160),""))),0))=0,"",(IFERROR(VALUE(TRIM(SUBSTITUTE(AW101,CHAR(160),""))),0))=(IFERROR(VALUE(TRIM(SUBSTITUTE(AZ101,CHAR(160),""))),0)),"OK",(IFERROR(VALUE(TRIM(SUBSTITUTE(AW101,CHAR(160),""))),0))&gt;(IFERROR(VALUE(TRIM(SUBSTITUTE(AZ101,CHAR(160),""))),0))," OK : Montant instruit inférieur au montant raisonnable.",TRUE,""))</f>
        <v/>
      </c>
      <c r="BC101" s="14" t="str" cm="1">
        <f t="array" ref="BC101">IF(
   OR(AZ101="",X101="",AX101="",V101="",AY101="",W101=""),
   "",
   _xlfn.IFS(
      (IFERROR(VALUE(TRIM(SUBSTITUTE(AZ101,CHAR(160),""))),0))=0,
         "Attention montant présenté entièrement écarté",
      (IFERROR(VALUE(TRIM(SUBSTITUTE(AZ101,CHAR(160),""))),0))&gt;
         (IFERROR(VALUE(TRIM(SUBSTITUTE(X101,CHAR(160),""))),0)),
         "KO : Le montant retenu TTC est supérieur au montant présenté TTC. Merci de revoir la ligne de dépense ou plafonner son montant.",
      (IFERROR(VALUE(TRIM(SUBSTITUTE(AX101,CHAR(160),""))),0))&gt;
         (IFERROR(VALUE(TRIM(SUBSTITUTE(V101,CHAR(160),""))),0)),
         "Attention : Le montant retenu HT est supérieur au montant HT présenté. Merci de revoir la ligne de dépense, plafonner son montant, ou justifier la reventilation HT / TVA.",
      (IFERROR(VALUE(TRIM(SUBSTITUTE(AY101,CHAR(160),""))),0))&gt;
         (IFERROR(VALUE(TRIM(SUBSTITUTE(W101,CHAR(160),""))),0)),
         "Attention : Le montant TVA retenu est supérieur au montant TVA présenté. Merci de revoir la ligne de dépense, plafonner son montant, ou justifier la reventilation HT / TVA.",
      (IFERROR(VALUE(TRIM(SUBSTITUTE(X101,CHAR(160),""))),0))=0,
         "",
      (IFERROR(VALUE(TRIM(SUBSTITUTE(AZ101,CHAR(160),""))),0))=
         (IFERROR(VALUE(TRIM(SUBSTITUTE(X101,CHAR(160),""))),0)),
         "OK",
      (IFERROR(VALUE(TRIM(SUBSTITUTE(AZ101,CHAR(160),""))),0))&lt;
         (IFERROR(VALUE(TRIM(SUBSTITUTE(X101,CHAR(160),""))),0)),
         "Attention : montant présenté partiellement écarté.",
      TRUE,
         ""
   )
)</f>
        <v/>
      </c>
      <c r="BD101" s="49" t="str">
        <f t="shared" si="59"/>
        <v/>
      </c>
      <c r="BE101" s="49" t="str">
        <f t="shared" si="60"/>
        <v/>
      </c>
      <c r="BF101" s="21" t="str">
        <f t="shared" si="61"/>
        <v/>
      </c>
    </row>
    <row r="102" spans="1:58" ht="15" customHeight="1">
      <c r="A102" s="338">
        <v>91</v>
      </c>
      <c r="B102" s="355"/>
      <c r="C102" s="6"/>
      <c r="D102" s="5"/>
      <c r="E102" s="5"/>
      <c r="F102" s="143"/>
      <c r="G102" s="24"/>
      <c r="H102" s="22"/>
      <c r="I102" s="23"/>
      <c r="J102" s="5"/>
      <c r="K102" s="11"/>
      <c r="L102" s="8"/>
      <c r="M102" s="7"/>
      <c r="N102" s="42" t="str">
        <f t="shared" si="64"/>
        <v/>
      </c>
      <c r="O102" s="9"/>
      <c r="P102" s="7"/>
      <c r="Q102" s="42" t="str">
        <f t="shared" si="65"/>
        <v/>
      </c>
      <c r="R102" s="10"/>
      <c r="S102" s="7"/>
      <c r="T102" s="43" t="str">
        <f t="shared" si="66"/>
        <v/>
      </c>
      <c r="U102" s="16"/>
      <c r="V102" s="69" t="str" cm="1">
        <f t="array" ref="V102">IF((_xlfn.IFS(TRIM(SUBSTITUTE(U102,CHAR(160),""))="Devis 1",IFERROR(VALUE(TRIM(SUBSTITUTE(L102,CHAR(160),""))),0),TRIM(SUBSTITUTE(U102,CHAR(160),""))="Devis 2",IFERROR(VALUE(TRIM(SUBSTITUTE(O102,CHAR(160),""))),0),TRIM(SUBSTITUTE(U102,CHAR(160),""))="Devis 3",IFERROR(VALUE(TRIM(SUBSTITUTE(R102,CHAR(160),""))),0),TRUE,0)*IFERROR(VALUE(TRIM(SUBSTITUTE(C102,CHAR(160),""))),0))=0,"",_xlfn.IFS(TRIM(SUBSTITUTE(U102,CHAR(160),""))="Devis 1",IFERROR(VALUE(TRIM(SUBSTITUTE(L102,CHAR(160),""))),0),TRIM(SUBSTITUTE(U102,CHAR(160),""))="Devis 2",IFERROR(VALUE(TRIM(SUBSTITUTE(O102,CHAR(160),""))),0),TRIM(SUBSTITUTE(U102,CHAR(160),""))="Devis 3",IFERROR(VALUE(TRIM(SUBSTITUTE(R102,CHAR(160),""))),0),TRUE,0)*IFERROR(VALUE(TRIM(SUBSTITUTE(C102,CHAR(160),""))),0))</f>
        <v/>
      </c>
      <c r="W102" s="67" t="str" cm="1">
        <f t="array" ref="W102">IF((_xlfn.IFS(TRIM(SUBSTITUTE(U102,CHAR(160),""))="Devis 1",IFERROR(VALUE(TRIM(SUBSTITUTE(M102,CHAR(160),""))),0),TRIM(SUBSTITUTE(U102,CHAR(160),""))="Devis 2",IFERROR(VALUE(TRIM(SUBSTITUTE(P102,CHAR(160),""))),0),TRIM(SUBSTITUTE(U102,CHAR(160),""))="Devis 3",IFERROR(VALUE(TRIM(SUBSTITUTE(S102,CHAR(160),""))),0),TRUE,0)*IFERROR(VALUE(TRIM(SUBSTITUTE(C102,CHAR(160),""))),0))=0,IF(V102&lt;&gt;"",0,""),_xlfn.IFS(TRIM(SUBSTITUTE(U102,CHAR(160),""))="Devis 1",IFERROR(VALUE(TRIM(SUBSTITUTE(M102,CHAR(160),""))),0),TRIM(SUBSTITUTE(U102,CHAR(160),""))="Devis 2",IFERROR(VALUE(TRIM(SUBSTITUTE(P102,CHAR(160),""))),0),TRIM(SUBSTITUTE(U102,CHAR(160),""))="Devis 3",IFERROR(VALUE(TRIM(SUBSTITUTE(S102,CHAR(160),""))),0),TRUE,0)*IFERROR(VALUE(TRIM(SUBSTITUTE(C102,CHAR(160),""))),0))</f>
        <v/>
      </c>
      <c r="X102" s="70" t="str">
        <f t="shared" si="67"/>
        <v/>
      </c>
      <c r="Y102" s="609"/>
      <c r="Z102" s="18" t="str">
        <f t="shared" si="68"/>
        <v/>
      </c>
      <c r="AA102" s="15" t="str">
        <f t="shared" si="69"/>
        <v/>
      </c>
      <c r="AB102" s="15" t="str">
        <f t="shared" si="70"/>
        <v/>
      </c>
      <c r="AC102" s="15" t="str">
        <f t="shared" si="71"/>
        <v/>
      </c>
      <c r="AD102" s="15" t="str">
        <f t="shared" si="72"/>
        <v/>
      </c>
      <c r="AE102" s="15" t="str">
        <f t="shared" si="73"/>
        <v/>
      </c>
      <c r="AF102" s="15" t="str">
        <f t="shared" si="74"/>
        <v/>
      </c>
      <c r="AG102" s="614" t="str">
        <f t="shared" si="75"/>
        <v/>
      </c>
      <c r="AH102" s="618" t="str">
        <f t="shared" si="76"/>
        <v/>
      </c>
      <c r="AI102" s="616" t="str">
        <f t="shared" si="77"/>
        <v/>
      </c>
      <c r="AJ102" s="611" t="str">
        <f t="shared" si="62"/>
        <v/>
      </c>
      <c r="AK102" s="20" t="str">
        <f t="shared" si="63"/>
        <v/>
      </c>
      <c r="AL102" s="42" t="str">
        <f t="shared" si="78"/>
        <v/>
      </c>
      <c r="AM102" s="46" t="str">
        <f t="shared" si="52"/>
        <v/>
      </c>
      <c r="AN102" s="20" t="str">
        <f t="shared" si="53"/>
        <v/>
      </c>
      <c r="AO102" s="42" t="str">
        <f t="shared" si="79"/>
        <v/>
      </c>
      <c r="AP102" s="47" t="str">
        <f t="shared" si="54"/>
        <v/>
      </c>
      <c r="AQ102" s="20" t="str">
        <f t="shared" si="55"/>
        <v/>
      </c>
      <c r="AR102" s="48" t="str">
        <f t="shared" si="80"/>
        <v/>
      </c>
      <c r="AS102" s="44" t="str">
        <f t="shared" si="56"/>
        <v/>
      </c>
      <c r="AT102" s="58"/>
      <c r="AU102" s="49" t="str">
        <f t="shared" si="57"/>
        <v/>
      </c>
      <c r="AV102" s="49" t="str">
        <f t="shared" si="58"/>
        <v/>
      </c>
      <c r="AW102" s="49" t="str">
        <f t="shared" si="81"/>
        <v/>
      </c>
      <c r="AX102" s="68" t="str" cm="1">
        <f t="array" ref="AX102">IF($AA102="","",IF((IFERROR(_xlfn.IFS($AS102="Devis 1",(IFERROR(VALUE(TRIM(SUBSTITUTE(AJ102,CHAR(160),""))),0)),$AS102="Devis 2",(IFERROR(VALUE(TRIM(SUBSTITUTE(AM102,CHAR(160),""))),0)),$AS102="Devis 3",(IFERROR(VALUE(TRIM(SUBSTITUTE(AP102,CHAR(160),""))),0))),0))*(IFERROR(VALUE(TRIM(SUBSTITUTE($AA102,CHAR(160),""))),0))=0,"",(IFERROR(_xlfn.IFS($AS102="Devis 1",(IFERROR(VALUE(TRIM(SUBSTITUTE(AJ102,CHAR(160),""))),0)),$AS102="Devis 2",(IFERROR(VALUE(TRIM(SUBSTITUTE(AM102,CHAR(160),""))),0)),$AS102="Devis 3",(IFERROR(VALUE(TRIM(SUBSTITUTE(AP102,CHAR(160),""))),0))),0))*(IFERROR(VALUE(TRIM(SUBSTITUTE($AA102,CHAR(160),""))),0))))</f>
        <v/>
      </c>
      <c r="AY102" s="68" t="str" cm="1">
        <f t="array" ref="AY102">IF($AA102="","",IF(IFERROR(_xlfn.IFS(TRIM(SUBSTITUTE($AS102,CHAR(160),""))="Devis 1",IFERROR(VALUE(TRIM(SUBSTITUTE(AK102,CHAR(160),""))),0),TRIM(SUBSTITUTE($AS102,CHAR(160),""))="Devis 2",IFERROR(VALUE(TRIM(SUBSTITUTE(AN102,CHAR(160),""))),0),TRIM(SUBSTITUTE($AS102,CHAR(160),""))="Devis 3",IFERROR(VALUE(TRIM(SUBSTITUTE(AQ102,CHAR(160),""))),0)),0)*IFERROR(VALUE(TRIM(SUBSTITUTE($AA102,CHAR(160),""))),0)=0,IF(AX102&lt;&gt;"",0,""),IFERROR(_xlfn.IFS(TRIM(SUBSTITUTE($AS102,CHAR(160),""))="Devis 1",IFERROR(VALUE(TRIM(SUBSTITUTE(AK102,CHAR(160),""))),0),TRIM(SUBSTITUTE($AS102,CHAR(160),""))="Devis 2",IFERROR(VALUE(TRIM(SUBSTITUTE(AN102,CHAR(160),""))),0),TRIM(SUBSTITUTE($AS102,CHAR(160),""))="Devis 3",IFERROR(VALUE(TRIM(SUBSTITUTE(AQ102,CHAR(160),""))),0)),0)*IFERROR(VALUE(TRIM(SUBSTITUTE($AA102,CHAR(160),""))),0)))</f>
        <v/>
      </c>
      <c r="AZ102" s="68" t="str" cm="1">
        <f t="array" ref="AZ102">IF($AA102="","",IF((IFERROR(_xlfn.IFS($AS102="Devis 1",(IFERROR(VALUE(TRIM(SUBSTITUTE(AL102,CHAR(160),""))),0)),$AS102="Devis 2",(IFERROR(VALUE(TRIM(SUBSTITUTE(AO102,CHAR(160),""))),0)),$AS102="Devis 3",(IFERROR(VALUE(TRIM(SUBSTITUTE(AR102,CHAR(160),""))),0))),0))*(IFERROR(VALUE(TRIM(SUBSTITUTE($AA102,CHAR(160),""))),0))=0,"",(IFERROR(_xlfn.IFS($AS102="Devis 1",(IFERROR(VALUE(TRIM(SUBSTITUTE(AL102,CHAR(160),""))),0)),$AS102="Devis 2",(IFERROR(VALUE(TRIM(SUBSTITUTE(AO102,CHAR(160),""))),0)),$AS102="Devis 3",(IFERROR(VALUE(TRIM(SUBSTITUTE(AR102,CHAR(160),""))),0))),0))*(IFERROR(VALUE(TRIM(SUBSTITUTE($AA102,CHAR(160),""))),0))))</f>
        <v/>
      </c>
      <c r="BA102" s="59"/>
      <c r="BB102" s="14" t="str" cm="1">
        <f t="array" ref="BB102">IF(OR(AZ102="",AW102="",AX102="",AU102="",AY102="",AV102=""),"",_xlfn.IFS((IFERROR(VALUE(TRIM(SUBSTITUTE(AZ102,CHAR(160),""))),0))&gt;(IFERROR(VALUE(TRIM(SUBSTITUTE(AW102,CHAR(160),""))),0)),"KO : Le montant retenu TTC est supérieur au montant raisonnable TTC. Merci de revoir la ligne de dépense ou plafonner son montant.",(IFERROR(VALUE(TRIM(SUBSTITUTE(AX102,CHAR(160),""))),0))&gt;(IFERROR(VALUE(TRIM(SUBSTITUTE(AU102,CHAR(160),""))),0)),"Attention : Le montant retenu HT est supérieur au montant HT raisonnable. Merci de revoir la ligne de dépense, plafonner son montant, ou justifier la reventillation HT / TVA.",(IFERROR(VALUE(TRIM(SUBSTITUTE(AY102,CHAR(160),""))),0))&gt;(IFERROR(VALUE(TRIM(SUBSTITUTE(AV102,CHAR(160),""))),0)),"Attention : Le montant TVA retenu est supérieur au montant TVA raisonnable. Merci de revoir la ligne de dépense, plafonner son montant, ou justifier la reventillation HT / TVA.",(IFERROR(VALUE(TRIM(SUBSTITUTE(AZ102,CHAR(160),""))),0))=0,"",(IFERROR(VALUE(TRIM(SUBSTITUTE(AW102,CHAR(160),""))),0))=(IFERROR(VALUE(TRIM(SUBSTITUTE(AZ102,CHAR(160),""))),0)),"OK",(IFERROR(VALUE(TRIM(SUBSTITUTE(AW102,CHAR(160),""))),0))&gt;(IFERROR(VALUE(TRIM(SUBSTITUTE(AZ102,CHAR(160),""))),0))," OK : Montant instruit inférieur au montant raisonnable.",TRUE,""))</f>
        <v/>
      </c>
      <c r="BC102" s="14" t="str" cm="1">
        <f t="array" ref="BC102">IF(
   OR(AZ102="",X102="",AX102="",V102="",AY102="",W102=""),
   "",
   _xlfn.IFS(
      (IFERROR(VALUE(TRIM(SUBSTITUTE(AZ102,CHAR(160),""))),0))=0,
         "Attention montant présenté entièrement écarté",
      (IFERROR(VALUE(TRIM(SUBSTITUTE(AZ102,CHAR(160),""))),0))&gt;
         (IFERROR(VALUE(TRIM(SUBSTITUTE(X102,CHAR(160),""))),0)),
         "KO : Le montant retenu TTC est supérieur au montant présenté TTC. Merci de revoir la ligne de dépense ou plafonner son montant.",
      (IFERROR(VALUE(TRIM(SUBSTITUTE(AX102,CHAR(160),""))),0))&gt;
         (IFERROR(VALUE(TRIM(SUBSTITUTE(V102,CHAR(160),""))),0)),
         "Attention : Le montant retenu HT est supérieur au montant HT présenté. Merci de revoir la ligne de dépense, plafonner son montant, ou justifier la reventilation HT / TVA.",
      (IFERROR(VALUE(TRIM(SUBSTITUTE(AY102,CHAR(160),""))),0))&gt;
         (IFERROR(VALUE(TRIM(SUBSTITUTE(W102,CHAR(160),""))),0)),
         "Attention : Le montant TVA retenu est supérieur au montant TVA présenté. Merci de revoir la ligne de dépense, plafonner son montant, ou justifier la reventilation HT / TVA.",
      (IFERROR(VALUE(TRIM(SUBSTITUTE(X102,CHAR(160),""))),0))=0,
         "",
      (IFERROR(VALUE(TRIM(SUBSTITUTE(AZ102,CHAR(160),""))),0))=
         (IFERROR(VALUE(TRIM(SUBSTITUTE(X102,CHAR(160),""))),0)),
         "OK",
      (IFERROR(VALUE(TRIM(SUBSTITUTE(AZ102,CHAR(160),""))),0))&lt;
         (IFERROR(VALUE(TRIM(SUBSTITUTE(X102,CHAR(160),""))),0)),
         "Attention : montant présenté partiellement écarté.",
      TRUE,
         ""
   )
)</f>
        <v/>
      </c>
      <c r="BD102" s="49" t="str">
        <f t="shared" si="59"/>
        <v/>
      </c>
      <c r="BE102" s="49" t="str">
        <f t="shared" si="60"/>
        <v/>
      </c>
      <c r="BF102" s="21" t="str">
        <f t="shared" si="61"/>
        <v/>
      </c>
    </row>
    <row r="103" spans="1:58" ht="15" customHeight="1">
      <c r="A103" s="338">
        <v>92</v>
      </c>
      <c r="B103" s="355"/>
      <c r="C103" s="6"/>
      <c r="D103" s="5"/>
      <c r="E103" s="5"/>
      <c r="F103" s="143"/>
      <c r="G103" s="24"/>
      <c r="H103" s="22"/>
      <c r="I103" s="23"/>
      <c r="J103" s="5"/>
      <c r="K103" s="11"/>
      <c r="L103" s="8"/>
      <c r="M103" s="7"/>
      <c r="N103" s="42" t="str">
        <f t="shared" si="64"/>
        <v/>
      </c>
      <c r="O103" s="9"/>
      <c r="P103" s="7"/>
      <c r="Q103" s="42" t="str">
        <f t="shared" si="65"/>
        <v/>
      </c>
      <c r="R103" s="10"/>
      <c r="S103" s="7"/>
      <c r="T103" s="43" t="str">
        <f t="shared" si="66"/>
        <v/>
      </c>
      <c r="U103" s="16"/>
      <c r="V103" s="69" t="str" cm="1">
        <f t="array" ref="V103">IF((_xlfn.IFS(TRIM(SUBSTITUTE(U103,CHAR(160),""))="Devis 1",IFERROR(VALUE(TRIM(SUBSTITUTE(L103,CHAR(160),""))),0),TRIM(SUBSTITUTE(U103,CHAR(160),""))="Devis 2",IFERROR(VALUE(TRIM(SUBSTITUTE(O103,CHAR(160),""))),0),TRIM(SUBSTITUTE(U103,CHAR(160),""))="Devis 3",IFERROR(VALUE(TRIM(SUBSTITUTE(R103,CHAR(160),""))),0),TRUE,0)*IFERROR(VALUE(TRIM(SUBSTITUTE(C103,CHAR(160),""))),0))=0,"",_xlfn.IFS(TRIM(SUBSTITUTE(U103,CHAR(160),""))="Devis 1",IFERROR(VALUE(TRIM(SUBSTITUTE(L103,CHAR(160),""))),0),TRIM(SUBSTITUTE(U103,CHAR(160),""))="Devis 2",IFERROR(VALUE(TRIM(SUBSTITUTE(O103,CHAR(160),""))),0),TRIM(SUBSTITUTE(U103,CHAR(160),""))="Devis 3",IFERROR(VALUE(TRIM(SUBSTITUTE(R103,CHAR(160),""))),0),TRUE,0)*IFERROR(VALUE(TRIM(SUBSTITUTE(C103,CHAR(160),""))),0))</f>
        <v/>
      </c>
      <c r="W103" s="67" t="str" cm="1">
        <f t="array" ref="W103">IF((_xlfn.IFS(TRIM(SUBSTITUTE(U103,CHAR(160),""))="Devis 1",IFERROR(VALUE(TRIM(SUBSTITUTE(M103,CHAR(160),""))),0),TRIM(SUBSTITUTE(U103,CHAR(160),""))="Devis 2",IFERROR(VALUE(TRIM(SUBSTITUTE(P103,CHAR(160),""))),0),TRIM(SUBSTITUTE(U103,CHAR(160),""))="Devis 3",IFERROR(VALUE(TRIM(SUBSTITUTE(S103,CHAR(160),""))),0),TRUE,0)*IFERROR(VALUE(TRIM(SUBSTITUTE(C103,CHAR(160),""))),0))=0,IF(V103&lt;&gt;"",0,""),_xlfn.IFS(TRIM(SUBSTITUTE(U103,CHAR(160),""))="Devis 1",IFERROR(VALUE(TRIM(SUBSTITUTE(M103,CHAR(160),""))),0),TRIM(SUBSTITUTE(U103,CHAR(160),""))="Devis 2",IFERROR(VALUE(TRIM(SUBSTITUTE(P103,CHAR(160),""))),0),TRIM(SUBSTITUTE(U103,CHAR(160),""))="Devis 3",IFERROR(VALUE(TRIM(SUBSTITUTE(S103,CHAR(160),""))),0),TRUE,0)*IFERROR(VALUE(TRIM(SUBSTITUTE(C103,CHAR(160),""))),0))</f>
        <v/>
      </c>
      <c r="X103" s="70" t="str">
        <f t="shared" si="67"/>
        <v/>
      </c>
      <c r="Y103" s="609"/>
      <c r="Z103" s="18" t="str">
        <f t="shared" si="68"/>
        <v/>
      </c>
      <c r="AA103" s="15" t="str">
        <f t="shared" si="69"/>
        <v/>
      </c>
      <c r="AB103" s="15" t="str">
        <f t="shared" si="70"/>
        <v/>
      </c>
      <c r="AC103" s="15" t="str">
        <f t="shared" si="71"/>
        <v/>
      </c>
      <c r="AD103" s="15" t="str">
        <f t="shared" si="72"/>
        <v/>
      </c>
      <c r="AE103" s="15" t="str">
        <f t="shared" si="73"/>
        <v/>
      </c>
      <c r="AF103" s="15" t="str">
        <f t="shared" si="74"/>
        <v/>
      </c>
      <c r="AG103" s="614" t="str">
        <f t="shared" si="75"/>
        <v/>
      </c>
      <c r="AH103" s="618" t="str">
        <f t="shared" si="76"/>
        <v/>
      </c>
      <c r="AI103" s="616" t="str">
        <f t="shared" si="77"/>
        <v/>
      </c>
      <c r="AJ103" s="611" t="str">
        <f t="shared" si="62"/>
        <v/>
      </c>
      <c r="AK103" s="20" t="str">
        <f t="shared" si="63"/>
        <v/>
      </c>
      <c r="AL103" s="42" t="str">
        <f t="shared" si="78"/>
        <v/>
      </c>
      <c r="AM103" s="46" t="str">
        <f t="shared" si="52"/>
        <v/>
      </c>
      <c r="AN103" s="20" t="str">
        <f t="shared" si="53"/>
        <v/>
      </c>
      <c r="AO103" s="42" t="str">
        <f t="shared" si="79"/>
        <v/>
      </c>
      <c r="AP103" s="47" t="str">
        <f t="shared" si="54"/>
        <v/>
      </c>
      <c r="AQ103" s="20" t="str">
        <f t="shared" si="55"/>
        <v/>
      </c>
      <c r="AR103" s="48" t="str">
        <f t="shared" si="80"/>
        <v/>
      </c>
      <c r="AS103" s="44" t="str">
        <f t="shared" si="56"/>
        <v/>
      </c>
      <c r="AT103" s="58"/>
      <c r="AU103" s="49" t="str">
        <f t="shared" si="57"/>
        <v/>
      </c>
      <c r="AV103" s="49" t="str">
        <f t="shared" si="58"/>
        <v/>
      </c>
      <c r="AW103" s="49" t="str">
        <f t="shared" si="81"/>
        <v/>
      </c>
      <c r="AX103" s="68" t="str" cm="1">
        <f t="array" ref="AX103">IF($AA103="","",IF((IFERROR(_xlfn.IFS($AS103="Devis 1",(IFERROR(VALUE(TRIM(SUBSTITUTE(AJ103,CHAR(160),""))),0)),$AS103="Devis 2",(IFERROR(VALUE(TRIM(SUBSTITUTE(AM103,CHAR(160),""))),0)),$AS103="Devis 3",(IFERROR(VALUE(TRIM(SUBSTITUTE(AP103,CHAR(160),""))),0))),0))*(IFERROR(VALUE(TRIM(SUBSTITUTE($AA103,CHAR(160),""))),0))=0,"",(IFERROR(_xlfn.IFS($AS103="Devis 1",(IFERROR(VALUE(TRIM(SUBSTITUTE(AJ103,CHAR(160),""))),0)),$AS103="Devis 2",(IFERROR(VALUE(TRIM(SUBSTITUTE(AM103,CHAR(160),""))),0)),$AS103="Devis 3",(IFERROR(VALUE(TRIM(SUBSTITUTE(AP103,CHAR(160),""))),0))),0))*(IFERROR(VALUE(TRIM(SUBSTITUTE($AA103,CHAR(160),""))),0))))</f>
        <v/>
      </c>
      <c r="AY103" s="68" t="str" cm="1">
        <f t="array" ref="AY103">IF($AA103="","",IF(IFERROR(_xlfn.IFS(TRIM(SUBSTITUTE($AS103,CHAR(160),""))="Devis 1",IFERROR(VALUE(TRIM(SUBSTITUTE(AK103,CHAR(160),""))),0),TRIM(SUBSTITUTE($AS103,CHAR(160),""))="Devis 2",IFERROR(VALUE(TRIM(SUBSTITUTE(AN103,CHAR(160),""))),0),TRIM(SUBSTITUTE($AS103,CHAR(160),""))="Devis 3",IFERROR(VALUE(TRIM(SUBSTITUTE(AQ103,CHAR(160),""))),0)),0)*IFERROR(VALUE(TRIM(SUBSTITUTE($AA103,CHAR(160),""))),0)=0,IF(AX103&lt;&gt;"",0,""),IFERROR(_xlfn.IFS(TRIM(SUBSTITUTE($AS103,CHAR(160),""))="Devis 1",IFERROR(VALUE(TRIM(SUBSTITUTE(AK103,CHAR(160),""))),0),TRIM(SUBSTITUTE($AS103,CHAR(160),""))="Devis 2",IFERROR(VALUE(TRIM(SUBSTITUTE(AN103,CHAR(160),""))),0),TRIM(SUBSTITUTE($AS103,CHAR(160),""))="Devis 3",IFERROR(VALUE(TRIM(SUBSTITUTE(AQ103,CHAR(160),""))),0)),0)*IFERROR(VALUE(TRIM(SUBSTITUTE($AA103,CHAR(160),""))),0)))</f>
        <v/>
      </c>
      <c r="AZ103" s="68" t="str" cm="1">
        <f t="array" ref="AZ103">IF($AA103="","",IF((IFERROR(_xlfn.IFS($AS103="Devis 1",(IFERROR(VALUE(TRIM(SUBSTITUTE(AL103,CHAR(160),""))),0)),$AS103="Devis 2",(IFERROR(VALUE(TRIM(SUBSTITUTE(AO103,CHAR(160),""))),0)),$AS103="Devis 3",(IFERROR(VALUE(TRIM(SUBSTITUTE(AR103,CHAR(160),""))),0))),0))*(IFERROR(VALUE(TRIM(SUBSTITUTE($AA103,CHAR(160),""))),0))=0,"",(IFERROR(_xlfn.IFS($AS103="Devis 1",(IFERROR(VALUE(TRIM(SUBSTITUTE(AL103,CHAR(160),""))),0)),$AS103="Devis 2",(IFERROR(VALUE(TRIM(SUBSTITUTE(AO103,CHAR(160),""))),0)),$AS103="Devis 3",(IFERROR(VALUE(TRIM(SUBSTITUTE(AR103,CHAR(160),""))),0))),0))*(IFERROR(VALUE(TRIM(SUBSTITUTE($AA103,CHAR(160),""))),0))))</f>
        <v/>
      </c>
      <c r="BA103" s="59"/>
      <c r="BB103" s="14" t="str" cm="1">
        <f t="array" ref="BB103">IF(OR(AZ103="",AW103="",AX103="",AU103="",AY103="",AV103=""),"",_xlfn.IFS((IFERROR(VALUE(TRIM(SUBSTITUTE(AZ103,CHAR(160),""))),0))&gt;(IFERROR(VALUE(TRIM(SUBSTITUTE(AW103,CHAR(160),""))),0)),"KO : Le montant retenu TTC est supérieur au montant raisonnable TTC. Merci de revoir la ligne de dépense ou plafonner son montant.",(IFERROR(VALUE(TRIM(SUBSTITUTE(AX103,CHAR(160),""))),0))&gt;(IFERROR(VALUE(TRIM(SUBSTITUTE(AU103,CHAR(160),""))),0)),"Attention : Le montant retenu HT est supérieur au montant HT raisonnable. Merci de revoir la ligne de dépense, plafonner son montant, ou justifier la reventillation HT / TVA.",(IFERROR(VALUE(TRIM(SUBSTITUTE(AY103,CHAR(160),""))),0))&gt;(IFERROR(VALUE(TRIM(SUBSTITUTE(AV103,CHAR(160),""))),0)),"Attention : Le montant TVA retenu est supérieur au montant TVA raisonnable. Merci de revoir la ligne de dépense, plafonner son montant, ou justifier la reventillation HT / TVA.",(IFERROR(VALUE(TRIM(SUBSTITUTE(AZ103,CHAR(160),""))),0))=0,"",(IFERROR(VALUE(TRIM(SUBSTITUTE(AW103,CHAR(160),""))),0))=(IFERROR(VALUE(TRIM(SUBSTITUTE(AZ103,CHAR(160),""))),0)),"OK",(IFERROR(VALUE(TRIM(SUBSTITUTE(AW103,CHAR(160),""))),0))&gt;(IFERROR(VALUE(TRIM(SUBSTITUTE(AZ103,CHAR(160),""))),0))," OK : Montant instruit inférieur au montant raisonnable.",TRUE,""))</f>
        <v/>
      </c>
      <c r="BC103" s="14" t="str" cm="1">
        <f t="array" ref="BC103">IF(
   OR(AZ103="",X103="",AX103="",V103="",AY103="",W103=""),
   "",
   _xlfn.IFS(
      (IFERROR(VALUE(TRIM(SUBSTITUTE(AZ103,CHAR(160),""))),0))=0,
         "Attention montant présenté entièrement écarté",
      (IFERROR(VALUE(TRIM(SUBSTITUTE(AZ103,CHAR(160),""))),0))&gt;
         (IFERROR(VALUE(TRIM(SUBSTITUTE(X103,CHAR(160),""))),0)),
         "KO : Le montant retenu TTC est supérieur au montant présenté TTC. Merci de revoir la ligne de dépense ou plafonner son montant.",
      (IFERROR(VALUE(TRIM(SUBSTITUTE(AX103,CHAR(160),""))),0))&gt;
         (IFERROR(VALUE(TRIM(SUBSTITUTE(V103,CHAR(160),""))),0)),
         "Attention : Le montant retenu HT est supérieur au montant HT présenté. Merci de revoir la ligne de dépense, plafonner son montant, ou justifier la reventilation HT / TVA.",
      (IFERROR(VALUE(TRIM(SUBSTITUTE(AY103,CHAR(160),""))),0))&gt;
         (IFERROR(VALUE(TRIM(SUBSTITUTE(W103,CHAR(160),""))),0)),
         "Attention : Le montant TVA retenu est supérieur au montant TVA présenté. Merci de revoir la ligne de dépense, plafonner son montant, ou justifier la reventilation HT / TVA.",
      (IFERROR(VALUE(TRIM(SUBSTITUTE(X103,CHAR(160),""))),0))=0,
         "",
      (IFERROR(VALUE(TRIM(SUBSTITUTE(AZ103,CHAR(160),""))),0))=
         (IFERROR(VALUE(TRIM(SUBSTITUTE(X103,CHAR(160),""))),0)),
         "OK",
      (IFERROR(VALUE(TRIM(SUBSTITUTE(AZ103,CHAR(160),""))),0))&lt;
         (IFERROR(VALUE(TRIM(SUBSTITUTE(X103,CHAR(160),""))),0)),
         "Attention : montant présenté partiellement écarté.",
      TRUE,
         ""
   )
)</f>
        <v/>
      </c>
      <c r="BD103" s="49" t="str">
        <f t="shared" si="59"/>
        <v/>
      </c>
      <c r="BE103" s="49" t="str">
        <f t="shared" si="60"/>
        <v/>
      </c>
      <c r="BF103" s="21" t="str">
        <f t="shared" si="61"/>
        <v/>
      </c>
    </row>
    <row r="104" spans="1:58" ht="15" customHeight="1">
      <c r="A104" s="338">
        <v>93</v>
      </c>
      <c r="B104" s="355"/>
      <c r="C104" s="6"/>
      <c r="D104" s="5"/>
      <c r="E104" s="5"/>
      <c r="F104" s="143"/>
      <c r="G104" s="24"/>
      <c r="H104" s="22"/>
      <c r="I104" s="23"/>
      <c r="J104" s="5"/>
      <c r="K104" s="11"/>
      <c r="L104" s="8"/>
      <c r="M104" s="7"/>
      <c r="N104" s="42" t="str">
        <f t="shared" si="64"/>
        <v/>
      </c>
      <c r="O104" s="9"/>
      <c r="P104" s="7"/>
      <c r="Q104" s="42" t="str">
        <f t="shared" si="65"/>
        <v/>
      </c>
      <c r="R104" s="10"/>
      <c r="S104" s="7"/>
      <c r="T104" s="43" t="str">
        <f t="shared" si="66"/>
        <v/>
      </c>
      <c r="U104" s="16"/>
      <c r="V104" s="69" t="str" cm="1">
        <f t="array" ref="V104">IF((_xlfn.IFS(TRIM(SUBSTITUTE(U104,CHAR(160),""))="Devis 1",IFERROR(VALUE(TRIM(SUBSTITUTE(L104,CHAR(160),""))),0),TRIM(SUBSTITUTE(U104,CHAR(160),""))="Devis 2",IFERROR(VALUE(TRIM(SUBSTITUTE(O104,CHAR(160),""))),0),TRIM(SUBSTITUTE(U104,CHAR(160),""))="Devis 3",IFERROR(VALUE(TRIM(SUBSTITUTE(R104,CHAR(160),""))),0),TRUE,0)*IFERROR(VALUE(TRIM(SUBSTITUTE(C104,CHAR(160),""))),0))=0,"",_xlfn.IFS(TRIM(SUBSTITUTE(U104,CHAR(160),""))="Devis 1",IFERROR(VALUE(TRIM(SUBSTITUTE(L104,CHAR(160),""))),0),TRIM(SUBSTITUTE(U104,CHAR(160),""))="Devis 2",IFERROR(VALUE(TRIM(SUBSTITUTE(O104,CHAR(160),""))),0),TRIM(SUBSTITUTE(U104,CHAR(160),""))="Devis 3",IFERROR(VALUE(TRIM(SUBSTITUTE(R104,CHAR(160),""))),0),TRUE,0)*IFERROR(VALUE(TRIM(SUBSTITUTE(C104,CHAR(160),""))),0))</f>
        <v/>
      </c>
      <c r="W104" s="67" t="str" cm="1">
        <f t="array" ref="W104">IF((_xlfn.IFS(TRIM(SUBSTITUTE(U104,CHAR(160),""))="Devis 1",IFERROR(VALUE(TRIM(SUBSTITUTE(M104,CHAR(160),""))),0),TRIM(SUBSTITUTE(U104,CHAR(160),""))="Devis 2",IFERROR(VALUE(TRIM(SUBSTITUTE(P104,CHAR(160),""))),0),TRIM(SUBSTITUTE(U104,CHAR(160),""))="Devis 3",IFERROR(VALUE(TRIM(SUBSTITUTE(S104,CHAR(160),""))),0),TRUE,0)*IFERROR(VALUE(TRIM(SUBSTITUTE(C104,CHAR(160),""))),0))=0,IF(V104&lt;&gt;"",0,""),_xlfn.IFS(TRIM(SUBSTITUTE(U104,CHAR(160),""))="Devis 1",IFERROR(VALUE(TRIM(SUBSTITUTE(M104,CHAR(160),""))),0),TRIM(SUBSTITUTE(U104,CHAR(160),""))="Devis 2",IFERROR(VALUE(TRIM(SUBSTITUTE(P104,CHAR(160),""))),0),TRIM(SUBSTITUTE(U104,CHAR(160),""))="Devis 3",IFERROR(VALUE(TRIM(SUBSTITUTE(S104,CHAR(160),""))),0),TRUE,0)*IFERROR(VALUE(TRIM(SUBSTITUTE(C104,CHAR(160),""))),0))</f>
        <v/>
      </c>
      <c r="X104" s="70" t="str">
        <f t="shared" si="67"/>
        <v/>
      </c>
      <c r="Y104" s="609"/>
      <c r="Z104" s="18" t="str">
        <f t="shared" si="68"/>
        <v/>
      </c>
      <c r="AA104" s="15" t="str">
        <f t="shared" si="69"/>
        <v/>
      </c>
      <c r="AB104" s="15" t="str">
        <f t="shared" si="70"/>
        <v/>
      </c>
      <c r="AC104" s="15" t="str">
        <f t="shared" si="71"/>
        <v/>
      </c>
      <c r="AD104" s="15" t="str">
        <f t="shared" si="72"/>
        <v/>
      </c>
      <c r="AE104" s="15" t="str">
        <f t="shared" si="73"/>
        <v/>
      </c>
      <c r="AF104" s="15" t="str">
        <f t="shared" si="74"/>
        <v/>
      </c>
      <c r="AG104" s="614" t="str">
        <f t="shared" si="75"/>
        <v/>
      </c>
      <c r="AH104" s="618" t="str">
        <f t="shared" si="76"/>
        <v/>
      </c>
      <c r="AI104" s="616" t="str">
        <f t="shared" si="77"/>
        <v/>
      </c>
      <c r="AJ104" s="611" t="str">
        <f t="shared" si="62"/>
        <v/>
      </c>
      <c r="AK104" s="20" t="str">
        <f t="shared" si="63"/>
        <v/>
      </c>
      <c r="AL104" s="42" t="str">
        <f t="shared" si="78"/>
        <v/>
      </c>
      <c r="AM104" s="46" t="str">
        <f t="shared" si="52"/>
        <v/>
      </c>
      <c r="AN104" s="20" t="str">
        <f t="shared" si="53"/>
        <v/>
      </c>
      <c r="AO104" s="42" t="str">
        <f t="shared" si="79"/>
        <v/>
      </c>
      <c r="AP104" s="47" t="str">
        <f t="shared" si="54"/>
        <v/>
      </c>
      <c r="AQ104" s="20" t="str">
        <f t="shared" si="55"/>
        <v/>
      </c>
      <c r="AR104" s="48" t="str">
        <f t="shared" si="80"/>
        <v/>
      </c>
      <c r="AS104" s="44" t="str">
        <f t="shared" si="56"/>
        <v/>
      </c>
      <c r="AT104" s="58"/>
      <c r="AU104" s="49" t="str">
        <f t="shared" si="57"/>
        <v/>
      </c>
      <c r="AV104" s="49" t="str">
        <f t="shared" si="58"/>
        <v/>
      </c>
      <c r="AW104" s="49" t="str">
        <f t="shared" si="81"/>
        <v/>
      </c>
      <c r="AX104" s="68" t="str" cm="1">
        <f t="array" ref="AX104">IF($AA104="","",IF((IFERROR(_xlfn.IFS($AS104="Devis 1",(IFERROR(VALUE(TRIM(SUBSTITUTE(AJ104,CHAR(160),""))),0)),$AS104="Devis 2",(IFERROR(VALUE(TRIM(SUBSTITUTE(AM104,CHAR(160),""))),0)),$AS104="Devis 3",(IFERROR(VALUE(TRIM(SUBSTITUTE(AP104,CHAR(160),""))),0))),0))*(IFERROR(VALUE(TRIM(SUBSTITUTE($AA104,CHAR(160),""))),0))=0,"",(IFERROR(_xlfn.IFS($AS104="Devis 1",(IFERROR(VALUE(TRIM(SUBSTITUTE(AJ104,CHAR(160),""))),0)),$AS104="Devis 2",(IFERROR(VALUE(TRIM(SUBSTITUTE(AM104,CHAR(160),""))),0)),$AS104="Devis 3",(IFERROR(VALUE(TRIM(SUBSTITUTE(AP104,CHAR(160),""))),0))),0))*(IFERROR(VALUE(TRIM(SUBSTITUTE($AA104,CHAR(160),""))),0))))</f>
        <v/>
      </c>
      <c r="AY104" s="68" t="str" cm="1">
        <f t="array" ref="AY104">IF($AA104="","",IF(IFERROR(_xlfn.IFS(TRIM(SUBSTITUTE($AS104,CHAR(160),""))="Devis 1",IFERROR(VALUE(TRIM(SUBSTITUTE(AK104,CHAR(160),""))),0),TRIM(SUBSTITUTE($AS104,CHAR(160),""))="Devis 2",IFERROR(VALUE(TRIM(SUBSTITUTE(AN104,CHAR(160),""))),0),TRIM(SUBSTITUTE($AS104,CHAR(160),""))="Devis 3",IFERROR(VALUE(TRIM(SUBSTITUTE(AQ104,CHAR(160),""))),0)),0)*IFERROR(VALUE(TRIM(SUBSTITUTE($AA104,CHAR(160),""))),0)=0,IF(AX104&lt;&gt;"",0,""),IFERROR(_xlfn.IFS(TRIM(SUBSTITUTE($AS104,CHAR(160),""))="Devis 1",IFERROR(VALUE(TRIM(SUBSTITUTE(AK104,CHAR(160),""))),0),TRIM(SUBSTITUTE($AS104,CHAR(160),""))="Devis 2",IFERROR(VALUE(TRIM(SUBSTITUTE(AN104,CHAR(160),""))),0),TRIM(SUBSTITUTE($AS104,CHAR(160),""))="Devis 3",IFERROR(VALUE(TRIM(SUBSTITUTE(AQ104,CHAR(160),""))),0)),0)*IFERROR(VALUE(TRIM(SUBSTITUTE($AA104,CHAR(160),""))),0)))</f>
        <v/>
      </c>
      <c r="AZ104" s="68" t="str" cm="1">
        <f t="array" ref="AZ104">IF($AA104="","",IF((IFERROR(_xlfn.IFS($AS104="Devis 1",(IFERROR(VALUE(TRIM(SUBSTITUTE(AL104,CHAR(160),""))),0)),$AS104="Devis 2",(IFERROR(VALUE(TRIM(SUBSTITUTE(AO104,CHAR(160),""))),0)),$AS104="Devis 3",(IFERROR(VALUE(TRIM(SUBSTITUTE(AR104,CHAR(160),""))),0))),0))*(IFERROR(VALUE(TRIM(SUBSTITUTE($AA104,CHAR(160),""))),0))=0,"",(IFERROR(_xlfn.IFS($AS104="Devis 1",(IFERROR(VALUE(TRIM(SUBSTITUTE(AL104,CHAR(160),""))),0)),$AS104="Devis 2",(IFERROR(VALUE(TRIM(SUBSTITUTE(AO104,CHAR(160),""))),0)),$AS104="Devis 3",(IFERROR(VALUE(TRIM(SUBSTITUTE(AR104,CHAR(160),""))),0))),0))*(IFERROR(VALUE(TRIM(SUBSTITUTE($AA104,CHAR(160),""))),0))))</f>
        <v/>
      </c>
      <c r="BA104" s="59"/>
      <c r="BB104" s="14" t="str" cm="1">
        <f t="array" ref="BB104">IF(OR(AZ104="",AW104="",AX104="",AU104="",AY104="",AV104=""),"",_xlfn.IFS((IFERROR(VALUE(TRIM(SUBSTITUTE(AZ104,CHAR(160),""))),0))&gt;(IFERROR(VALUE(TRIM(SUBSTITUTE(AW104,CHAR(160),""))),0)),"KO : Le montant retenu TTC est supérieur au montant raisonnable TTC. Merci de revoir la ligne de dépense ou plafonner son montant.",(IFERROR(VALUE(TRIM(SUBSTITUTE(AX104,CHAR(160),""))),0))&gt;(IFERROR(VALUE(TRIM(SUBSTITUTE(AU104,CHAR(160),""))),0)),"Attention : Le montant retenu HT est supérieur au montant HT raisonnable. Merci de revoir la ligne de dépense, plafonner son montant, ou justifier la reventillation HT / TVA.",(IFERROR(VALUE(TRIM(SUBSTITUTE(AY104,CHAR(160),""))),0))&gt;(IFERROR(VALUE(TRIM(SUBSTITUTE(AV104,CHAR(160),""))),0)),"Attention : Le montant TVA retenu est supérieur au montant TVA raisonnable. Merci de revoir la ligne de dépense, plafonner son montant, ou justifier la reventillation HT / TVA.",(IFERROR(VALUE(TRIM(SUBSTITUTE(AZ104,CHAR(160),""))),0))=0,"",(IFERROR(VALUE(TRIM(SUBSTITUTE(AW104,CHAR(160),""))),0))=(IFERROR(VALUE(TRIM(SUBSTITUTE(AZ104,CHAR(160),""))),0)),"OK",(IFERROR(VALUE(TRIM(SUBSTITUTE(AW104,CHAR(160),""))),0))&gt;(IFERROR(VALUE(TRIM(SUBSTITUTE(AZ104,CHAR(160),""))),0))," OK : Montant instruit inférieur au montant raisonnable.",TRUE,""))</f>
        <v/>
      </c>
      <c r="BC104" s="14" t="str" cm="1">
        <f t="array" ref="BC104">IF(
   OR(AZ104="",X104="",AX104="",V104="",AY104="",W104=""),
   "",
   _xlfn.IFS(
      (IFERROR(VALUE(TRIM(SUBSTITUTE(AZ104,CHAR(160),""))),0))=0,
         "Attention montant présenté entièrement écarté",
      (IFERROR(VALUE(TRIM(SUBSTITUTE(AZ104,CHAR(160),""))),0))&gt;
         (IFERROR(VALUE(TRIM(SUBSTITUTE(X104,CHAR(160),""))),0)),
         "KO : Le montant retenu TTC est supérieur au montant présenté TTC. Merci de revoir la ligne de dépense ou plafonner son montant.",
      (IFERROR(VALUE(TRIM(SUBSTITUTE(AX104,CHAR(160),""))),0))&gt;
         (IFERROR(VALUE(TRIM(SUBSTITUTE(V104,CHAR(160),""))),0)),
         "Attention : Le montant retenu HT est supérieur au montant HT présenté. Merci de revoir la ligne de dépense, plafonner son montant, ou justifier la reventilation HT / TVA.",
      (IFERROR(VALUE(TRIM(SUBSTITUTE(AY104,CHAR(160),""))),0))&gt;
         (IFERROR(VALUE(TRIM(SUBSTITUTE(W104,CHAR(160),""))),0)),
         "Attention : Le montant TVA retenu est supérieur au montant TVA présenté. Merci de revoir la ligne de dépense, plafonner son montant, ou justifier la reventilation HT / TVA.",
      (IFERROR(VALUE(TRIM(SUBSTITUTE(X104,CHAR(160),""))),0))=0,
         "",
      (IFERROR(VALUE(TRIM(SUBSTITUTE(AZ104,CHAR(160),""))),0))=
         (IFERROR(VALUE(TRIM(SUBSTITUTE(X104,CHAR(160),""))),0)),
         "OK",
      (IFERROR(VALUE(TRIM(SUBSTITUTE(AZ104,CHAR(160),""))),0))&lt;
         (IFERROR(VALUE(TRIM(SUBSTITUTE(X104,CHAR(160),""))),0)),
         "Attention : montant présenté partiellement écarté.",
      TRUE,
         ""
   )
)</f>
        <v/>
      </c>
      <c r="BD104" s="49" t="str">
        <f t="shared" si="59"/>
        <v/>
      </c>
      <c r="BE104" s="49" t="str">
        <f t="shared" si="60"/>
        <v/>
      </c>
      <c r="BF104" s="21" t="str">
        <f t="shared" si="61"/>
        <v/>
      </c>
    </row>
    <row r="105" spans="1:58" ht="15" customHeight="1">
      <c r="A105" s="338">
        <v>94</v>
      </c>
      <c r="B105" s="355"/>
      <c r="C105" s="6"/>
      <c r="D105" s="5"/>
      <c r="E105" s="5"/>
      <c r="F105" s="143"/>
      <c r="G105" s="24"/>
      <c r="H105" s="22"/>
      <c r="I105" s="23"/>
      <c r="J105" s="5"/>
      <c r="K105" s="11"/>
      <c r="L105" s="8"/>
      <c r="M105" s="7"/>
      <c r="N105" s="42" t="str">
        <f t="shared" si="64"/>
        <v/>
      </c>
      <c r="O105" s="9"/>
      <c r="P105" s="7"/>
      <c r="Q105" s="42" t="str">
        <f t="shared" si="65"/>
        <v/>
      </c>
      <c r="R105" s="10"/>
      <c r="S105" s="7"/>
      <c r="T105" s="43" t="str">
        <f t="shared" si="66"/>
        <v/>
      </c>
      <c r="U105" s="16"/>
      <c r="V105" s="69" t="str" cm="1">
        <f t="array" ref="V105">IF((_xlfn.IFS(TRIM(SUBSTITUTE(U105,CHAR(160),""))="Devis 1",IFERROR(VALUE(TRIM(SUBSTITUTE(L105,CHAR(160),""))),0),TRIM(SUBSTITUTE(U105,CHAR(160),""))="Devis 2",IFERROR(VALUE(TRIM(SUBSTITUTE(O105,CHAR(160),""))),0),TRIM(SUBSTITUTE(U105,CHAR(160),""))="Devis 3",IFERROR(VALUE(TRIM(SUBSTITUTE(R105,CHAR(160),""))),0),TRUE,0)*IFERROR(VALUE(TRIM(SUBSTITUTE(C105,CHAR(160),""))),0))=0,"",_xlfn.IFS(TRIM(SUBSTITUTE(U105,CHAR(160),""))="Devis 1",IFERROR(VALUE(TRIM(SUBSTITUTE(L105,CHAR(160),""))),0),TRIM(SUBSTITUTE(U105,CHAR(160),""))="Devis 2",IFERROR(VALUE(TRIM(SUBSTITUTE(O105,CHAR(160),""))),0),TRIM(SUBSTITUTE(U105,CHAR(160),""))="Devis 3",IFERROR(VALUE(TRIM(SUBSTITUTE(R105,CHAR(160),""))),0),TRUE,0)*IFERROR(VALUE(TRIM(SUBSTITUTE(C105,CHAR(160),""))),0))</f>
        <v/>
      </c>
      <c r="W105" s="67" t="str" cm="1">
        <f t="array" ref="W105">IF((_xlfn.IFS(TRIM(SUBSTITUTE(U105,CHAR(160),""))="Devis 1",IFERROR(VALUE(TRIM(SUBSTITUTE(M105,CHAR(160),""))),0),TRIM(SUBSTITUTE(U105,CHAR(160),""))="Devis 2",IFERROR(VALUE(TRIM(SUBSTITUTE(P105,CHAR(160),""))),0),TRIM(SUBSTITUTE(U105,CHAR(160),""))="Devis 3",IFERROR(VALUE(TRIM(SUBSTITUTE(S105,CHAR(160),""))),0),TRUE,0)*IFERROR(VALUE(TRIM(SUBSTITUTE(C105,CHAR(160),""))),0))=0,IF(V105&lt;&gt;"",0,""),_xlfn.IFS(TRIM(SUBSTITUTE(U105,CHAR(160),""))="Devis 1",IFERROR(VALUE(TRIM(SUBSTITUTE(M105,CHAR(160),""))),0),TRIM(SUBSTITUTE(U105,CHAR(160),""))="Devis 2",IFERROR(VALUE(TRIM(SUBSTITUTE(P105,CHAR(160),""))),0),TRIM(SUBSTITUTE(U105,CHAR(160),""))="Devis 3",IFERROR(VALUE(TRIM(SUBSTITUTE(S105,CHAR(160),""))),0),TRUE,0)*IFERROR(VALUE(TRIM(SUBSTITUTE(C105,CHAR(160),""))),0))</f>
        <v/>
      </c>
      <c r="X105" s="70" t="str">
        <f t="shared" si="67"/>
        <v/>
      </c>
      <c r="Y105" s="609"/>
      <c r="Z105" s="18" t="str">
        <f t="shared" si="68"/>
        <v/>
      </c>
      <c r="AA105" s="15" t="str">
        <f t="shared" si="69"/>
        <v/>
      </c>
      <c r="AB105" s="15" t="str">
        <f t="shared" si="70"/>
        <v/>
      </c>
      <c r="AC105" s="15" t="str">
        <f t="shared" si="71"/>
        <v/>
      </c>
      <c r="AD105" s="15" t="str">
        <f t="shared" si="72"/>
        <v/>
      </c>
      <c r="AE105" s="15" t="str">
        <f t="shared" si="73"/>
        <v/>
      </c>
      <c r="AF105" s="15" t="str">
        <f t="shared" si="74"/>
        <v/>
      </c>
      <c r="AG105" s="614" t="str">
        <f t="shared" si="75"/>
        <v/>
      </c>
      <c r="AH105" s="618" t="str">
        <f t="shared" si="76"/>
        <v/>
      </c>
      <c r="AI105" s="616" t="str">
        <f t="shared" si="77"/>
        <v/>
      </c>
      <c r="AJ105" s="611" t="str">
        <f t="shared" si="62"/>
        <v/>
      </c>
      <c r="AK105" s="20" t="str">
        <f t="shared" si="63"/>
        <v/>
      </c>
      <c r="AL105" s="42" t="str">
        <f t="shared" si="78"/>
        <v/>
      </c>
      <c r="AM105" s="46" t="str">
        <f t="shared" si="52"/>
        <v/>
      </c>
      <c r="AN105" s="20" t="str">
        <f t="shared" si="53"/>
        <v/>
      </c>
      <c r="AO105" s="42" t="str">
        <f t="shared" si="79"/>
        <v/>
      </c>
      <c r="AP105" s="47" t="str">
        <f t="shared" si="54"/>
        <v/>
      </c>
      <c r="AQ105" s="20" t="str">
        <f t="shared" si="55"/>
        <v/>
      </c>
      <c r="AR105" s="48" t="str">
        <f t="shared" si="80"/>
        <v/>
      </c>
      <c r="AS105" s="44" t="str">
        <f t="shared" si="56"/>
        <v/>
      </c>
      <c r="AT105" s="58"/>
      <c r="AU105" s="49" t="str">
        <f t="shared" si="57"/>
        <v/>
      </c>
      <c r="AV105" s="49" t="str">
        <f t="shared" si="58"/>
        <v/>
      </c>
      <c r="AW105" s="49" t="str">
        <f t="shared" si="81"/>
        <v/>
      </c>
      <c r="AX105" s="68" t="str" cm="1">
        <f t="array" ref="AX105">IF($AA105="","",IF((IFERROR(_xlfn.IFS($AS105="Devis 1",(IFERROR(VALUE(TRIM(SUBSTITUTE(AJ105,CHAR(160),""))),0)),$AS105="Devis 2",(IFERROR(VALUE(TRIM(SUBSTITUTE(AM105,CHAR(160),""))),0)),$AS105="Devis 3",(IFERROR(VALUE(TRIM(SUBSTITUTE(AP105,CHAR(160),""))),0))),0))*(IFERROR(VALUE(TRIM(SUBSTITUTE($AA105,CHAR(160),""))),0))=0,"",(IFERROR(_xlfn.IFS($AS105="Devis 1",(IFERROR(VALUE(TRIM(SUBSTITUTE(AJ105,CHAR(160),""))),0)),$AS105="Devis 2",(IFERROR(VALUE(TRIM(SUBSTITUTE(AM105,CHAR(160),""))),0)),$AS105="Devis 3",(IFERROR(VALUE(TRIM(SUBSTITUTE(AP105,CHAR(160),""))),0))),0))*(IFERROR(VALUE(TRIM(SUBSTITUTE($AA105,CHAR(160),""))),0))))</f>
        <v/>
      </c>
      <c r="AY105" s="68" t="str" cm="1">
        <f t="array" ref="AY105">IF($AA105="","",IF(IFERROR(_xlfn.IFS(TRIM(SUBSTITUTE($AS105,CHAR(160),""))="Devis 1",IFERROR(VALUE(TRIM(SUBSTITUTE(AK105,CHAR(160),""))),0),TRIM(SUBSTITUTE($AS105,CHAR(160),""))="Devis 2",IFERROR(VALUE(TRIM(SUBSTITUTE(AN105,CHAR(160),""))),0),TRIM(SUBSTITUTE($AS105,CHAR(160),""))="Devis 3",IFERROR(VALUE(TRIM(SUBSTITUTE(AQ105,CHAR(160),""))),0)),0)*IFERROR(VALUE(TRIM(SUBSTITUTE($AA105,CHAR(160),""))),0)=0,IF(AX105&lt;&gt;"",0,""),IFERROR(_xlfn.IFS(TRIM(SUBSTITUTE($AS105,CHAR(160),""))="Devis 1",IFERROR(VALUE(TRIM(SUBSTITUTE(AK105,CHAR(160),""))),0),TRIM(SUBSTITUTE($AS105,CHAR(160),""))="Devis 2",IFERROR(VALUE(TRIM(SUBSTITUTE(AN105,CHAR(160),""))),0),TRIM(SUBSTITUTE($AS105,CHAR(160),""))="Devis 3",IFERROR(VALUE(TRIM(SUBSTITUTE(AQ105,CHAR(160),""))),0)),0)*IFERROR(VALUE(TRIM(SUBSTITUTE($AA105,CHAR(160),""))),0)))</f>
        <v/>
      </c>
      <c r="AZ105" s="68" t="str" cm="1">
        <f t="array" ref="AZ105">IF($AA105="","",IF((IFERROR(_xlfn.IFS($AS105="Devis 1",(IFERROR(VALUE(TRIM(SUBSTITUTE(AL105,CHAR(160),""))),0)),$AS105="Devis 2",(IFERROR(VALUE(TRIM(SUBSTITUTE(AO105,CHAR(160),""))),0)),$AS105="Devis 3",(IFERROR(VALUE(TRIM(SUBSTITUTE(AR105,CHAR(160),""))),0))),0))*(IFERROR(VALUE(TRIM(SUBSTITUTE($AA105,CHAR(160),""))),0))=0,"",(IFERROR(_xlfn.IFS($AS105="Devis 1",(IFERROR(VALUE(TRIM(SUBSTITUTE(AL105,CHAR(160),""))),0)),$AS105="Devis 2",(IFERROR(VALUE(TRIM(SUBSTITUTE(AO105,CHAR(160),""))),0)),$AS105="Devis 3",(IFERROR(VALUE(TRIM(SUBSTITUTE(AR105,CHAR(160),""))),0))),0))*(IFERROR(VALUE(TRIM(SUBSTITUTE($AA105,CHAR(160),""))),0))))</f>
        <v/>
      </c>
      <c r="BA105" s="59"/>
      <c r="BB105" s="14" t="str" cm="1">
        <f t="array" ref="BB105">IF(OR(AZ105="",AW105="",AX105="",AU105="",AY105="",AV105=""),"",_xlfn.IFS((IFERROR(VALUE(TRIM(SUBSTITUTE(AZ105,CHAR(160),""))),0))&gt;(IFERROR(VALUE(TRIM(SUBSTITUTE(AW105,CHAR(160),""))),0)),"KO : Le montant retenu TTC est supérieur au montant raisonnable TTC. Merci de revoir la ligne de dépense ou plafonner son montant.",(IFERROR(VALUE(TRIM(SUBSTITUTE(AX105,CHAR(160),""))),0))&gt;(IFERROR(VALUE(TRIM(SUBSTITUTE(AU105,CHAR(160),""))),0)),"Attention : Le montant retenu HT est supérieur au montant HT raisonnable. Merci de revoir la ligne de dépense, plafonner son montant, ou justifier la reventillation HT / TVA.",(IFERROR(VALUE(TRIM(SUBSTITUTE(AY105,CHAR(160),""))),0))&gt;(IFERROR(VALUE(TRIM(SUBSTITUTE(AV105,CHAR(160),""))),0)),"Attention : Le montant TVA retenu est supérieur au montant TVA raisonnable. Merci de revoir la ligne de dépense, plafonner son montant, ou justifier la reventillation HT / TVA.",(IFERROR(VALUE(TRIM(SUBSTITUTE(AZ105,CHAR(160),""))),0))=0,"",(IFERROR(VALUE(TRIM(SUBSTITUTE(AW105,CHAR(160),""))),0))=(IFERROR(VALUE(TRIM(SUBSTITUTE(AZ105,CHAR(160),""))),0)),"OK",(IFERROR(VALUE(TRIM(SUBSTITUTE(AW105,CHAR(160),""))),0))&gt;(IFERROR(VALUE(TRIM(SUBSTITUTE(AZ105,CHAR(160),""))),0))," OK : Montant instruit inférieur au montant raisonnable.",TRUE,""))</f>
        <v/>
      </c>
      <c r="BC105" s="14" t="str" cm="1">
        <f t="array" ref="BC105">IF(
   OR(AZ105="",X105="",AX105="",V105="",AY105="",W105=""),
   "",
   _xlfn.IFS(
      (IFERROR(VALUE(TRIM(SUBSTITUTE(AZ105,CHAR(160),""))),0))=0,
         "Attention montant présenté entièrement écarté",
      (IFERROR(VALUE(TRIM(SUBSTITUTE(AZ105,CHAR(160),""))),0))&gt;
         (IFERROR(VALUE(TRIM(SUBSTITUTE(X105,CHAR(160),""))),0)),
         "KO : Le montant retenu TTC est supérieur au montant présenté TTC. Merci de revoir la ligne de dépense ou plafonner son montant.",
      (IFERROR(VALUE(TRIM(SUBSTITUTE(AX105,CHAR(160),""))),0))&gt;
         (IFERROR(VALUE(TRIM(SUBSTITUTE(V105,CHAR(160),""))),0)),
         "Attention : Le montant retenu HT est supérieur au montant HT présenté. Merci de revoir la ligne de dépense, plafonner son montant, ou justifier la reventilation HT / TVA.",
      (IFERROR(VALUE(TRIM(SUBSTITUTE(AY105,CHAR(160),""))),0))&gt;
         (IFERROR(VALUE(TRIM(SUBSTITUTE(W105,CHAR(160),""))),0)),
         "Attention : Le montant TVA retenu est supérieur au montant TVA présenté. Merci de revoir la ligne de dépense, plafonner son montant, ou justifier la reventilation HT / TVA.",
      (IFERROR(VALUE(TRIM(SUBSTITUTE(X105,CHAR(160),""))),0))=0,
         "",
      (IFERROR(VALUE(TRIM(SUBSTITUTE(AZ105,CHAR(160),""))),0))=
         (IFERROR(VALUE(TRIM(SUBSTITUTE(X105,CHAR(160),""))),0)),
         "OK",
      (IFERROR(VALUE(TRIM(SUBSTITUTE(AZ105,CHAR(160),""))),0))&lt;
         (IFERROR(VALUE(TRIM(SUBSTITUTE(X105,CHAR(160),""))),0)),
         "Attention : montant présenté partiellement écarté.",
      TRUE,
         ""
   )
)</f>
        <v/>
      </c>
      <c r="BD105" s="49" t="str">
        <f t="shared" si="59"/>
        <v/>
      </c>
      <c r="BE105" s="49" t="str">
        <f t="shared" si="60"/>
        <v/>
      </c>
      <c r="BF105" s="21" t="str">
        <f t="shared" si="61"/>
        <v/>
      </c>
    </row>
    <row r="106" spans="1:58" ht="15" customHeight="1">
      <c r="A106" s="338">
        <v>95</v>
      </c>
      <c r="B106" s="355"/>
      <c r="C106" s="6"/>
      <c r="D106" s="5"/>
      <c r="E106" s="5"/>
      <c r="F106" s="143"/>
      <c r="G106" s="24"/>
      <c r="H106" s="22"/>
      <c r="I106" s="23"/>
      <c r="J106" s="5"/>
      <c r="K106" s="11"/>
      <c r="L106" s="8"/>
      <c r="M106" s="7"/>
      <c r="N106" s="42" t="str">
        <f t="shared" si="64"/>
        <v/>
      </c>
      <c r="O106" s="9"/>
      <c r="P106" s="7"/>
      <c r="Q106" s="42" t="str">
        <f t="shared" si="65"/>
        <v/>
      </c>
      <c r="R106" s="10"/>
      <c r="S106" s="7"/>
      <c r="T106" s="43" t="str">
        <f t="shared" si="66"/>
        <v/>
      </c>
      <c r="U106" s="16"/>
      <c r="V106" s="69" t="str" cm="1">
        <f t="array" ref="V106">IF((_xlfn.IFS(TRIM(SUBSTITUTE(U106,CHAR(160),""))="Devis 1",IFERROR(VALUE(TRIM(SUBSTITUTE(L106,CHAR(160),""))),0),TRIM(SUBSTITUTE(U106,CHAR(160),""))="Devis 2",IFERROR(VALUE(TRIM(SUBSTITUTE(O106,CHAR(160),""))),0),TRIM(SUBSTITUTE(U106,CHAR(160),""))="Devis 3",IFERROR(VALUE(TRIM(SUBSTITUTE(R106,CHAR(160),""))),0),TRUE,0)*IFERROR(VALUE(TRIM(SUBSTITUTE(C106,CHAR(160),""))),0))=0,"",_xlfn.IFS(TRIM(SUBSTITUTE(U106,CHAR(160),""))="Devis 1",IFERROR(VALUE(TRIM(SUBSTITUTE(L106,CHAR(160),""))),0),TRIM(SUBSTITUTE(U106,CHAR(160),""))="Devis 2",IFERROR(VALUE(TRIM(SUBSTITUTE(O106,CHAR(160),""))),0),TRIM(SUBSTITUTE(U106,CHAR(160),""))="Devis 3",IFERROR(VALUE(TRIM(SUBSTITUTE(R106,CHAR(160),""))),0),TRUE,0)*IFERROR(VALUE(TRIM(SUBSTITUTE(C106,CHAR(160),""))),0))</f>
        <v/>
      </c>
      <c r="W106" s="67" t="str" cm="1">
        <f t="array" ref="W106">IF((_xlfn.IFS(TRIM(SUBSTITUTE(U106,CHAR(160),""))="Devis 1",IFERROR(VALUE(TRIM(SUBSTITUTE(M106,CHAR(160),""))),0),TRIM(SUBSTITUTE(U106,CHAR(160),""))="Devis 2",IFERROR(VALUE(TRIM(SUBSTITUTE(P106,CHAR(160),""))),0),TRIM(SUBSTITUTE(U106,CHAR(160),""))="Devis 3",IFERROR(VALUE(TRIM(SUBSTITUTE(S106,CHAR(160),""))),0),TRUE,0)*IFERROR(VALUE(TRIM(SUBSTITUTE(C106,CHAR(160),""))),0))=0,IF(V106&lt;&gt;"",0,""),_xlfn.IFS(TRIM(SUBSTITUTE(U106,CHAR(160),""))="Devis 1",IFERROR(VALUE(TRIM(SUBSTITUTE(M106,CHAR(160),""))),0),TRIM(SUBSTITUTE(U106,CHAR(160),""))="Devis 2",IFERROR(VALUE(TRIM(SUBSTITUTE(P106,CHAR(160),""))),0),TRIM(SUBSTITUTE(U106,CHAR(160),""))="Devis 3",IFERROR(VALUE(TRIM(SUBSTITUTE(S106,CHAR(160),""))),0),TRUE,0)*IFERROR(VALUE(TRIM(SUBSTITUTE(C106,CHAR(160),""))),0))</f>
        <v/>
      </c>
      <c r="X106" s="70" t="str">
        <f t="shared" si="67"/>
        <v/>
      </c>
      <c r="Y106" s="609"/>
      <c r="Z106" s="18" t="str">
        <f t="shared" si="68"/>
        <v/>
      </c>
      <c r="AA106" s="15" t="str">
        <f t="shared" si="69"/>
        <v/>
      </c>
      <c r="AB106" s="15" t="str">
        <f t="shared" si="70"/>
        <v/>
      </c>
      <c r="AC106" s="15" t="str">
        <f t="shared" si="71"/>
        <v/>
      </c>
      <c r="AD106" s="15" t="str">
        <f t="shared" si="72"/>
        <v/>
      </c>
      <c r="AE106" s="15" t="str">
        <f t="shared" si="73"/>
        <v/>
      </c>
      <c r="AF106" s="15" t="str">
        <f t="shared" si="74"/>
        <v/>
      </c>
      <c r="AG106" s="614" t="str">
        <f t="shared" si="75"/>
        <v/>
      </c>
      <c r="AH106" s="618" t="str">
        <f t="shared" si="76"/>
        <v/>
      </c>
      <c r="AI106" s="616" t="str">
        <f t="shared" si="77"/>
        <v/>
      </c>
      <c r="AJ106" s="611" t="str">
        <f t="shared" si="62"/>
        <v/>
      </c>
      <c r="AK106" s="20" t="str">
        <f t="shared" si="63"/>
        <v/>
      </c>
      <c r="AL106" s="42" t="str">
        <f t="shared" si="78"/>
        <v/>
      </c>
      <c r="AM106" s="46" t="str">
        <f t="shared" si="52"/>
        <v/>
      </c>
      <c r="AN106" s="20" t="str">
        <f t="shared" si="53"/>
        <v/>
      </c>
      <c r="AO106" s="42" t="str">
        <f t="shared" si="79"/>
        <v/>
      </c>
      <c r="AP106" s="47" t="str">
        <f t="shared" si="54"/>
        <v/>
      </c>
      <c r="AQ106" s="20" t="str">
        <f t="shared" si="55"/>
        <v/>
      </c>
      <c r="AR106" s="48" t="str">
        <f t="shared" si="80"/>
        <v/>
      </c>
      <c r="AS106" s="44" t="str">
        <f t="shared" si="56"/>
        <v/>
      </c>
      <c r="AT106" s="58"/>
      <c r="AU106" s="49" t="str">
        <f t="shared" si="57"/>
        <v/>
      </c>
      <c r="AV106" s="49" t="str">
        <f t="shared" si="58"/>
        <v/>
      </c>
      <c r="AW106" s="49" t="str">
        <f t="shared" si="81"/>
        <v/>
      </c>
      <c r="AX106" s="68" t="str" cm="1">
        <f t="array" ref="AX106">IF($AA106="","",IF((IFERROR(_xlfn.IFS($AS106="Devis 1",(IFERROR(VALUE(TRIM(SUBSTITUTE(AJ106,CHAR(160),""))),0)),$AS106="Devis 2",(IFERROR(VALUE(TRIM(SUBSTITUTE(AM106,CHAR(160),""))),0)),$AS106="Devis 3",(IFERROR(VALUE(TRIM(SUBSTITUTE(AP106,CHAR(160),""))),0))),0))*(IFERROR(VALUE(TRIM(SUBSTITUTE($AA106,CHAR(160),""))),0))=0,"",(IFERROR(_xlfn.IFS($AS106="Devis 1",(IFERROR(VALUE(TRIM(SUBSTITUTE(AJ106,CHAR(160),""))),0)),$AS106="Devis 2",(IFERROR(VALUE(TRIM(SUBSTITUTE(AM106,CHAR(160),""))),0)),$AS106="Devis 3",(IFERROR(VALUE(TRIM(SUBSTITUTE(AP106,CHAR(160),""))),0))),0))*(IFERROR(VALUE(TRIM(SUBSTITUTE($AA106,CHAR(160),""))),0))))</f>
        <v/>
      </c>
      <c r="AY106" s="68" t="str" cm="1">
        <f t="array" ref="AY106">IF($AA106="","",IF(IFERROR(_xlfn.IFS(TRIM(SUBSTITUTE($AS106,CHAR(160),""))="Devis 1",IFERROR(VALUE(TRIM(SUBSTITUTE(AK106,CHAR(160),""))),0),TRIM(SUBSTITUTE($AS106,CHAR(160),""))="Devis 2",IFERROR(VALUE(TRIM(SUBSTITUTE(AN106,CHAR(160),""))),0),TRIM(SUBSTITUTE($AS106,CHAR(160),""))="Devis 3",IFERROR(VALUE(TRIM(SUBSTITUTE(AQ106,CHAR(160),""))),0)),0)*IFERROR(VALUE(TRIM(SUBSTITUTE($AA106,CHAR(160),""))),0)=0,IF(AX106&lt;&gt;"",0,""),IFERROR(_xlfn.IFS(TRIM(SUBSTITUTE($AS106,CHAR(160),""))="Devis 1",IFERROR(VALUE(TRIM(SUBSTITUTE(AK106,CHAR(160),""))),0),TRIM(SUBSTITUTE($AS106,CHAR(160),""))="Devis 2",IFERROR(VALUE(TRIM(SUBSTITUTE(AN106,CHAR(160),""))),0),TRIM(SUBSTITUTE($AS106,CHAR(160),""))="Devis 3",IFERROR(VALUE(TRIM(SUBSTITUTE(AQ106,CHAR(160),""))),0)),0)*IFERROR(VALUE(TRIM(SUBSTITUTE($AA106,CHAR(160),""))),0)))</f>
        <v/>
      </c>
      <c r="AZ106" s="68" t="str" cm="1">
        <f t="array" ref="AZ106">IF($AA106="","",IF((IFERROR(_xlfn.IFS($AS106="Devis 1",(IFERROR(VALUE(TRIM(SUBSTITUTE(AL106,CHAR(160),""))),0)),$AS106="Devis 2",(IFERROR(VALUE(TRIM(SUBSTITUTE(AO106,CHAR(160),""))),0)),$AS106="Devis 3",(IFERROR(VALUE(TRIM(SUBSTITUTE(AR106,CHAR(160),""))),0))),0))*(IFERROR(VALUE(TRIM(SUBSTITUTE($AA106,CHAR(160),""))),0))=0,"",(IFERROR(_xlfn.IFS($AS106="Devis 1",(IFERROR(VALUE(TRIM(SUBSTITUTE(AL106,CHAR(160),""))),0)),$AS106="Devis 2",(IFERROR(VALUE(TRIM(SUBSTITUTE(AO106,CHAR(160),""))),0)),$AS106="Devis 3",(IFERROR(VALUE(TRIM(SUBSTITUTE(AR106,CHAR(160),""))),0))),0))*(IFERROR(VALUE(TRIM(SUBSTITUTE($AA106,CHAR(160),""))),0))))</f>
        <v/>
      </c>
      <c r="BA106" s="59"/>
      <c r="BB106" s="14" t="str" cm="1">
        <f t="array" ref="BB106">IF(OR(AZ106="",AW106="",AX106="",AU106="",AY106="",AV106=""),"",_xlfn.IFS((IFERROR(VALUE(TRIM(SUBSTITUTE(AZ106,CHAR(160),""))),0))&gt;(IFERROR(VALUE(TRIM(SUBSTITUTE(AW106,CHAR(160),""))),0)),"KO : Le montant retenu TTC est supérieur au montant raisonnable TTC. Merci de revoir la ligne de dépense ou plafonner son montant.",(IFERROR(VALUE(TRIM(SUBSTITUTE(AX106,CHAR(160),""))),0))&gt;(IFERROR(VALUE(TRIM(SUBSTITUTE(AU106,CHAR(160),""))),0)),"Attention : Le montant retenu HT est supérieur au montant HT raisonnable. Merci de revoir la ligne de dépense, plafonner son montant, ou justifier la reventillation HT / TVA.",(IFERROR(VALUE(TRIM(SUBSTITUTE(AY106,CHAR(160),""))),0))&gt;(IFERROR(VALUE(TRIM(SUBSTITUTE(AV106,CHAR(160),""))),0)),"Attention : Le montant TVA retenu est supérieur au montant TVA raisonnable. Merci de revoir la ligne de dépense, plafonner son montant, ou justifier la reventillation HT / TVA.",(IFERROR(VALUE(TRIM(SUBSTITUTE(AZ106,CHAR(160),""))),0))=0,"",(IFERROR(VALUE(TRIM(SUBSTITUTE(AW106,CHAR(160),""))),0))=(IFERROR(VALUE(TRIM(SUBSTITUTE(AZ106,CHAR(160),""))),0)),"OK",(IFERROR(VALUE(TRIM(SUBSTITUTE(AW106,CHAR(160),""))),0))&gt;(IFERROR(VALUE(TRIM(SUBSTITUTE(AZ106,CHAR(160),""))),0))," OK : Montant instruit inférieur au montant raisonnable.",TRUE,""))</f>
        <v/>
      </c>
      <c r="BC106" s="14" t="str" cm="1">
        <f t="array" ref="BC106">IF(
   OR(AZ106="",X106="",AX106="",V106="",AY106="",W106=""),
   "",
   _xlfn.IFS(
      (IFERROR(VALUE(TRIM(SUBSTITUTE(AZ106,CHAR(160),""))),0))=0,
         "Attention montant présenté entièrement écarté",
      (IFERROR(VALUE(TRIM(SUBSTITUTE(AZ106,CHAR(160),""))),0))&gt;
         (IFERROR(VALUE(TRIM(SUBSTITUTE(X106,CHAR(160),""))),0)),
         "KO : Le montant retenu TTC est supérieur au montant présenté TTC. Merci de revoir la ligne de dépense ou plafonner son montant.",
      (IFERROR(VALUE(TRIM(SUBSTITUTE(AX106,CHAR(160),""))),0))&gt;
         (IFERROR(VALUE(TRIM(SUBSTITUTE(V106,CHAR(160),""))),0)),
         "Attention : Le montant retenu HT est supérieur au montant HT présenté. Merci de revoir la ligne de dépense, plafonner son montant, ou justifier la reventilation HT / TVA.",
      (IFERROR(VALUE(TRIM(SUBSTITUTE(AY106,CHAR(160),""))),0))&gt;
         (IFERROR(VALUE(TRIM(SUBSTITUTE(W106,CHAR(160),""))),0)),
         "Attention : Le montant TVA retenu est supérieur au montant TVA présenté. Merci de revoir la ligne de dépense, plafonner son montant, ou justifier la reventilation HT / TVA.",
      (IFERROR(VALUE(TRIM(SUBSTITUTE(X106,CHAR(160),""))),0))=0,
         "",
      (IFERROR(VALUE(TRIM(SUBSTITUTE(AZ106,CHAR(160),""))),0))=
         (IFERROR(VALUE(TRIM(SUBSTITUTE(X106,CHAR(160),""))),0)),
         "OK",
      (IFERROR(VALUE(TRIM(SUBSTITUTE(AZ106,CHAR(160),""))),0))&lt;
         (IFERROR(VALUE(TRIM(SUBSTITUTE(X106,CHAR(160),""))),0)),
         "Attention : montant présenté partiellement écarté.",
      TRUE,
         ""
   )
)</f>
        <v/>
      </c>
      <c r="BD106" s="49" t="str">
        <f t="shared" si="59"/>
        <v/>
      </c>
      <c r="BE106" s="49" t="str">
        <f t="shared" si="60"/>
        <v/>
      </c>
      <c r="BF106" s="21" t="str">
        <f t="shared" si="61"/>
        <v/>
      </c>
    </row>
    <row r="107" spans="1:58" ht="15" customHeight="1">
      <c r="A107" s="338">
        <v>96</v>
      </c>
      <c r="B107" s="355"/>
      <c r="C107" s="6"/>
      <c r="D107" s="5"/>
      <c r="E107" s="5"/>
      <c r="F107" s="143"/>
      <c r="G107" s="24"/>
      <c r="H107" s="22"/>
      <c r="I107" s="23"/>
      <c r="J107" s="5"/>
      <c r="K107" s="11"/>
      <c r="L107" s="8"/>
      <c r="M107" s="7"/>
      <c r="N107" s="42" t="str">
        <f t="shared" si="64"/>
        <v/>
      </c>
      <c r="O107" s="9"/>
      <c r="P107" s="7"/>
      <c r="Q107" s="42" t="str">
        <f t="shared" si="65"/>
        <v/>
      </c>
      <c r="R107" s="10"/>
      <c r="S107" s="7"/>
      <c r="T107" s="43" t="str">
        <f t="shared" si="66"/>
        <v/>
      </c>
      <c r="U107" s="16"/>
      <c r="V107" s="69" t="str" cm="1">
        <f t="array" ref="V107">IF((_xlfn.IFS(TRIM(SUBSTITUTE(U107,CHAR(160),""))="Devis 1",IFERROR(VALUE(TRIM(SUBSTITUTE(L107,CHAR(160),""))),0),TRIM(SUBSTITUTE(U107,CHAR(160),""))="Devis 2",IFERROR(VALUE(TRIM(SUBSTITUTE(O107,CHAR(160),""))),0),TRIM(SUBSTITUTE(U107,CHAR(160),""))="Devis 3",IFERROR(VALUE(TRIM(SUBSTITUTE(R107,CHAR(160),""))),0),TRUE,0)*IFERROR(VALUE(TRIM(SUBSTITUTE(C107,CHAR(160),""))),0))=0,"",_xlfn.IFS(TRIM(SUBSTITUTE(U107,CHAR(160),""))="Devis 1",IFERROR(VALUE(TRIM(SUBSTITUTE(L107,CHAR(160),""))),0),TRIM(SUBSTITUTE(U107,CHAR(160),""))="Devis 2",IFERROR(VALUE(TRIM(SUBSTITUTE(O107,CHAR(160),""))),0),TRIM(SUBSTITUTE(U107,CHAR(160),""))="Devis 3",IFERROR(VALUE(TRIM(SUBSTITUTE(R107,CHAR(160),""))),0),TRUE,0)*IFERROR(VALUE(TRIM(SUBSTITUTE(C107,CHAR(160),""))),0))</f>
        <v/>
      </c>
      <c r="W107" s="67" t="str" cm="1">
        <f t="array" ref="W107">IF((_xlfn.IFS(TRIM(SUBSTITUTE(U107,CHAR(160),""))="Devis 1",IFERROR(VALUE(TRIM(SUBSTITUTE(M107,CHAR(160),""))),0),TRIM(SUBSTITUTE(U107,CHAR(160),""))="Devis 2",IFERROR(VALUE(TRIM(SUBSTITUTE(P107,CHAR(160),""))),0),TRIM(SUBSTITUTE(U107,CHAR(160),""))="Devis 3",IFERROR(VALUE(TRIM(SUBSTITUTE(S107,CHAR(160),""))),0),TRUE,0)*IFERROR(VALUE(TRIM(SUBSTITUTE(C107,CHAR(160),""))),0))=0,IF(V107&lt;&gt;"",0,""),_xlfn.IFS(TRIM(SUBSTITUTE(U107,CHAR(160),""))="Devis 1",IFERROR(VALUE(TRIM(SUBSTITUTE(M107,CHAR(160),""))),0),TRIM(SUBSTITUTE(U107,CHAR(160),""))="Devis 2",IFERROR(VALUE(TRIM(SUBSTITUTE(P107,CHAR(160),""))),0),TRIM(SUBSTITUTE(U107,CHAR(160),""))="Devis 3",IFERROR(VALUE(TRIM(SUBSTITUTE(S107,CHAR(160),""))),0),TRUE,0)*IFERROR(VALUE(TRIM(SUBSTITUTE(C107,CHAR(160),""))),0))</f>
        <v/>
      </c>
      <c r="X107" s="70" t="str">
        <f t="shared" si="67"/>
        <v/>
      </c>
      <c r="Y107" s="609"/>
      <c r="Z107" s="18" t="str">
        <f t="shared" si="68"/>
        <v/>
      </c>
      <c r="AA107" s="15" t="str">
        <f t="shared" si="69"/>
        <v/>
      </c>
      <c r="AB107" s="15" t="str">
        <f t="shared" si="70"/>
        <v/>
      </c>
      <c r="AC107" s="15" t="str">
        <f t="shared" si="71"/>
        <v/>
      </c>
      <c r="AD107" s="15" t="str">
        <f t="shared" si="72"/>
        <v/>
      </c>
      <c r="AE107" s="15" t="str">
        <f t="shared" si="73"/>
        <v/>
      </c>
      <c r="AF107" s="15" t="str">
        <f t="shared" si="74"/>
        <v/>
      </c>
      <c r="AG107" s="614" t="str">
        <f t="shared" si="75"/>
        <v/>
      </c>
      <c r="AH107" s="618" t="str">
        <f t="shared" si="76"/>
        <v/>
      </c>
      <c r="AI107" s="616" t="str">
        <f t="shared" si="77"/>
        <v/>
      </c>
      <c r="AJ107" s="611" t="str">
        <f t="shared" si="62"/>
        <v/>
      </c>
      <c r="AK107" s="20" t="str">
        <f t="shared" si="63"/>
        <v/>
      </c>
      <c r="AL107" s="42" t="str">
        <f t="shared" si="78"/>
        <v/>
      </c>
      <c r="AM107" s="46" t="str">
        <f t="shared" si="52"/>
        <v/>
      </c>
      <c r="AN107" s="20" t="str">
        <f t="shared" si="53"/>
        <v/>
      </c>
      <c r="AO107" s="42" t="str">
        <f t="shared" si="79"/>
        <v/>
      </c>
      <c r="AP107" s="47" t="str">
        <f t="shared" si="54"/>
        <v/>
      </c>
      <c r="AQ107" s="20" t="str">
        <f t="shared" si="55"/>
        <v/>
      </c>
      <c r="AR107" s="48" t="str">
        <f t="shared" si="80"/>
        <v/>
      </c>
      <c r="AS107" s="44" t="str">
        <f t="shared" si="56"/>
        <v/>
      </c>
      <c r="AT107" s="58"/>
      <c r="AU107" s="49" t="str">
        <f t="shared" si="57"/>
        <v/>
      </c>
      <c r="AV107" s="49" t="str">
        <f t="shared" ref="AV107:AV111" si="82">IF(AU107="","",IF(AND(IFERROR(VALUE(TRIM(SUBSTITUTE(AK107,CHAR(160),""))),0)=0,IFERROR(VALUE(TRIM(SUBSTITUTE(AN107,CHAR(160),""))),0)=0,IFERROR(VALUE(TRIM(SUBSTITUTE(AQ107,CHAR(160),""))),0)=0),0,1.15*MIN(IF(IFERROR(VALUE(TRIM(SUBSTITUTE(AK107,CHAR(160),""))),0)=0,1E+30,IFERROR(VALUE(TRIM(SUBSTITUTE(AK107,CHAR(160),""))),0)),IF(IFERROR(VALUE(TRIM(SUBSTITUTE(AN107,CHAR(160),""))),0)=0,1E+30,IFERROR(VALUE(TRIM(SUBSTITUTE(AN107,CHAR(160),""))),0)),IF(IFERROR(VALUE(TRIM(SUBSTITUTE(AQ107,CHAR(160),""))),0)=0,1E+30,IFERROR(VALUE(TRIM(SUBSTITUTE(AQ107,CHAR(160),""))),0)))*IFERROR(VALUE(TRIM(SUBSTITUTE(AA107,CHAR(160),""))),0)))</f>
        <v/>
      </c>
      <c r="AW107" s="49" t="str">
        <f t="shared" si="81"/>
        <v/>
      </c>
      <c r="AX107" s="68" t="str" cm="1">
        <f t="array" ref="AX107">IF($AA107="","",IF((IFERROR(_xlfn.IFS($AS107="Devis 1",(IFERROR(VALUE(TRIM(SUBSTITUTE(AJ107,CHAR(160),""))),0)),$AS107="Devis 2",(IFERROR(VALUE(TRIM(SUBSTITUTE(AM107,CHAR(160),""))),0)),$AS107="Devis 3",(IFERROR(VALUE(TRIM(SUBSTITUTE(AP107,CHAR(160),""))),0))),0))*(IFERROR(VALUE(TRIM(SUBSTITUTE($AA107,CHAR(160),""))),0))=0,"",(IFERROR(_xlfn.IFS($AS107="Devis 1",(IFERROR(VALUE(TRIM(SUBSTITUTE(AJ107,CHAR(160),""))),0)),$AS107="Devis 2",(IFERROR(VALUE(TRIM(SUBSTITUTE(AM107,CHAR(160),""))),0)),$AS107="Devis 3",(IFERROR(VALUE(TRIM(SUBSTITUTE(AP107,CHAR(160),""))),0))),0))*(IFERROR(VALUE(TRIM(SUBSTITUTE($AA107,CHAR(160),""))),0))))</f>
        <v/>
      </c>
      <c r="AY107" s="68" t="str" cm="1">
        <f t="array" ref="AY107">IF($AA107="","",IF(IFERROR(_xlfn.IFS(TRIM(SUBSTITUTE($AS107,CHAR(160),""))="Devis 1",IFERROR(VALUE(TRIM(SUBSTITUTE(AK107,CHAR(160),""))),0),TRIM(SUBSTITUTE($AS107,CHAR(160),""))="Devis 2",IFERROR(VALUE(TRIM(SUBSTITUTE(AN107,CHAR(160),""))),0),TRIM(SUBSTITUTE($AS107,CHAR(160),""))="Devis 3",IFERROR(VALUE(TRIM(SUBSTITUTE(AQ107,CHAR(160),""))),0)),0)*IFERROR(VALUE(TRIM(SUBSTITUTE($AA107,CHAR(160),""))),0)=0,IF(AX107&lt;&gt;"",0,""),IFERROR(_xlfn.IFS(TRIM(SUBSTITUTE($AS107,CHAR(160),""))="Devis 1",IFERROR(VALUE(TRIM(SUBSTITUTE(AK107,CHAR(160),""))),0),TRIM(SUBSTITUTE($AS107,CHAR(160),""))="Devis 2",IFERROR(VALUE(TRIM(SUBSTITUTE(AN107,CHAR(160),""))),0),TRIM(SUBSTITUTE($AS107,CHAR(160),""))="Devis 3",IFERROR(VALUE(TRIM(SUBSTITUTE(AQ107,CHAR(160),""))),0)),0)*IFERROR(VALUE(TRIM(SUBSTITUTE($AA107,CHAR(160),""))),0)))</f>
        <v/>
      </c>
      <c r="AZ107" s="68" t="str" cm="1">
        <f t="array" ref="AZ107">IF($AA107="","",IF((IFERROR(_xlfn.IFS($AS107="Devis 1",(IFERROR(VALUE(TRIM(SUBSTITUTE(AL107,CHAR(160),""))),0)),$AS107="Devis 2",(IFERROR(VALUE(TRIM(SUBSTITUTE(AO107,CHAR(160),""))),0)),$AS107="Devis 3",(IFERROR(VALUE(TRIM(SUBSTITUTE(AR107,CHAR(160),""))),0))),0))*(IFERROR(VALUE(TRIM(SUBSTITUTE($AA107,CHAR(160),""))),0))=0,"",(IFERROR(_xlfn.IFS($AS107="Devis 1",(IFERROR(VALUE(TRIM(SUBSTITUTE(AL107,CHAR(160),""))),0)),$AS107="Devis 2",(IFERROR(VALUE(TRIM(SUBSTITUTE(AO107,CHAR(160),""))),0)),$AS107="Devis 3",(IFERROR(VALUE(TRIM(SUBSTITUTE(AR107,CHAR(160),""))),0))),0))*(IFERROR(VALUE(TRIM(SUBSTITUTE($AA107,CHAR(160),""))),0))))</f>
        <v/>
      </c>
      <c r="BA107" s="59"/>
      <c r="BB107" s="14" t="str" cm="1">
        <f t="array" ref="BB107">IF(OR(AZ107="",AW107="",AX107="",AU107="",AY107="",AV107=""),"",_xlfn.IFS((IFERROR(VALUE(TRIM(SUBSTITUTE(AZ107,CHAR(160),""))),0))&gt;(IFERROR(VALUE(TRIM(SUBSTITUTE(AW107,CHAR(160),""))),0)),"KO : Le montant retenu TTC est supérieur au montant raisonnable TTC. Merci de revoir la ligne de dépense ou plafonner son montant.",(IFERROR(VALUE(TRIM(SUBSTITUTE(AX107,CHAR(160),""))),0))&gt;(IFERROR(VALUE(TRIM(SUBSTITUTE(AU107,CHAR(160),""))),0)),"Attention : Le montant retenu HT est supérieur au montant HT raisonnable. Merci de revoir la ligne de dépense, plafonner son montant, ou justifier la reventillation HT / TVA.",(IFERROR(VALUE(TRIM(SUBSTITUTE(AY107,CHAR(160),""))),0))&gt;(IFERROR(VALUE(TRIM(SUBSTITUTE(AV107,CHAR(160),""))),0)),"Attention : Le montant TVA retenu est supérieur au montant TVA raisonnable. Merci de revoir la ligne de dépense, plafonner son montant, ou justifier la reventillation HT / TVA.",(IFERROR(VALUE(TRIM(SUBSTITUTE(AZ107,CHAR(160),""))),0))=0,"",(IFERROR(VALUE(TRIM(SUBSTITUTE(AW107,CHAR(160),""))),0))=(IFERROR(VALUE(TRIM(SUBSTITUTE(AZ107,CHAR(160),""))),0)),"OK",(IFERROR(VALUE(TRIM(SUBSTITUTE(AW107,CHAR(160),""))),0))&gt;(IFERROR(VALUE(TRIM(SUBSTITUTE(AZ107,CHAR(160),""))),0))," OK : Montant instruit inférieur au montant raisonnable.",TRUE,""))</f>
        <v/>
      </c>
      <c r="BC107" s="14" t="str" cm="1">
        <f t="array" ref="BC107">IF(
   OR(AZ107="",X107="",AX107="",V107="",AY107="",W107=""),
   "",
   _xlfn.IFS(
      (IFERROR(VALUE(TRIM(SUBSTITUTE(AZ107,CHAR(160),""))),0))=0,
         "Attention montant présenté entièrement écarté",
      (IFERROR(VALUE(TRIM(SUBSTITUTE(AZ107,CHAR(160),""))),0))&gt;
         (IFERROR(VALUE(TRIM(SUBSTITUTE(X107,CHAR(160),""))),0)),
         "KO : Le montant retenu TTC est supérieur au montant présenté TTC. Merci de revoir la ligne de dépense ou plafonner son montant.",
      (IFERROR(VALUE(TRIM(SUBSTITUTE(AX107,CHAR(160),""))),0))&gt;
         (IFERROR(VALUE(TRIM(SUBSTITUTE(V107,CHAR(160),""))),0)),
         "Attention : Le montant retenu HT est supérieur au montant HT présenté. Merci de revoir la ligne de dépense, plafonner son montant, ou justifier la reventilation HT / TVA.",
      (IFERROR(VALUE(TRIM(SUBSTITUTE(AY107,CHAR(160),""))),0))&gt;
         (IFERROR(VALUE(TRIM(SUBSTITUTE(W107,CHAR(160),""))),0)),
         "Attention : Le montant TVA retenu est supérieur au montant TVA présenté. Merci de revoir la ligne de dépense, plafonner son montant, ou justifier la reventilation HT / TVA.",
      (IFERROR(VALUE(TRIM(SUBSTITUTE(X107,CHAR(160),""))),0))=0,
         "",
      (IFERROR(VALUE(TRIM(SUBSTITUTE(AZ107,CHAR(160),""))),0))=
         (IFERROR(VALUE(TRIM(SUBSTITUTE(X107,CHAR(160),""))),0)),
         "OK",
      (IFERROR(VALUE(TRIM(SUBSTITUTE(AZ107,CHAR(160),""))),0))&lt;
         (IFERROR(VALUE(TRIM(SUBSTITUTE(X107,CHAR(160),""))),0)),
         "Attention : montant présenté partiellement écarté.",
      TRUE,
         ""
   )
)</f>
        <v/>
      </c>
      <c r="BD107" s="49" t="str">
        <f t="shared" si="59"/>
        <v/>
      </c>
      <c r="BE107" s="49" t="str">
        <f t="shared" si="60"/>
        <v/>
      </c>
      <c r="BF107" s="21" t="str">
        <f t="shared" si="61"/>
        <v/>
      </c>
    </row>
    <row r="108" spans="1:58" ht="15" customHeight="1">
      <c r="A108" s="338">
        <v>97</v>
      </c>
      <c r="B108" s="355"/>
      <c r="C108" s="6"/>
      <c r="D108" s="5"/>
      <c r="E108" s="5"/>
      <c r="F108" s="143"/>
      <c r="G108" s="24"/>
      <c r="H108" s="22"/>
      <c r="I108" s="23"/>
      <c r="J108" s="5"/>
      <c r="K108" s="11"/>
      <c r="L108" s="8"/>
      <c r="M108" s="7"/>
      <c r="N108" s="42" t="str">
        <f t="shared" si="64"/>
        <v/>
      </c>
      <c r="O108" s="9"/>
      <c r="P108" s="7"/>
      <c r="Q108" s="42" t="str">
        <f t="shared" si="65"/>
        <v/>
      </c>
      <c r="R108" s="10"/>
      <c r="S108" s="7"/>
      <c r="T108" s="43" t="str">
        <f t="shared" si="66"/>
        <v/>
      </c>
      <c r="U108" s="16"/>
      <c r="V108" s="69" t="str" cm="1">
        <f t="array" ref="V108">IF((_xlfn.IFS(TRIM(SUBSTITUTE(U108,CHAR(160),""))="Devis 1",IFERROR(VALUE(TRIM(SUBSTITUTE(L108,CHAR(160),""))),0),TRIM(SUBSTITUTE(U108,CHAR(160),""))="Devis 2",IFERROR(VALUE(TRIM(SUBSTITUTE(O108,CHAR(160),""))),0),TRIM(SUBSTITUTE(U108,CHAR(160),""))="Devis 3",IFERROR(VALUE(TRIM(SUBSTITUTE(R108,CHAR(160),""))),0),TRUE,0)*IFERROR(VALUE(TRIM(SUBSTITUTE(C108,CHAR(160),""))),0))=0,"",_xlfn.IFS(TRIM(SUBSTITUTE(U108,CHAR(160),""))="Devis 1",IFERROR(VALUE(TRIM(SUBSTITUTE(L108,CHAR(160),""))),0),TRIM(SUBSTITUTE(U108,CHAR(160),""))="Devis 2",IFERROR(VALUE(TRIM(SUBSTITUTE(O108,CHAR(160),""))),0),TRIM(SUBSTITUTE(U108,CHAR(160),""))="Devis 3",IFERROR(VALUE(TRIM(SUBSTITUTE(R108,CHAR(160),""))),0),TRUE,0)*IFERROR(VALUE(TRIM(SUBSTITUTE(C108,CHAR(160),""))),0))</f>
        <v/>
      </c>
      <c r="W108" s="67" t="str" cm="1">
        <f t="array" ref="W108">IF((_xlfn.IFS(TRIM(SUBSTITUTE(U108,CHAR(160),""))="Devis 1",IFERROR(VALUE(TRIM(SUBSTITUTE(M108,CHAR(160),""))),0),TRIM(SUBSTITUTE(U108,CHAR(160),""))="Devis 2",IFERROR(VALUE(TRIM(SUBSTITUTE(P108,CHAR(160),""))),0),TRIM(SUBSTITUTE(U108,CHAR(160),""))="Devis 3",IFERROR(VALUE(TRIM(SUBSTITUTE(S108,CHAR(160),""))),0),TRUE,0)*IFERROR(VALUE(TRIM(SUBSTITUTE(C108,CHAR(160),""))),0))=0,IF(V108&lt;&gt;"",0,""),_xlfn.IFS(TRIM(SUBSTITUTE(U108,CHAR(160),""))="Devis 1",IFERROR(VALUE(TRIM(SUBSTITUTE(M108,CHAR(160),""))),0),TRIM(SUBSTITUTE(U108,CHAR(160),""))="Devis 2",IFERROR(VALUE(TRIM(SUBSTITUTE(P108,CHAR(160),""))),0),TRIM(SUBSTITUTE(U108,CHAR(160),""))="Devis 3",IFERROR(VALUE(TRIM(SUBSTITUTE(S108,CHAR(160),""))),0),TRUE,0)*IFERROR(VALUE(TRIM(SUBSTITUTE(C108,CHAR(160),""))),0))</f>
        <v/>
      </c>
      <c r="X108" s="70" t="str">
        <f t="shared" si="67"/>
        <v/>
      </c>
      <c r="Y108" s="609"/>
      <c r="Z108" s="18" t="str">
        <f t="shared" si="68"/>
        <v/>
      </c>
      <c r="AA108" s="15" t="str">
        <f t="shared" si="69"/>
        <v/>
      </c>
      <c r="AB108" s="15" t="str">
        <f t="shared" si="70"/>
        <v/>
      </c>
      <c r="AC108" s="15" t="str">
        <f t="shared" si="71"/>
        <v/>
      </c>
      <c r="AD108" s="15" t="str">
        <f t="shared" si="72"/>
        <v/>
      </c>
      <c r="AE108" s="15" t="str">
        <f t="shared" si="73"/>
        <v/>
      </c>
      <c r="AF108" s="15" t="str">
        <f t="shared" si="74"/>
        <v/>
      </c>
      <c r="AG108" s="614" t="str">
        <f t="shared" si="75"/>
        <v/>
      </c>
      <c r="AH108" s="618" t="str">
        <f t="shared" si="76"/>
        <v/>
      </c>
      <c r="AI108" s="616" t="str">
        <f t="shared" si="77"/>
        <v/>
      </c>
      <c r="AJ108" s="611" t="str">
        <f t="shared" si="62"/>
        <v/>
      </c>
      <c r="AK108" s="20" t="str">
        <f t="shared" si="63"/>
        <v/>
      </c>
      <c r="AL108" s="42" t="str">
        <f t="shared" si="78"/>
        <v/>
      </c>
      <c r="AM108" s="46" t="str">
        <f t="shared" si="52"/>
        <v/>
      </c>
      <c r="AN108" s="20" t="str">
        <f t="shared" si="53"/>
        <v/>
      </c>
      <c r="AO108" s="42" t="str">
        <f t="shared" si="79"/>
        <v/>
      </c>
      <c r="AP108" s="47" t="str">
        <f t="shared" si="54"/>
        <v/>
      </c>
      <c r="AQ108" s="20" t="str">
        <f t="shared" si="55"/>
        <v/>
      </c>
      <c r="AR108" s="48" t="str">
        <f t="shared" si="80"/>
        <v/>
      </c>
      <c r="AS108" s="44" t="str">
        <f t="shared" si="56"/>
        <v/>
      </c>
      <c r="AT108" s="58"/>
      <c r="AU108" s="49" t="str">
        <f t="shared" si="57"/>
        <v/>
      </c>
      <c r="AV108" s="49" t="str">
        <f t="shared" si="82"/>
        <v/>
      </c>
      <c r="AW108" s="49" t="str">
        <f t="shared" si="81"/>
        <v/>
      </c>
      <c r="AX108" s="68" t="str" cm="1">
        <f t="array" ref="AX108">IF($AA108="","",IF((IFERROR(_xlfn.IFS($AS108="Devis 1",(IFERROR(VALUE(TRIM(SUBSTITUTE(AJ108,CHAR(160),""))),0)),$AS108="Devis 2",(IFERROR(VALUE(TRIM(SUBSTITUTE(AM108,CHAR(160),""))),0)),$AS108="Devis 3",(IFERROR(VALUE(TRIM(SUBSTITUTE(AP108,CHAR(160),""))),0))),0))*(IFERROR(VALUE(TRIM(SUBSTITUTE($AA108,CHAR(160),""))),0))=0,"",(IFERROR(_xlfn.IFS($AS108="Devis 1",(IFERROR(VALUE(TRIM(SUBSTITUTE(AJ108,CHAR(160),""))),0)),$AS108="Devis 2",(IFERROR(VALUE(TRIM(SUBSTITUTE(AM108,CHAR(160),""))),0)),$AS108="Devis 3",(IFERROR(VALUE(TRIM(SUBSTITUTE(AP108,CHAR(160),""))),0))),0))*(IFERROR(VALUE(TRIM(SUBSTITUTE($AA108,CHAR(160),""))),0))))</f>
        <v/>
      </c>
      <c r="AY108" s="68" t="str" cm="1">
        <f t="array" ref="AY108">IF($AA108="","",IF(IFERROR(_xlfn.IFS(TRIM(SUBSTITUTE($AS108,CHAR(160),""))="Devis 1",IFERROR(VALUE(TRIM(SUBSTITUTE(AK108,CHAR(160),""))),0),TRIM(SUBSTITUTE($AS108,CHAR(160),""))="Devis 2",IFERROR(VALUE(TRIM(SUBSTITUTE(AN108,CHAR(160),""))),0),TRIM(SUBSTITUTE($AS108,CHAR(160),""))="Devis 3",IFERROR(VALUE(TRIM(SUBSTITUTE(AQ108,CHAR(160),""))),0)),0)*IFERROR(VALUE(TRIM(SUBSTITUTE($AA108,CHAR(160),""))),0)=0,IF(AX108&lt;&gt;"",0,""),IFERROR(_xlfn.IFS(TRIM(SUBSTITUTE($AS108,CHAR(160),""))="Devis 1",IFERROR(VALUE(TRIM(SUBSTITUTE(AK108,CHAR(160),""))),0),TRIM(SUBSTITUTE($AS108,CHAR(160),""))="Devis 2",IFERROR(VALUE(TRIM(SUBSTITUTE(AN108,CHAR(160),""))),0),TRIM(SUBSTITUTE($AS108,CHAR(160),""))="Devis 3",IFERROR(VALUE(TRIM(SUBSTITUTE(AQ108,CHAR(160),""))),0)),0)*IFERROR(VALUE(TRIM(SUBSTITUTE($AA108,CHAR(160),""))),0)))</f>
        <v/>
      </c>
      <c r="AZ108" s="68" t="str" cm="1">
        <f t="array" ref="AZ108">IF($AA108="","",IF((IFERROR(_xlfn.IFS($AS108="Devis 1",(IFERROR(VALUE(TRIM(SUBSTITUTE(AL108,CHAR(160),""))),0)),$AS108="Devis 2",(IFERROR(VALUE(TRIM(SUBSTITUTE(AO108,CHAR(160),""))),0)),$AS108="Devis 3",(IFERROR(VALUE(TRIM(SUBSTITUTE(AR108,CHAR(160),""))),0))),0))*(IFERROR(VALUE(TRIM(SUBSTITUTE($AA108,CHAR(160),""))),0))=0,"",(IFERROR(_xlfn.IFS($AS108="Devis 1",(IFERROR(VALUE(TRIM(SUBSTITUTE(AL108,CHAR(160),""))),0)),$AS108="Devis 2",(IFERROR(VALUE(TRIM(SUBSTITUTE(AO108,CHAR(160),""))),0)),$AS108="Devis 3",(IFERROR(VALUE(TRIM(SUBSTITUTE(AR108,CHAR(160),""))),0))),0))*(IFERROR(VALUE(TRIM(SUBSTITUTE($AA108,CHAR(160),""))),0))))</f>
        <v/>
      </c>
      <c r="BA108" s="59"/>
      <c r="BB108" s="14" t="str" cm="1">
        <f t="array" ref="BB108">IF(OR(AZ108="",AW108="",AX108="",AU108="",AY108="",AV108=""),"",_xlfn.IFS((IFERROR(VALUE(TRIM(SUBSTITUTE(AZ108,CHAR(160),""))),0))&gt;(IFERROR(VALUE(TRIM(SUBSTITUTE(AW108,CHAR(160),""))),0)),"KO : Le montant retenu TTC est supérieur au montant raisonnable TTC. Merci de revoir la ligne de dépense ou plafonner son montant.",(IFERROR(VALUE(TRIM(SUBSTITUTE(AX108,CHAR(160),""))),0))&gt;(IFERROR(VALUE(TRIM(SUBSTITUTE(AU108,CHAR(160),""))),0)),"Attention : Le montant retenu HT est supérieur au montant HT raisonnable. Merci de revoir la ligne de dépense, plafonner son montant, ou justifier la reventillation HT / TVA.",(IFERROR(VALUE(TRIM(SUBSTITUTE(AY108,CHAR(160),""))),0))&gt;(IFERROR(VALUE(TRIM(SUBSTITUTE(AV108,CHAR(160),""))),0)),"Attention : Le montant TVA retenu est supérieur au montant TVA raisonnable. Merci de revoir la ligne de dépense, plafonner son montant, ou justifier la reventillation HT / TVA.",(IFERROR(VALUE(TRIM(SUBSTITUTE(AZ108,CHAR(160),""))),0))=0,"",(IFERROR(VALUE(TRIM(SUBSTITUTE(AW108,CHAR(160),""))),0))=(IFERROR(VALUE(TRIM(SUBSTITUTE(AZ108,CHAR(160),""))),0)),"OK",(IFERROR(VALUE(TRIM(SUBSTITUTE(AW108,CHAR(160),""))),0))&gt;(IFERROR(VALUE(TRIM(SUBSTITUTE(AZ108,CHAR(160),""))),0))," OK : Montant instruit inférieur au montant raisonnable.",TRUE,""))</f>
        <v/>
      </c>
      <c r="BC108" s="14" t="str" cm="1">
        <f t="array" ref="BC108">IF(
   OR(AZ108="",X108="",AX108="",V108="",AY108="",W108=""),
   "",
   _xlfn.IFS(
      (IFERROR(VALUE(TRIM(SUBSTITUTE(AZ108,CHAR(160),""))),0))=0,
         "Attention montant présenté entièrement écarté",
      (IFERROR(VALUE(TRIM(SUBSTITUTE(AZ108,CHAR(160),""))),0))&gt;
         (IFERROR(VALUE(TRIM(SUBSTITUTE(X108,CHAR(160),""))),0)),
         "KO : Le montant retenu TTC est supérieur au montant présenté TTC. Merci de revoir la ligne de dépense ou plafonner son montant.",
      (IFERROR(VALUE(TRIM(SUBSTITUTE(AX108,CHAR(160),""))),0))&gt;
         (IFERROR(VALUE(TRIM(SUBSTITUTE(V108,CHAR(160),""))),0)),
         "Attention : Le montant retenu HT est supérieur au montant HT présenté. Merci de revoir la ligne de dépense, plafonner son montant, ou justifier la reventilation HT / TVA.",
      (IFERROR(VALUE(TRIM(SUBSTITUTE(AY108,CHAR(160),""))),0))&gt;
         (IFERROR(VALUE(TRIM(SUBSTITUTE(W108,CHAR(160),""))),0)),
         "Attention : Le montant TVA retenu est supérieur au montant TVA présenté. Merci de revoir la ligne de dépense, plafonner son montant, ou justifier la reventilation HT / TVA.",
      (IFERROR(VALUE(TRIM(SUBSTITUTE(X108,CHAR(160),""))),0))=0,
         "",
      (IFERROR(VALUE(TRIM(SUBSTITUTE(AZ108,CHAR(160),""))),0))=
         (IFERROR(VALUE(TRIM(SUBSTITUTE(X108,CHAR(160),""))),0)),
         "OK",
      (IFERROR(VALUE(TRIM(SUBSTITUTE(AZ108,CHAR(160),""))),0))&lt;
         (IFERROR(VALUE(TRIM(SUBSTITUTE(X108,CHAR(160),""))),0)),
         "Attention : montant présenté partiellement écarté.",
      TRUE,
         ""
   )
)</f>
        <v/>
      </c>
      <c r="BD108" s="49" t="str">
        <f t="shared" si="59"/>
        <v/>
      </c>
      <c r="BE108" s="49" t="str">
        <f t="shared" si="60"/>
        <v/>
      </c>
      <c r="BF108" s="21" t="str">
        <f t="shared" si="61"/>
        <v/>
      </c>
    </row>
    <row r="109" spans="1:58" ht="15" customHeight="1">
      <c r="A109" s="338">
        <v>98</v>
      </c>
      <c r="B109" s="355"/>
      <c r="C109" s="6"/>
      <c r="D109" s="5"/>
      <c r="E109" s="5"/>
      <c r="F109" s="143"/>
      <c r="G109" s="24"/>
      <c r="H109" s="22"/>
      <c r="I109" s="23"/>
      <c r="J109" s="5"/>
      <c r="K109" s="11"/>
      <c r="L109" s="8"/>
      <c r="M109" s="7"/>
      <c r="N109" s="42" t="str">
        <f t="shared" si="64"/>
        <v/>
      </c>
      <c r="O109" s="9"/>
      <c r="P109" s="7"/>
      <c r="Q109" s="42" t="str">
        <f t="shared" si="65"/>
        <v/>
      </c>
      <c r="R109" s="10"/>
      <c r="S109" s="7"/>
      <c r="T109" s="43" t="str">
        <f t="shared" si="66"/>
        <v/>
      </c>
      <c r="U109" s="16"/>
      <c r="V109" s="69" t="str" cm="1">
        <f t="array" ref="V109">IF((_xlfn.IFS(TRIM(SUBSTITUTE(U109,CHAR(160),""))="Devis 1",IFERROR(VALUE(TRIM(SUBSTITUTE(L109,CHAR(160),""))),0),TRIM(SUBSTITUTE(U109,CHAR(160),""))="Devis 2",IFERROR(VALUE(TRIM(SUBSTITUTE(O109,CHAR(160),""))),0),TRIM(SUBSTITUTE(U109,CHAR(160),""))="Devis 3",IFERROR(VALUE(TRIM(SUBSTITUTE(R109,CHAR(160),""))),0),TRUE,0)*IFERROR(VALUE(TRIM(SUBSTITUTE(C109,CHAR(160),""))),0))=0,"",_xlfn.IFS(TRIM(SUBSTITUTE(U109,CHAR(160),""))="Devis 1",IFERROR(VALUE(TRIM(SUBSTITUTE(L109,CHAR(160),""))),0),TRIM(SUBSTITUTE(U109,CHAR(160),""))="Devis 2",IFERROR(VALUE(TRIM(SUBSTITUTE(O109,CHAR(160),""))),0),TRIM(SUBSTITUTE(U109,CHAR(160),""))="Devis 3",IFERROR(VALUE(TRIM(SUBSTITUTE(R109,CHAR(160),""))),0),TRUE,0)*IFERROR(VALUE(TRIM(SUBSTITUTE(C109,CHAR(160),""))),0))</f>
        <v/>
      </c>
      <c r="W109" s="67" t="str" cm="1">
        <f t="array" ref="W109">IF((_xlfn.IFS(TRIM(SUBSTITUTE(U109,CHAR(160),""))="Devis 1",IFERROR(VALUE(TRIM(SUBSTITUTE(M109,CHAR(160),""))),0),TRIM(SUBSTITUTE(U109,CHAR(160),""))="Devis 2",IFERROR(VALUE(TRIM(SUBSTITUTE(P109,CHAR(160),""))),0),TRIM(SUBSTITUTE(U109,CHAR(160),""))="Devis 3",IFERROR(VALUE(TRIM(SUBSTITUTE(S109,CHAR(160),""))),0),TRUE,0)*IFERROR(VALUE(TRIM(SUBSTITUTE(C109,CHAR(160),""))),0))=0,IF(V109&lt;&gt;"",0,""),_xlfn.IFS(TRIM(SUBSTITUTE(U109,CHAR(160),""))="Devis 1",IFERROR(VALUE(TRIM(SUBSTITUTE(M109,CHAR(160),""))),0),TRIM(SUBSTITUTE(U109,CHAR(160),""))="Devis 2",IFERROR(VALUE(TRIM(SUBSTITUTE(P109,CHAR(160),""))),0),TRIM(SUBSTITUTE(U109,CHAR(160),""))="Devis 3",IFERROR(VALUE(TRIM(SUBSTITUTE(S109,CHAR(160),""))),0),TRUE,0)*IFERROR(VALUE(TRIM(SUBSTITUTE(C109,CHAR(160),""))),0))</f>
        <v/>
      </c>
      <c r="X109" s="70" t="str">
        <f t="shared" si="67"/>
        <v/>
      </c>
      <c r="Y109" s="609"/>
      <c r="Z109" s="18" t="str">
        <f t="shared" si="68"/>
        <v/>
      </c>
      <c r="AA109" s="15" t="str">
        <f t="shared" si="69"/>
        <v/>
      </c>
      <c r="AB109" s="15" t="str">
        <f t="shared" si="70"/>
        <v/>
      </c>
      <c r="AC109" s="15" t="str">
        <f t="shared" si="71"/>
        <v/>
      </c>
      <c r="AD109" s="15" t="str">
        <f t="shared" si="72"/>
        <v/>
      </c>
      <c r="AE109" s="15" t="str">
        <f t="shared" si="73"/>
        <v/>
      </c>
      <c r="AF109" s="15" t="str">
        <f t="shared" si="74"/>
        <v/>
      </c>
      <c r="AG109" s="614" t="str">
        <f t="shared" si="75"/>
        <v/>
      </c>
      <c r="AH109" s="618" t="str">
        <f t="shared" si="76"/>
        <v/>
      </c>
      <c r="AI109" s="616" t="str">
        <f t="shared" si="77"/>
        <v/>
      </c>
      <c r="AJ109" s="611" t="str">
        <f t="shared" si="62"/>
        <v/>
      </c>
      <c r="AK109" s="20" t="str">
        <f t="shared" si="63"/>
        <v/>
      </c>
      <c r="AL109" s="42" t="str">
        <f t="shared" si="78"/>
        <v/>
      </c>
      <c r="AM109" s="46" t="str">
        <f t="shared" si="52"/>
        <v/>
      </c>
      <c r="AN109" s="20" t="str">
        <f t="shared" si="53"/>
        <v/>
      </c>
      <c r="AO109" s="42" t="str">
        <f t="shared" si="79"/>
        <v/>
      </c>
      <c r="AP109" s="47" t="str">
        <f t="shared" si="54"/>
        <v/>
      </c>
      <c r="AQ109" s="20" t="str">
        <f t="shared" si="55"/>
        <v/>
      </c>
      <c r="AR109" s="48" t="str">
        <f t="shared" si="80"/>
        <v/>
      </c>
      <c r="AS109" s="44" t="str">
        <f t="shared" si="56"/>
        <v/>
      </c>
      <c r="AT109" s="58"/>
      <c r="AU109" s="49" t="str">
        <f t="shared" si="57"/>
        <v/>
      </c>
      <c r="AV109" s="49" t="str">
        <f t="shared" si="82"/>
        <v/>
      </c>
      <c r="AW109" s="49" t="str">
        <f t="shared" si="81"/>
        <v/>
      </c>
      <c r="AX109" s="68" t="str" cm="1">
        <f t="array" ref="AX109">IF($AA109="","",IF((IFERROR(_xlfn.IFS($AS109="Devis 1",(IFERROR(VALUE(TRIM(SUBSTITUTE(AJ109,CHAR(160),""))),0)),$AS109="Devis 2",(IFERROR(VALUE(TRIM(SUBSTITUTE(AM109,CHAR(160),""))),0)),$AS109="Devis 3",(IFERROR(VALUE(TRIM(SUBSTITUTE(AP109,CHAR(160),""))),0))),0))*(IFERROR(VALUE(TRIM(SUBSTITUTE($AA109,CHAR(160),""))),0))=0,"",(IFERROR(_xlfn.IFS($AS109="Devis 1",(IFERROR(VALUE(TRIM(SUBSTITUTE(AJ109,CHAR(160),""))),0)),$AS109="Devis 2",(IFERROR(VALUE(TRIM(SUBSTITUTE(AM109,CHAR(160),""))),0)),$AS109="Devis 3",(IFERROR(VALUE(TRIM(SUBSTITUTE(AP109,CHAR(160),""))),0))),0))*(IFERROR(VALUE(TRIM(SUBSTITUTE($AA109,CHAR(160),""))),0))))</f>
        <v/>
      </c>
      <c r="AY109" s="68" t="str" cm="1">
        <f t="array" ref="AY109">IF($AA109="","",IF(IFERROR(_xlfn.IFS(TRIM(SUBSTITUTE($AS109,CHAR(160),""))="Devis 1",IFERROR(VALUE(TRIM(SUBSTITUTE(AK109,CHAR(160),""))),0),TRIM(SUBSTITUTE($AS109,CHAR(160),""))="Devis 2",IFERROR(VALUE(TRIM(SUBSTITUTE(AN109,CHAR(160),""))),0),TRIM(SUBSTITUTE($AS109,CHAR(160),""))="Devis 3",IFERROR(VALUE(TRIM(SUBSTITUTE(AQ109,CHAR(160),""))),0)),0)*IFERROR(VALUE(TRIM(SUBSTITUTE($AA109,CHAR(160),""))),0)=0,IF(AX109&lt;&gt;"",0,""),IFERROR(_xlfn.IFS(TRIM(SUBSTITUTE($AS109,CHAR(160),""))="Devis 1",IFERROR(VALUE(TRIM(SUBSTITUTE(AK109,CHAR(160),""))),0),TRIM(SUBSTITUTE($AS109,CHAR(160),""))="Devis 2",IFERROR(VALUE(TRIM(SUBSTITUTE(AN109,CHAR(160),""))),0),TRIM(SUBSTITUTE($AS109,CHAR(160),""))="Devis 3",IFERROR(VALUE(TRIM(SUBSTITUTE(AQ109,CHAR(160),""))),0)),0)*IFERROR(VALUE(TRIM(SUBSTITUTE($AA109,CHAR(160),""))),0)))</f>
        <v/>
      </c>
      <c r="AZ109" s="68" t="str" cm="1">
        <f t="array" ref="AZ109">IF($AA109="","",IF((IFERROR(_xlfn.IFS($AS109="Devis 1",(IFERROR(VALUE(TRIM(SUBSTITUTE(AL109,CHAR(160),""))),0)),$AS109="Devis 2",(IFERROR(VALUE(TRIM(SUBSTITUTE(AO109,CHAR(160),""))),0)),$AS109="Devis 3",(IFERROR(VALUE(TRIM(SUBSTITUTE(AR109,CHAR(160),""))),0))),0))*(IFERROR(VALUE(TRIM(SUBSTITUTE($AA109,CHAR(160),""))),0))=0,"",(IFERROR(_xlfn.IFS($AS109="Devis 1",(IFERROR(VALUE(TRIM(SUBSTITUTE(AL109,CHAR(160),""))),0)),$AS109="Devis 2",(IFERROR(VALUE(TRIM(SUBSTITUTE(AO109,CHAR(160),""))),0)),$AS109="Devis 3",(IFERROR(VALUE(TRIM(SUBSTITUTE(AR109,CHAR(160),""))),0))),0))*(IFERROR(VALUE(TRIM(SUBSTITUTE($AA109,CHAR(160),""))),0))))</f>
        <v/>
      </c>
      <c r="BA109" s="59"/>
      <c r="BB109" s="14" t="str" cm="1">
        <f t="array" ref="BB109">IF(OR(AZ109="",AW109="",AX109="",AU109="",AY109="",AV109=""),"",_xlfn.IFS((IFERROR(VALUE(TRIM(SUBSTITUTE(AZ109,CHAR(160),""))),0))&gt;(IFERROR(VALUE(TRIM(SUBSTITUTE(AW109,CHAR(160),""))),0)),"KO : Le montant retenu TTC est supérieur au montant raisonnable TTC. Merci de revoir la ligne de dépense ou plafonner son montant.",(IFERROR(VALUE(TRIM(SUBSTITUTE(AX109,CHAR(160),""))),0))&gt;(IFERROR(VALUE(TRIM(SUBSTITUTE(AU109,CHAR(160),""))),0)),"Attention : Le montant retenu HT est supérieur au montant HT raisonnable. Merci de revoir la ligne de dépense, plafonner son montant, ou justifier la reventillation HT / TVA.",(IFERROR(VALUE(TRIM(SUBSTITUTE(AY109,CHAR(160),""))),0))&gt;(IFERROR(VALUE(TRIM(SUBSTITUTE(AV109,CHAR(160),""))),0)),"Attention : Le montant TVA retenu est supérieur au montant TVA raisonnable. Merci de revoir la ligne de dépense, plafonner son montant, ou justifier la reventillation HT / TVA.",(IFERROR(VALUE(TRIM(SUBSTITUTE(AZ109,CHAR(160),""))),0))=0,"",(IFERROR(VALUE(TRIM(SUBSTITUTE(AW109,CHAR(160),""))),0))=(IFERROR(VALUE(TRIM(SUBSTITUTE(AZ109,CHAR(160),""))),0)),"OK",(IFERROR(VALUE(TRIM(SUBSTITUTE(AW109,CHAR(160),""))),0))&gt;(IFERROR(VALUE(TRIM(SUBSTITUTE(AZ109,CHAR(160),""))),0))," OK : Montant instruit inférieur au montant raisonnable.",TRUE,""))</f>
        <v/>
      </c>
      <c r="BC109" s="14" t="str" cm="1">
        <f t="array" ref="BC109">IF(
   OR(AZ109="",X109="",AX109="",V109="",AY109="",W109=""),
   "",
   _xlfn.IFS(
      (IFERROR(VALUE(TRIM(SUBSTITUTE(AZ109,CHAR(160),""))),0))=0,
         "Attention montant présenté entièrement écarté",
      (IFERROR(VALUE(TRIM(SUBSTITUTE(AZ109,CHAR(160),""))),0))&gt;
         (IFERROR(VALUE(TRIM(SUBSTITUTE(X109,CHAR(160),""))),0)),
         "KO : Le montant retenu TTC est supérieur au montant présenté TTC. Merci de revoir la ligne de dépense ou plafonner son montant.",
      (IFERROR(VALUE(TRIM(SUBSTITUTE(AX109,CHAR(160),""))),0))&gt;
         (IFERROR(VALUE(TRIM(SUBSTITUTE(V109,CHAR(160),""))),0)),
         "Attention : Le montant retenu HT est supérieur au montant HT présenté. Merci de revoir la ligne de dépense, plafonner son montant, ou justifier la reventilation HT / TVA.",
      (IFERROR(VALUE(TRIM(SUBSTITUTE(AY109,CHAR(160),""))),0))&gt;
         (IFERROR(VALUE(TRIM(SUBSTITUTE(W109,CHAR(160),""))),0)),
         "Attention : Le montant TVA retenu est supérieur au montant TVA présenté. Merci de revoir la ligne de dépense, plafonner son montant, ou justifier la reventilation HT / TVA.",
      (IFERROR(VALUE(TRIM(SUBSTITUTE(X109,CHAR(160),""))),0))=0,
         "",
      (IFERROR(VALUE(TRIM(SUBSTITUTE(AZ109,CHAR(160),""))),0))=
         (IFERROR(VALUE(TRIM(SUBSTITUTE(X109,CHAR(160),""))),0)),
         "OK",
      (IFERROR(VALUE(TRIM(SUBSTITUTE(AZ109,CHAR(160),""))),0))&lt;
         (IFERROR(VALUE(TRIM(SUBSTITUTE(X109,CHAR(160),""))),0)),
         "Attention : montant présenté partiellement écarté.",
      TRUE,
         ""
   )
)</f>
        <v/>
      </c>
      <c r="BD109" s="49" t="str">
        <f t="shared" si="59"/>
        <v/>
      </c>
      <c r="BE109" s="49" t="str">
        <f t="shared" si="60"/>
        <v/>
      </c>
      <c r="BF109" s="21" t="str">
        <f t="shared" si="61"/>
        <v/>
      </c>
    </row>
    <row r="110" spans="1:58" ht="15" customHeight="1">
      <c r="A110" s="338">
        <v>99</v>
      </c>
      <c r="B110" s="355"/>
      <c r="C110" s="6"/>
      <c r="D110" s="5"/>
      <c r="E110" s="5"/>
      <c r="F110" s="143"/>
      <c r="G110" s="24"/>
      <c r="H110" s="22"/>
      <c r="I110" s="23"/>
      <c r="J110" s="5"/>
      <c r="K110" s="11"/>
      <c r="L110" s="8"/>
      <c r="M110" s="7"/>
      <c r="N110" s="42" t="str">
        <f t="shared" si="64"/>
        <v/>
      </c>
      <c r="O110" s="9"/>
      <c r="P110" s="7"/>
      <c r="Q110" s="42" t="str">
        <f t="shared" si="65"/>
        <v/>
      </c>
      <c r="R110" s="10"/>
      <c r="S110" s="7"/>
      <c r="T110" s="43" t="str">
        <f t="shared" si="66"/>
        <v/>
      </c>
      <c r="U110" s="16"/>
      <c r="V110" s="69" t="str" cm="1">
        <f t="array" ref="V110">IF((_xlfn.IFS(TRIM(SUBSTITUTE(U110,CHAR(160),""))="Devis 1",IFERROR(VALUE(TRIM(SUBSTITUTE(L110,CHAR(160),""))),0),TRIM(SUBSTITUTE(U110,CHAR(160),""))="Devis 2",IFERROR(VALUE(TRIM(SUBSTITUTE(O110,CHAR(160),""))),0),TRIM(SUBSTITUTE(U110,CHAR(160),""))="Devis 3",IFERROR(VALUE(TRIM(SUBSTITUTE(R110,CHAR(160),""))),0),TRUE,0)*IFERROR(VALUE(TRIM(SUBSTITUTE(C110,CHAR(160),""))),0))=0,"",_xlfn.IFS(TRIM(SUBSTITUTE(U110,CHAR(160),""))="Devis 1",IFERROR(VALUE(TRIM(SUBSTITUTE(L110,CHAR(160),""))),0),TRIM(SUBSTITUTE(U110,CHAR(160),""))="Devis 2",IFERROR(VALUE(TRIM(SUBSTITUTE(O110,CHAR(160),""))),0),TRIM(SUBSTITUTE(U110,CHAR(160),""))="Devis 3",IFERROR(VALUE(TRIM(SUBSTITUTE(R110,CHAR(160),""))),0),TRUE,0)*IFERROR(VALUE(TRIM(SUBSTITUTE(C110,CHAR(160),""))),0))</f>
        <v/>
      </c>
      <c r="W110" s="67" t="str" cm="1">
        <f t="array" ref="W110">IF((_xlfn.IFS(TRIM(SUBSTITUTE(U110,CHAR(160),""))="Devis 1",IFERROR(VALUE(TRIM(SUBSTITUTE(M110,CHAR(160),""))),0),TRIM(SUBSTITUTE(U110,CHAR(160),""))="Devis 2",IFERROR(VALUE(TRIM(SUBSTITUTE(P110,CHAR(160),""))),0),TRIM(SUBSTITUTE(U110,CHAR(160),""))="Devis 3",IFERROR(VALUE(TRIM(SUBSTITUTE(S110,CHAR(160),""))),0),TRUE,0)*IFERROR(VALUE(TRIM(SUBSTITUTE(C110,CHAR(160),""))),0))=0,IF(V110&lt;&gt;"",0,""),_xlfn.IFS(TRIM(SUBSTITUTE(U110,CHAR(160),""))="Devis 1",IFERROR(VALUE(TRIM(SUBSTITUTE(M110,CHAR(160),""))),0),TRIM(SUBSTITUTE(U110,CHAR(160),""))="Devis 2",IFERROR(VALUE(TRIM(SUBSTITUTE(P110,CHAR(160),""))),0),TRIM(SUBSTITUTE(U110,CHAR(160),""))="Devis 3",IFERROR(VALUE(TRIM(SUBSTITUTE(S110,CHAR(160),""))),0),TRUE,0)*IFERROR(VALUE(TRIM(SUBSTITUTE(C110,CHAR(160),""))),0))</f>
        <v/>
      </c>
      <c r="X110" s="70" t="str">
        <f t="shared" si="67"/>
        <v/>
      </c>
      <c r="Y110" s="609"/>
      <c r="Z110" s="18" t="str">
        <f t="shared" si="68"/>
        <v/>
      </c>
      <c r="AA110" s="15" t="str">
        <f t="shared" si="69"/>
        <v/>
      </c>
      <c r="AB110" s="15" t="str">
        <f t="shared" si="70"/>
        <v/>
      </c>
      <c r="AC110" s="15" t="str">
        <f t="shared" si="71"/>
        <v/>
      </c>
      <c r="AD110" s="15" t="str">
        <f t="shared" si="72"/>
        <v/>
      </c>
      <c r="AE110" s="15" t="str">
        <f t="shared" si="73"/>
        <v/>
      </c>
      <c r="AF110" s="15" t="str">
        <f t="shared" si="74"/>
        <v/>
      </c>
      <c r="AG110" s="614" t="str">
        <f t="shared" si="75"/>
        <v/>
      </c>
      <c r="AH110" s="618" t="str">
        <f t="shared" si="76"/>
        <v/>
      </c>
      <c r="AI110" s="616" t="str">
        <f t="shared" si="77"/>
        <v/>
      </c>
      <c r="AJ110" s="611" t="str">
        <f t="shared" si="62"/>
        <v/>
      </c>
      <c r="AK110" s="20" t="str">
        <f t="shared" si="63"/>
        <v/>
      </c>
      <c r="AL110" s="42" t="str">
        <f t="shared" si="78"/>
        <v/>
      </c>
      <c r="AM110" s="46" t="str">
        <f t="shared" si="52"/>
        <v/>
      </c>
      <c r="AN110" s="20" t="str">
        <f t="shared" si="53"/>
        <v/>
      </c>
      <c r="AO110" s="42" t="str">
        <f t="shared" si="79"/>
        <v/>
      </c>
      <c r="AP110" s="47" t="str">
        <f t="shared" si="54"/>
        <v/>
      </c>
      <c r="AQ110" s="20" t="str">
        <f t="shared" si="55"/>
        <v/>
      </c>
      <c r="AR110" s="48" t="str">
        <f t="shared" si="80"/>
        <v/>
      </c>
      <c r="AS110" s="44" t="str">
        <f t="shared" si="56"/>
        <v/>
      </c>
      <c r="AT110" s="58"/>
      <c r="AU110" s="49" t="str">
        <f t="shared" si="57"/>
        <v/>
      </c>
      <c r="AV110" s="49" t="str">
        <f t="shared" si="82"/>
        <v/>
      </c>
      <c r="AW110" s="49" t="str">
        <f t="shared" si="81"/>
        <v/>
      </c>
      <c r="AX110" s="68" t="str" cm="1">
        <f t="array" ref="AX110">IF($AA110="","",IF((IFERROR(_xlfn.IFS($AS110="Devis 1",(IFERROR(VALUE(TRIM(SUBSTITUTE(AJ110,CHAR(160),""))),0)),$AS110="Devis 2",(IFERROR(VALUE(TRIM(SUBSTITUTE(AM110,CHAR(160),""))),0)),$AS110="Devis 3",(IFERROR(VALUE(TRIM(SUBSTITUTE(AP110,CHAR(160),""))),0))),0))*(IFERROR(VALUE(TRIM(SUBSTITUTE($AA110,CHAR(160),""))),0))=0,"",(IFERROR(_xlfn.IFS($AS110="Devis 1",(IFERROR(VALUE(TRIM(SUBSTITUTE(AJ110,CHAR(160),""))),0)),$AS110="Devis 2",(IFERROR(VALUE(TRIM(SUBSTITUTE(AM110,CHAR(160),""))),0)),$AS110="Devis 3",(IFERROR(VALUE(TRIM(SUBSTITUTE(AP110,CHAR(160),""))),0))),0))*(IFERROR(VALUE(TRIM(SUBSTITUTE($AA110,CHAR(160),""))),0))))</f>
        <v/>
      </c>
      <c r="AY110" s="68" t="str" cm="1">
        <f t="array" ref="AY110">IF($AA110="","",IF(IFERROR(_xlfn.IFS(TRIM(SUBSTITUTE($AS110,CHAR(160),""))="Devis 1",IFERROR(VALUE(TRIM(SUBSTITUTE(AK110,CHAR(160),""))),0),TRIM(SUBSTITUTE($AS110,CHAR(160),""))="Devis 2",IFERROR(VALUE(TRIM(SUBSTITUTE(AN110,CHAR(160),""))),0),TRIM(SUBSTITUTE($AS110,CHAR(160),""))="Devis 3",IFERROR(VALUE(TRIM(SUBSTITUTE(AQ110,CHAR(160),""))),0)),0)*IFERROR(VALUE(TRIM(SUBSTITUTE($AA110,CHAR(160),""))),0)=0,IF(AX110&lt;&gt;"",0,""),IFERROR(_xlfn.IFS(TRIM(SUBSTITUTE($AS110,CHAR(160),""))="Devis 1",IFERROR(VALUE(TRIM(SUBSTITUTE(AK110,CHAR(160),""))),0),TRIM(SUBSTITUTE($AS110,CHAR(160),""))="Devis 2",IFERROR(VALUE(TRIM(SUBSTITUTE(AN110,CHAR(160),""))),0),TRIM(SUBSTITUTE($AS110,CHAR(160),""))="Devis 3",IFERROR(VALUE(TRIM(SUBSTITUTE(AQ110,CHAR(160),""))),0)),0)*IFERROR(VALUE(TRIM(SUBSTITUTE($AA110,CHAR(160),""))),0)))</f>
        <v/>
      </c>
      <c r="AZ110" s="68" t="str" cm="1">
        <f t="array" ref="AZ110">IF($AA110="","",IF((IFERROR(_xlfn.IFS($AS110="Devis 1",(IFERROR(VALUE(TRIM(SUBSTITUTE(AL110,CHAR(160),""))),0)),$AS110="Devis 2",(IFERROR(VALUE(TRIM(SUBSTITUTE(AO110,CHAR(160),""))),0)),$AS110="Devis 3",(IFERROR(VALUE(TRIM(SUBSTITUTE(AR110,CHAR(160),""))),0))),0))*(IFERROR(VALUE(TRIM(SUBSTITUTE($AA110,CHAR(160),""))),0))=0,"",(IFERROR(_xlfn.IFS($AS110="Devis 1",(IFERROR(VALUE(TRIM(SUBSTITUTE(AL110,CHAR(160),""))),0)),$AS110="Devis 2",(IFERROR(VALUE(TRIM(SUBSTITUTE(AO110,CHAR(160),""))),0)),$AS110="Devis 3",(IFERROR(VALUE(TRIM(SUBSTITUTE(AR110,CHAR(160),""))),0))),0))*(IFERROR(VALUE(TRIM(SUBSTITUTE($AA110,CHAR(160),""))),0))))</f>
        <v/>
      </c>
      <c r="BA110" s="59"/>
      <c r="BB110" s="14" t="str" cm="1">
        <f t="array" ref="BB110">IF(OR(AZ110="",AW110="",AX110="",AU110="",AY110="",AV110=""),"",_xlfn.IFS((IFERROR(VALUE(TRIM(SUBSTITUTE(AZ110,CHAR(160),""))),0))&gt;(IFERROR(VALUE(TRIM(SUBSTITUTE(AW110,CHAR(160),""))),0)),"KO : Le montant retenu TTC est supérieur au montant raisonnable TTC. Merci de revoir la ligne de dépense ou plafonner son montant.",(IFERROR(VALUE(TRIM(SUBSTITUTE(AX110,CHAR(160),""))),0))&gt;(IFERROR(VALUE(TRIM(SUBSTITUTE(AU110,CHAR(160),""))),0)),"Attention : Le montant retenu HT est supérieur au montant HT raisonnable. Merci de revoir la ligne de dépense, plafonner son montant, ou justifier la reventillation HT / TVA.",(IFERROR(VALUE(TRIM(SUBSTITUTE(AY110,CHAR(160),""))),0))&gt;(IFERROR(VALUE(TRIM(SUBSTITUTE(AV110,CHAR(160),""))),0)),"Attention : Le montant TVA retenu est supérieur au montant TVA raisonnable. Merci de revoir la ligne de dépense, plafonner son montant, ou justifier la reventillation HT / TVA.",(IFERROR(VALUE(TRIM(SUBSTITUTE(AZ110,CHAR(160),""))),0))=0,"",(IFERROR(VALUE(TRIM(SUBSTITUTE(AW110,CHAR(160),""))),0))=(IFERROR(VALUE(TRIM(SUBSTITUTE(AZ110,CHAR(160),""))),0)),"OK",(IFERROR(VALUE(TRIM(SUBSTITUTE(AW110,CHAR(160),""))),0))&gt;(IFERROR(VALUE(TRIM(SUBSTITUTE(AZ110,CHAR(160),""))),0))," OK : Montant instruit inférieur au montant raisonnable.",TRUE,""))</f>
        <v/>
      </c>
      <c r="BC110" s="14" t="str" cm="1">
        <f t="array" ref="BC110">IF(
   OR(AZ110="",X110="",AX110="",V110="",AY110="",W110=""),
   "",
   _xlfn.IFS(
      (IFERROR(VALUE(TRIM(SUBSTITUTE(AZ110,CHAR(160),""))),0))=0,
         "Attention montant présenté entièrement écarté",
      (IFERROR(VALUE(TRIM(SUBSTITUTE(AZ110,CHAR(160),""))),0))&gt;
         (IFERROR(VALUE(TRIM(SUBSTITUTE(X110,CHAR(160),""))),0)),
         "KO : Le montant retenu TTC est supérieur au montant présenté TTC. Merci de revoir la ligne de dépense ou plafonner son montant.",
      (IFERROR(VALUE(TRIM(SUBSTITUTE(AX110,CHAR(160),""))),0))&gt;
         (IFERROR(VALUE(TRIM(SUBSTITUTE(V110,CHAR(160),""))),0)),
         "Attention : Le montant retenu HT est supérieur au montant HT présenté. Merci de revoir la ligne de dépense, plafonner son montant, ou justifier la reventilation HT / TVA.",
      (IFERROR(VALUE(TRIM(SUBSTITUTE(AY110,CHAR(160),""))),0))&gt;
         (IFERROR(VALUE(TRIM(SUBSTITUTE(W110,CHAR(160),""))),0)),
         "Attention : Le montant TVA retenu est supérieur au montant TVA présenté. Merci de revoir la ligne de dépense, plafonner son montant, ou justifier la reventilation HT / TVA.",
      (IFERROR(VALUE(TRIM(SUBSTITUTE(X110,CHAR(160),""))),0))=0,
         "",
      (IFERROR(VALUE(TRIM(SUBSTITUTE(AZ110,CHAR(160),""))),0))=
         (IFERROR(VALUE(TRIM(SUBSTITUTE(X110,CHAR(160),""))),0)),
         "OK",
      (IFERROR(VALUE(TRIM(SUBSTITUTE(AZ110,CHAR(160),""))),0))&lt;
         (IFERROR(VALUE(TRIM(SUBSTITUTE(X110,CHAR(160),""))),0)),
         "Attention : montant présenté partiellement écarté.",
      TRUE,
         ""
   )
)</f>
        <v/>
      </c>
      <c r="BD110" s="49" t="str">
        <f t="shared" si="59"/>
        <v/>
      </c>
      <c r="BE110" s="49" t="str">
        <f t="shared" si="60"/>
        <v/>
      </c>
      <c r="BF110" s="21" t="str">
        <f t="shared" si="61"/>
        <v/>
      </c>
    </row>
    <row r="111" spans="1:58" ht="15" customHeight="1" thickBot="1">
      <c r="A111" s="338">
        <v>100</v>
      </c>
      <c r="B111" s="356"/>
      <c r="C111" s="357"/>
      <c r="D111" s="123"/>
      <c r="E111" s="123"/>
      <c r="F111" s="282"/>
      <c r="G111" s="358"/>
      <c r="H111" s="359"/>
      <c r="I111" s="360"/>
      <c r="J111" s="123"/>
      <c r="K111" s="361"/>
      <c r="L111" s="362"/>
      <c r="M111" s="127"/>
      <c r="N111" s="128" t="str">
        <f t="shared" si="64"/>
        <v/>
      </c>
      <c r="O111" s="129"/>
      <c r="P111" s="127"/>
      <c r="Q111" s="130" t="str">
        <f t="shared" si="65"/>
        <v/>
      </c>
      <c r="R111" s="363"/>
      <c r="S111" s="364"/>
      <c r="T111" s="328" t="str">
        <f t="shared" si="66"/>
        <v/>
      </c>
      <c r="U111" s="365"/>
      <c r="V111" s="366" t="str" cm="1">
        <f t="array" ref="V111">IF((_xlfn.IFS(TRIM(SUBSTITUTE(U111,CHAR(160),""))="Devis 1",IFERROR(VALUE(TRIM(SUBSTITUTE(L111,CHAR(160),""))),0),TRIM(SUBSTITUTE(U111,CHAR(160),""))="Devis 2",IFERROR(VALUE(TRIM(SUBSTITUTE(O111,CHAR(160),""))),0),TRIM(SUBSTITUTE(U111,CHAR(160),""))="Devis 3",IFERROR(VALUE(TRIM(SUBSTITUTE(R111,CHAR(160),""))),0),TRUE,0)*IFERROR(VALUE(TRIM(SUBSTITUTE(C111,CHAR(160),""))),0))=0,"",_xlfn.IFS(TRIM(SUBSTITUTE(U111,CHAR(160),""))="Devis 1",IFERROR(VALUE(TRIM(SUBSTITUTE(L111,CHAR(160),""))),0),TRIM(SUBSTITUTE(U111,CHAR(160),""))="Devis 2",IFERROR(VALUE(TRIM(SUBSTITUTE(O111,CHAR(160),""))),0),TRIM(SUBSTITUTE(U111,CHAR(160),""))="Devis 3",IFERROR(VALUE(TRIM(SUBSTITUTE(R111,CHAR(160),""))),0),TRUE,0)*IFERROR(VALUE(TRIM(SUBSTITUTE(C111,CHAR(160),""))),0))</f>
        <v/>
      </c>
      <c r="W111" s="285" t="str" cm="1">
        <f t="array" ref="W111">IF((_xlfn.IFS(TRIM(SUBSTITUTE(U111,CHAR(160),""))="Devis 1",IFERROR(VALUE(TRIM(SUBSTITUTE(M111,CHAR(160),""))),0),TRIM(SUBSTITUTE(U111,CHAR(160),""))="Devis 2",IFERROR(VALUE(TRIM(SUBSTITUTE(P111,CHAR(160),""))),0),TRIM(SUBSTITUTE(U111,CHAR(160),""))="Devis 3",IFERROR(VALUE(TRIM(SUBSTITUTE(S111,CHAR(160),""))),0),TRUE,0)*IFERROR(VALUE(TRIM(SUBSTITUTE(C111,CHAR(160),""))),0))=0,IF(V111&lt;&gt;"",0,""),_xlfn.IFS(TRIM(SUBSTITUTE(U111,CHAR(160),""))="Devis 1",IFERROR(VALUE(TRIM(SUBSTITUTE(M111,CHAR(160),""))),0),TRIM(SUBSTITUTE(U111,CHAR(160),""))="Devis 2",IFERROR(VALUE(TRIM(SUBSTITUTE(P111,CHAR(160),""))),0),TRIM(SUBSTITUTE(U111,CHAR(160),""))="Devis 3",IFERROR(VALUE(TRIM(SUBSTITUTE(S111,CHAR(160),""))),0),TRUE,0)*IFERROR(VALUE(TRIM(SUBSTITUTE(C111,CHAR(160),""))),0))</f>
        <v/>
      </c>
      <c r="X111" s="367" t="str">
        <f t="shared" si="67"/>
        <v/>
      </c>
      <c r="Y111" s="610"/>
      <c r="Z111" s="324" t="str">
        <f t="shared" si="68"/>
        <v/>
      </c>
      <c r="AA111" s="325" t="str">
        <f t="shared" si="69"/>
        <v/>
      </c>
      <c r="AB111" s="325" t="str">
        <f t="shared" si="70"/>
        <v/>
      </c>
      <c r="AC111" s="325" t="str">
        <f t="shared" si="71"/>
        <v/>
      </c>
      <c r="AD111" s="325" t="str">
        <f t="shared" si="72"/>
        <v/>
      </c>
      <c r="AE111" s="325" t="str">
        <f t="shared" si="73"/>
        <v/>
      </c>
      <c r="AF111" s="325" t="str">
        <f t="shared" si="74"/>
        <v/>
      </c>
      <c r="AG111" s="615" t="str">
        <f t="shared" si="75"/>
        <v/>
      </c>
      <c r="AH111" s="618" t="str">
        <f t="shared" si="76"/>
        <v/>
      </c>
      <c r="AI111" s="617" t="str">
        <f t="shared" si="77"/>
        <v/>
      </c>
      <c r="AJ111" s="612" t="str">
        <f t="shared" si="62"/>
        <v/>
      </c>
      <c r="AK111" s="130" t="str">
        <f t="shared" si="63"/>
        <v/>
      </c>
      <c r="AL111" s="130" t="str">
        <f t="shared" si="78"/>
        <v/>
      </c>
      <c r="AM111" s="326" t="str">
        <f t="shared" si="52"/>
        <v/>
      </c>
      <c r="AN111" s="130" t="str">
        <f t="shared" si="53"/>
        <v/>
      </c>
      <c r="AO111" s="130" t="str">
        <f t="shared" si="79"/>
        <v/>
      </c>
      <c r="AP111" s="327" t="str">
        <f t="shared" si="54"/>
        <v/>
      </c>
      <c r="AQ111" s="130" t="str">
        <f t="shared" si="55"/>
        <v/>
      </c>
      <c r="AR111" s="328" t="str">
        <f t="shared" si="80"/>
        <v/>
      </c>
      <c r="AS111" s="329" t="str">
        <f t="shared" si="56"/>
        <v/>
      </c>
      <c r="AT111" s="330"/>
      <c r="AU111" s="331" t="str">
        <f t="shared" si="57"/>
        <v/>
      </c>
      <c r="AV111" s="331" t="str">
        <f t="shared" si="82"/>
        <v/>
      </c>
      <c r="AW111" s="331" t="str">
        <f t="shared" si="81"/>
        <v/>
      </c>
      <c r="AX111" s="332" t="str" cm="1">
        <f t="array" ref="AX111">IF($AA111="","",IF((IFERROR(_xlfn.IFS($AS111="Devis 1",(IFERROR(VALUE(TRIM(SUBSTITUTE(AJ111,CHAR(160),""))),0)),$AS111="Devis 2",(IFERROR(VALUE(TRIM(SUBSTITUTE(AM111,CHAR(160),""))),0)),$AS111="Devis 3",(IFERROR(VALUE(TRIM(SUBSTITUTE(AP111,CHAR(160),""))),0))),0))*(IFERROR(VALUE(TRIM(SUBSTITUTE($AA111,CHAR(160),""))),0))=0,"",(IFERROR(_xlfn.IFS($AS111="Devis 1",(IFERROR(VALUE(TRIM(SUBSTITUTE(AJ111,CHAR(160),""))),0)),$AS111="Devis 2",(IFERROR(VALUE(TRIM(SUBSTITUTE(AM111,CHAR(160),""))),0)),$AS111="Devis 3",(IFERROR(VALUE(TRIM(SUBSTITUTE(AP111,CHAR(160),""))),0))),0))*(IFERROR(VALUE(TRIM(SUBSTITUTE($AA111,CHAR(160),""))),0))))</f>
        <v/>
      </c>
      <c r="AY111" s="332" t="str" cm="1">
        <f t="array" ref="AY111">IF($AA111="","",IF(IFERROR(_xlfn.IFS(TRIM(SUBSTITUTE($AS111,CHAR(160),""))="Devis 1",IFERROR(VALUE(TRIM(SUBSTITUTE(AK111,CHAR(160),""))),0),TRIM(SUBSTITUTE($AS111,CHAR(160),""))="Devis 2",IFERROR(VALUE(TRIM(SUBSTITUTE(AN111,CHAR(160),""))),0),TRIM(SUBSTITUTE($AS111,CHAR(160),""))="Devis 3",IFERROR(VALUE(TRIM(SUBSTITUTE(AQ111,CHAR(160),""))),0)),0)*IFERROR(VALUE(TRIM(SUBSTITUTE($AA111,CHAR(160),""))),0)=0,IF(AX111&lt;&gt;"",0,""),IFERROR(_xlfn.IFS(TRIM(SUBSTITUTE($AS111,CHAR(160),""))="Devis 1",IFERROR(VALUE(TRIM(SUBSTITUTE(AK111,CHAR(160),""))),0),TRIM(SUBSTITUTE($AS111,CHAR(160),""))="Devis 2",IFERROR(VALUE(TRIM(SUBSTITUTE(AN111,CHAR(160),""))),0),TRIM(SUBSTITUTE($AS111,CHAR(160),""))="Devis 3",IFERROR(VALUE(TRIM(SUBSTITUTE(AQ111,CHAR(160),""))),0)),0)*IFERROR(VALUE(TRIM(SUBSTITUTE($AA111,CHAR(160),""))),0)))</f>
        <v/>
      </c>
      <c r="AZ111" s="332" t="str" cm="1">
        <f t="array" ref="AZ111">IF($AA111="","",IF((IFERROR(_xlfn.IFS($AS111="Devis 1",(IFERROR(VALUE(TRIM(SUBSTITUTE(AL111,CHAR(160),""))),0)),$AS111="Devis 2",(IFERROR(VALUE(TRIM(SUBSTITUTE(AO111,CHAR(160),""))),0)),$AS111="Devis 3",(IFERROR(VALUE(TRIM(SUBSTITUTE(AR111,CHAR(160),""))),0))),0))*(IFERROR(VALUE(TRIM(SUBSTITUTE($AA111,CHAR(160),""))),0))=0,"",(IFERROR(_xlfn.IFS($AS111="Devis 1",(IFERROR(VALUE(TRIM(SUBSTITUTE(AL111,CHAR(160),""))),0)),$AS111="Devis 2",(IFERROR(VALUE(TRIM(SUBSTITUTE(AO111,CHAR(160),""))),0)),$AS111="Devis 3",(IFERROR(VALUE(TRIM(SUBSTITUTE(AR111,CHAR(160),""))),0))),0))*(IFERROR(VALUE(TRIM(SUBSTITUTE($AA111,CHAR(160),""))),0))))</f>
        <v/>
      </c>
      <c r="BA111" s="333"/>
      <c r="BB111" s="334" t="str" cm="1">
        <f t="array" ref="BB111">IF(OR(AZ111="",AW111="",AX111="",AU111="",AY111="",AV111=""),"",_xlfn.IFS((IFERROR(VALUE(TRIM(SUBSTITUTE(AZ111,CHAR(160),""))),0))&gt;(IFERROR(VALUE(TRIM(SUBSTITUTE(AW111,CHAR(160),""))),0)),"KO : Le montant retenu TTC est supérieur au montant raisonnable TTC. Merci de revoir la ligne de dépense ou plafonner son montant.",(IFERROR(VALUE(TRIM(SUBSTITUTE(AX111,CHAR(160),""))),0))&gt;(IFERROR(VALUE(TRIM(SUBSTITUTE(AU111,CHAR(160),""))),0)),"Attention : Le montant retenu HT est supérieur au montant HT raisonnable. Merci de revoir la ligne de dépense, plafonner son montant, ou justifier la reventillation HT / TVA.",(IFERROR(VALUE(TRIM(SUBSTITUTE(AY111,CHAR(160),""))),0))&gt;(IFERROR(VALUE(TRIM(SUBSTITUTE(AV111,CHAR(160),""))),0)),"Attention : Le montant TVA retenu est supérieur au montant TVA raisonnable. Merci de revoir la ligne de dépense, plafonner son montant, ou justifier la reventillation HT / TVA.",(IFERROR(VALUE(TRIM(SUBSTITUTE(AZ111,CHAR(160),""))),0))=0,"",(IFERROR(VALUE(TRIM(SUBSTITUTE(AW111,CHAR(160),""))),0))=(IFERROR(VALUE(TRIM(SUBSTITUTE(AZ111,CHAR(160),""))),0)),"OK",(IFERROR(VALUE(TRIM(SUBSTITUTE(AW111,CHAR(160),""))),0))&gt;(IFERROR(VALUE(TRIM(SUBSTITUTE(AZ111,CHAR(160),""))),0))," OK : Montant instruit inférieur au montant raisonnable.",TRUE,""))</f>
        <v/>
      </c>
      <c r="BC111" s="296" t="str" cm="1">
        <f t="array" ref="BC111">IF(
   OR(AZ111="",X111="",AX111="",V111="",AY111="",W111=""),
   "",
   _xlfn.IFS(
      (IFERROR(VALUE(TRIM(SUBSTITUTE(AZ111,CHAR(160),""))),0))=0,
         "Attention montant présenté entièrement écarté",
      (IFERROR(VALUE(TRIM(SUBSTITUTE(AZ111,CHAR(160),""))),0))&gt;
         (IFERROR(VALUE(TRIM(SUBSTITUTE(X111,CHAR(160),""))),0)),
         "KO : Le montant retenu TTC est supérieur au montant présenté TTC. Merci de revoir la ligne de dépense ou plafonner son montant.",
      (IFERROR(VALUE(TRIM(SUBSTITUTE(AX111,CHAR(160),""))),0))&gt;
         (IFERROR(VALUE(TRIM(SUBSTITUTE(V111,CHAR(160),""))),0)),
         "Attention : Le montant retenu HT est supérieur au montant HT présenté. Merci de revoir la ligne de dépense, plafonner son montant, ou justifier la reventilation HT / TVA.",
      (IFERROR(VALUE(TRIM(SUBSTITUTE(AY111,CHAR(160),""))),0))&gt;
         (IFERROR(VALUE(TRIM(SUBSTITUTE(W111,CHAR(160),""))),0)),
         "Attention : Le montant TVA retenu est supérieur au montant TVA présenté. Merci de revoir la ligne de dépense, plafonner son montant, ou justifier la reventilation HT / TVA.",
      (IFERROR(VALUE(TRIM(SUBSTITUTE(X111,CHAR(160),""))),0))=0,
         "",
      (IFERROR(VALUE(TRIM(SUBSTITUTE(AZ111,CHAR(160),""))),0))=
         (IFERROR(VALUE(TRIM(SUBSTITUTE(X111,CHAR(160),""))),0)),
         "OK",
      (IFERROR(VALUE(TRIM(SUBSTITUTE(AZ111,CHAR(160),""))),0))&lt;
         (IFERROR(VALUE(TRIM(SUBSTITUTE(X111,CHAR(160),""))),0)),
         "Attention : montant présenté partiellement écarté.",
      TRUE,
         ""
   )
)</f>
        <v/>
      </c>
      <c r="BD111" s="331" t="str">
        <f t="shared" si="59"/>
        <v/>
      </c>
      <c r="BE111" s="331" t="str">
        <f t="shared" si="60"/>
        <v/>
      </c>
      <c r="BF111" s="335" t="str">
        <f t="shared" si="61"/>
        <v/>
      </c>
    </row>
    <row r="112" spans="1:58" ht="15.95" thickBot="1">
      <c r="A112" s="918" t="s">
        <v>141</v>
      </c>
      <c r="B112" s="919"/>
      <c r="C112" s="919"/>
      <c r="D112" s="919"/>
      <c r="E112" s="919"/>
      <c r="F112" s="919"/>
      <c r="G112" s="919"/>
      <c r="H112" s="919"/>
      <c r="I112" s="919"/>
      <c r="J112" s="919"/>
      <c r="K112" s="919"/>
      <c r="L112" s="919"/>
      <c r="M112" s="919"/>
      <c r="N112" s="919"/>
      <c r="O112" s="919"/>
      <c r="P112" s="919"/>
      <c r="Q112" s="919"/>
      <c r="R112" s="919"/>
      <c r="S112" s="919"/>
      <c r="T112" s="919"/>
      <c r="U112" s="919"/>
      <c r="V112" s="66">
        <f>SUM(V12:V111)</f>
        <v>0</v>
      </c>
      <c r="W112" s="66">
        <f>SUM(W12:W111)</f>
        <v>0</v>
      </c>
      <c r="X112" s="66">
        <f>SUM(X12:X111)</f>
        <v>0</v>
      </c>
      <c r="Y112" s="289"/>
      <c r="Z112" s="309"/>
      <c r="AA112" s="1005" t="s">
        <v>142</v>
      </c>
      <c r="AB112" s="919"/>
      <c r="AC112" s="919"/>
      <c r="AD112" s="919"/>
      <c r="AE112" s="919"/>
      <c r="AF112" s="919"/>
      <c r="AG112" s="919"/>
      <c r="AH112" s="919"/>
      <c r="AI112" s="919"/>
      <c r="AJ112" s="919"/>
      <c r="AK112" s="919"/>
      <c r="AL112" s="919"/>
      <c r="AM112" s="919"/>
      <c r="AN112" s="919"/>
      <c r="AO112" s="919"/>
      <c r="AP112" s="919"/>
      <c r="AQ112" s="919"/>
      <c r="AR112" s="919"/>
      <c r="AS112" s="919"/>
      <c r="AT112" s="919"/>
      <c r="AU112" s="919"/>
      <c r="AV112" s="919"/>
      <c r="AW112" s="919"/>
      <c r="AX112" s="66">
        <f>SUM(AX12:AX111)</f>
        <v>0</v>
      </c>
      <c r="AY112" s="66">
        <f>SUM(AY12:AY111)</f>
        <v>0</v>
      </c>
      <c r="AZ112" s="66">
        <f>SUM(AZ12:AZ111)</f>
        <v>0</v>
      </c>
      <c r="BA112" s="1006"/>
      <c r="BB112" s="1006"/>
      <c r="BC112" s="368" t="s">
        <v>143</v>
      </c>
      <c r="BD112" s="66">
        <f>SUM(BD12:BD111)</f>
        <v>0</v>
      </c>
      <c r="BE112" s="66">
        <f>SUM(BE12:BE111)</f>
        <v>0</v>
      </c>
      <c r="BF112" s="280">
        <f>SUM(BF12:BF111)</f>
        <v>0</v>
      </c>
    </row>
  </sheetData>
  <sheetProtection sheet="1" objects="1" scenarios="1" formatColumns="0" formatRows="0" insertRows="0" autoFilter="0"/>
  <mergeCells count="24">
    <mergeCell ref="A2:F2"/>
    <mergeCell ref="A3:F3"/>
    <mergeCell ref="A5:Y5"/>
    <mergeCell ref="Z5:BF5"/>
    <mergeCell ref="BD7:BF8"/>
    <mergeCell ref="AU7:AZ7"/>
    <mergeCell ref="AU8:AW8"/>
    <mergeCell ref="AX8:AZ8"/>
    <mergeCell ref="A112:U112"/>
    <mergeCell ref="AA112:AW112"/>
    <mergeCell ref="BA112:BB112"/>
    <mergeCell ref="A7:K8"/>
    <mergeCell ref="BA7:BA8"/>
    <mergeCell ref="BB7:BC8"/>
    <mergeCell ref="Z7:AI8"/>
    <mergeCell ref="L7:T7"/>
    <mergeCell ref="U7:U8"/>
    <mergeCell ref="V7:X8"/>
    <mergeCell ref="Y7:Y8"/>
    <mergeCell ref="L8:N8"/>
    <mergeCell ref="O8:Q8"/>
    <mergeCell ref="R8:T8"/>
    <mergeCell ref="AJ7:AS8"/>
    <mergeCell ref="AT7:AT8"/>
  </mergeCells>
  <phoneticPr fontId="11" type="noConversion"/>
  <conditionalFormatting sqref="Z12:AS111">
    <cfRule type="expression" dxfId="46" priority="308" stopIfTrue="1">
      <formula>B12&lt;&gt;Z12</formula>
    </cfRule>
  </conditionalFormatting>
  <conditionalFormatting sqref="AT12:AT111">
    <cfRule type="containsText" dxfId="45" priority="4" operator="containsText" text="Non">
      <formula>NOT(ISERROR(SEARCH("Non",AT12)))</formula>
    </cfRule>
  </conditionalFormatting>
  <conditionalFormatting sqref="BB11:BC111">
    <cfRule type="containsText" dxfId="44" priority="6" operator="containsText" text="OK">
      <formula>NOT(ISERROR(SEARCH("OK",BB11)))</formula>
    </cfRule>
    <cfRule type="containsText" dxfId="43" priority="7" operator="containsText" text="KO">
      <formula>NOT(ISERROR(SEARCH("KO",BB11)))</formula>
    </cfRule>
    <cfRule type="containsText" dxfId="42" priority="8" operator="containsText" text="Attention">
      <formula>NOT(ISERROR(SEARCH("Attention",BB11)))</formula>
    </cfRule>
  </conditionalFormatting>
  <dataValidations count="5">
    <dataValidation type="list" allowBlank="1" showInputMessage="1" showErrorMessage="1" sqref="AT11:AT111" xr:uid="{3826055F-3738-43D9-A20E-2CB36268E9C3}">
      <formula1>"Oui,Non,Sans objet"</formula1>
    </dataValidation>
    <dataValidation type="list" allowBlank="1" showInputMessage="1" showErrorMessage="1" sqref="U11:U111" xr:uid="{2E2BC657-2F3A-4291-A336-591DBE67A654}">
      <formula1>"Devis 1,Devis 2,Devis 3"</formula1>
    </dataValidation>
    <dataValidation type="list" allowBlank="1" showInputMessage="1" showErrorMessage="1" sqref="G11" xr:uid="{BF629C6E-D74C-4D08-B1E7-8AF72543D33B}">
      <formula1>"Oui,Non"</formula1>
    </dataValidation>
    <dataValidation type="list" allowBlank="1" showInputMessage="1" showErrorMessage="1" sqref="I12:I111" xr:uid="{32E6C0A3-2743-4BF5-A811-CF345AF7A7C8}">
      <formula1>"Pas de marché public,Marché à procédureadaptée (MAPA),Marché innovant,Marché à procédure formalisée"</formula1>
    </dataValidation>
    <dataValidation type="list" allowBlank="1" showInputMessage="1" showErrorMessage="1" sqref="J11:J111 AH11" xr:uid="{1768DCA0-5458-7844-B4AE-C77C9E4383FD}">
      <formula1>"Oui,Non,Non concerné"</formula1>
    </dataValidation>
  </dataValidations>
  <pageMargins left="0.7" right="0.7" top="0.75" bottom="0.75" header="0.3" footer="0.3"/>
  <pageSetup paperSize="9" scale="10" orientation="portrait" r:id="rId1"/>
  <drawing r:id="rId2"/>
  <extLst>
    <ext xmlns:x14="http://schemas.microsoft.com/office/spreadsheetml/2009/9/main" uri="{CCE6A557-97BC-4b89-ADB6-D9C93CAAB3DF}">
      <x14:dataValidations xmlns:xm="http://schemas.microsoft.com/office/excel/2006/main" count="2">
        <x14:dataValidation type="list" allowBlank="1" showErrorMessage="1" promptTitle="Sélectionnez un type d'action" xr:uid="{D7AF6E83-FA26-4B43-968A-35AC3CFD9784}">
          <x14:formula1>
            <xm:f>'0-Présentation typeaction'!$B$7:$B$8</xm:f>
          </x14:formula1>
          <xm:sqref>F12:F111</xm:sqref>
        </x14:dataValidation>
        <x14:dataValidation type="list" allowBlank="1" showErrorMessage="1" promptTitle="Sélectionnez un type d'action" xr:uid="{03E055ED-E95A-47B9-A2C8-DB2822694A98}">
          <x14:formula1>
            <xm:f>'0-Présentation typeaction'!$G$6:$G$11</xm:f>
          </x14:formula1>
          <xm:sqref>F11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23EA-D5DF-4C4D-8467-DBE228D1AA2C}">
  <sheetPr>
    <tabColor rgb="FF227A56"/>
    <pageSetUpPr fitToPage="1"/>
  </sheetPr>
  <dimension ref="A1:W112"/>
  <sheetViews>
    <sheetView showGridLines="0" topLeftCell="J5" zoomScale="70" zoomScaleNormal="70" workbookViewId="0">
      <selection activeCell="N12" sqref="N12:O12"/>
    </sheetView>
  </sheetViews>
  <sheetFormatPr defaultColWidth="11.42578125" defaultRowHeight="15" outlineLevelCol="2"/>
  <cols>
    <col min="1" max="1" width="11.85546875" style="51" customWidth="1"/>
    <col min="2" max="2" width="23.42578125" style="51" customWidth="1"/>
    <col min="3" max="4" width="25.42578125" style="51" customWidth="1"/>
    <col min="5" max="5" width="27.42578125" style="51" customWidth="1"/>
    <col min="6" max="6" width="19.42578125" style="51" customWidth="1"/>
    <col min="7" max="8" width="27.42578125" style="51" customWidth="1"/>
    <col min="9" max="9" width="33.42578125" style="51" customWidth="1"/>
    <col min="10" max="10" width="56.42578125" style="51" customWidth="1"/>
    <col min="11" max="11" width="27.42578125" style="51" customWidth="1" outlineLevel="2"/>
    <col min="12" max="13" width="31.42578125" style="51" customWidth="1" outlineLevel="2"/>
    <col min="14" max="14" width="27.42578125" style="51" customWidth="1" outlineLevel="1"/>
    <col min="15" max="15" width="19.42578125" style="51" customWidth="1" outlineLevel="2"/>
    <col min="16" max="17" width="27.42578125" style="51" customWidth="1" outlineLevel="1"/>
    <col min="18" max="18" width="28.140625" style="51" customWidth="1" outlineLevel="1"/>
    <col min="19" max="19" width="28.42578125" style="51" customWidth="1" outlineLevel="2"/>
    <col min="20" max="20" width="50.42578125" style="51" customWidth="1" outlineLevel="2"/>
    <col min="21" max="21" width="41" style="51" customWidth="1" outlineLevel="2"/>
    <col min="22" max="22" width="35.42578125" style="51" customWidth="1" outlineLevel="2"/>
    <col min="23" max="16384" width="11.42578125" style="51"/>
  </cols>
  <sheetData>
    <row r="1" spans="1:23" s="141" customFormat="1"/>
    <row r="2" spans="1:23" s="141" customFormat="1" ht="18.95">
      <c r="E2" s="371"/>
      <c r="F2" s="371"/>
      <c r="G2" s="371"/>
      <c r="H2" s="371"/>
      <c r="I2" s="371"/>
      <c r="J2" s="371"/>
      <c r="K2" s="371"/>
    </row>
    <row r="3" spans="1:23" s="141" customFormat="1">
      <c r="E3" s="372"/>
      <c r="F3" s="372"/>
      <c r="G3" s="372"/>
      <c r="H3" s="372"/>
      <c r="I3" s="372"/>
      <c r="J3" s="372"/>
      <c r="K3" s="372"/>
    </row>
    <row r="4" spans="1:23" s="141" customFormat="1"/>
    <row r="5" spans="1:23" s="74" customFormat="1" ht="50.1" customHeight="1">
      <c r="A5" s="1030" t="s">
        <v>213</v>
      </c>
      <c r="B5" s="1030"/>
      <c r="C5" s="1030"/>
      <c r="D5" s="1030"/>
      <c r="E5" s="1030"/>
      <c r="F5" s="1030"/>
      <c r="G5" s="1030"/>
      <c r="H5" s="1030"/>
      <c r="I5" s="1030"/>
      <c r="J5" s="1030"/>
      <c r="K5" s="1026" t="s">
        <v>214</v>
      </c>
      <c r="L5" s="1026"/>
      <c r="M5" s="1026"/>
      <c r="N5" s="1026"/>
      <c r="O5" s="1026"/>
      <c r="P5" s="1026"/>
      <c r="Q5" s="1026"/>
      <c r="R5" s="1026"/>
      <c r="S5" s="1026"/>
      <c r="T5" s="1026"/>
      <c r="U5" s="1026"/>
      <c r="V5" s="1026"/>
    </row>
    <row r="6" spans="1:23" s="74" customFormat="1" ht="74.25" customHeight="1" thickBot="1">
      <c r="A6" s="140"/>
      <c r="B6" s="140"/>
      <c r="C6" s="140"/>
      <c r="D6" s="140"/>
      <c r="E6" s="140"/>
      <c r="F6" s="140"/>
      <c r="G6" s="140"/>
      <c r="H6" s="140"/>
      <c r="I6" s="140"/>
      <c r="J6" s="140"/>
      <c r="K6" s="140"/>
      <c r="L6" s="140"/>
      <c r="M6" s="140"/>
      <c r="N6" s="140"/>
      <c r="O6" s="140"/>
      <c r="P6" s="140"/>
      <c r="Q6" s="140"/>
      <c r="R6" s="140"/>
      <c r="S6" s="140"/>
      <c r="T6" s="140"/>
      <c r="U6" s="140"/>
      <c r="V6" s="140"/>
    </row>
    <row r="7" spans="1:23" s="74" customFormat="1" ht="104.1" customHeight="1">
      <c r="A7" s="926" t="s">
        <v>50</v>
      </c>
      <c r="B7" s="927"/>
      <c r="C7" s="927"/>
      <c r="D7" s="927"/>
      <c r="E7" s="927"/>
      <c r="F7" s="928"/>
      <c r="G7" s="990" t="s">
        <v>215</v>
      </c>
      <c r="H7" s="991"/>
      <c r="I7" s="1000" t="s">
        <v>53</v>
      </c>
      <c r="J7" s="1044" t="s">
        <v>216</v>
      </c>
      <c r="K7" s="1037" t="s">
        <v>217</v>
      </c>
      <c r="L7" s="1038"/>
      <c r="M7" s="1038"/>
      <c r="N7" s="1038"/>
      <c r="O7" s="981"/>
      <c r="P7" s="1031" t="s">
        <v>57</v>
      </c>
      <c r="Q7" s="1032"/>
      <c r="R7" s="1033"/>
      <c r="S7" s="982" t="s">
        <v>151</v>
      </c>
      <c r="T7" s="977" t="s">
        <v>152</v>
      </c>
      <c r="U7" s="977" t="s">
        <v>60</v>
      </c>
      <c r="V7" s="984" t="s">
        <v>153</v>
      </c>
    </row>
    <row r="8" spans="1:23" s="74" customFormat="1" ht="48" customHeight="1">
      <c r="A8" s="1002"/>
      <c r="B8" s="1003"/>
      <c r="C8" s="1003"/>
      <c r="D8" s="1003"/>
      <c r="E8" s="1003"/>
      <c r="F8" s="1004"/>
      <c r="G8" s="992"/>
      <c r="H8" s="993"/>
      <c r="I8" s="1001"/>
      <c r="J8" s="1045"/>
      <c r="K8" s="1039" t="s">
        <v>218</v>
      </c>
      <c r="L8" s="1040"/>
      <c r="M8" s="1040"/>
      <c r="N8" s="1040"/>
      <c r="O8" s="1041"/>
      <c r="P8" s="1034"/>
      <c r="Q8" s="1035"/>
      <c r="R8" s="1036"/>
      <c r="S8" s="983"/>
      <c r="T8" s="978"/>
      <c r="U8" s="978"/>
      <c r="V8" s="985"/>
    </row>
    <row r="9" spans="1:23" s="244" customFormat="1" ht="48" customHeight="1">
      <c r="A9" s="986" t="s">
        <v>67</v>
      </c>
      <c r="B9" s="138" t="s">
        <v>68</v>
      </c>
      <c r="C9" s="138" t="s">
        <v>72</v>
      </c>
      <c r="D9" s="138" t="s">
        <v>219</v>
      </c>
      <c r="E9" s="138" t="s">
        <v>169</v>
      </c>
      <c r="F9" s="138" t="s">
        <v>220</v>
      </c>
      <c r="G9" s="53" t="s">
        <v>221</v>
      </c>
      <c r="H9" s="53" t="s">
        <v>222</v>
      </c>
      <c r="I9" s="138" t="s">
        <v>223</v>
      </c>
      <c r="J9" s="243" t="s">
        <v>91</v>
      </c>
      <c r="K9" s="382" t="s">
        <v>68</v>
      </c>
      <c r="L9" s="54" t="s">
        <v>72</v>
      </c>
      <c r="M9" s="54" t="s">
        <v>219</v>
      </c>
      <c r="N9" s="54" t="s">
        <v>169</v>
      </c>
      <c r="O9" s="54" t="s">
        <v>220</v>
      </c>
      <c r="P9" s="54" t="s">
        <v>221</v>
      </c>
      <c r="Q9" s="54" t="s">
        <v>222</v>
      </c>
      <c r="R9" s="54" t="s">
        <v>171</v>
      </c>
      <c r="S9" s="204" t="s">
        <v>224</v>
      </c>
      <c r="T9" s="54" t="s">
        <v>91</v>
      </c>
      <c r="U9" s="54" t="s">
        <v>103</v>
      </c>
      <c r="V9" s="206" t="s">
        <v>172</v>
      </c>
    </row>
    <row r="10" spans="1:23" s="244" customFormat="1" ht="110.45" customHeight="1">
      <c r="A10" s="987"/>
      <c r="B10" s="137" t="s">
        <v>225</v>
      </c>
      <c r="C10" s="137" t="s">
        <v>111</v>
      </c>
      <c r="D10" s="137" t="s">
        <v>226</v>
      </c>
      <c r="E10" s="137" t="s">
        <v>201</v>
      </c>
      <c r="F10" s="137" t="s">
        <v>227</v>
      </c>
      <c r="G10" s="12" t="s">
        <v>228</v>
      </c>
      <c r="H10" s="13" t="s">
        <v>229</v>
      </c>
      <c r="I10" s="137" t="s">
        <v>123</v>
      </c>
      <c r="J10" s="245" t="s">
        <v>124</v>
      </c>
      <c r="K10" s="383" t="s">
        <v>225</v>
      </c>
      <c r="L10" s="3" t="s">
        <v>125</v>
      </c>
      <c r="M10" s="3" t="s">
        <v>125</v>
      </c>
      <c r="N10" s="3" t="s">
        <v>125</v>
      </c>
      <c r="O10" s="3" t="s">
        <v>125</v>
      </c>
      <c r="P10" s="3" t="s">
        <v>125</v>
      </c>
      <c r="Q10" s="3" t="s">
        <v>125</v>
      </c>
      <c r="R10" s="3" t="s">
        <v>186</v>
      </c>
      <c r="S10" s="205" t="s">
        <v>127</v>
      </c>
      <c r="T10" s="3" t="s">
        <v>187</v>
      </c>
      <c r="U10" s="3" t="s">
        <v>131</v>
      </c>
      <c r="V10" s="207" t="s">
        <v>123</v>
      </c>
    </row>
    <row r="11" spans="1:23" s="246" customFormat="1" ht="17.100000000000001" thickBot="1">
      <c r="A11" s="390" t="s">
        <v>39</v>
      </c>
      <c r="B11" s="391" t="s">
        <v>230</v>
      </c>
      <c r="C11" s="391" t="s">
        <v>231</v>
      </c>
      <c r="D11" s="392" t="s">
        <v>232</v>
      </c>
      <c r="E11" s="392">
        <v>0.2</v>
      </c>
      <c r="F11" s="393">
        <v>50</v>
      </c>
      <c r="G11" s="392" t="s">
        <v>233</v>
      </c>
      <c r="H11" s="394" t="s">
        <v>234</v>
      </c>
      <c r="I11" s="393">
        <f>F11*E11</f>
        <v>10</v>
      </c>
      <c r="J11" s="395"/>
      <c r="K11" s="420" t="str">
        <f t="shared" ref="K11:K42" si="0">IF(B11="","",B11)</f>
        <v>Construction</v>
      </c>
      <c r="L11" s="263" t="str">
        <f t="shared" ref="L11:L42" si="1">IF(C11="","",C11)</f>
        <v>Investissements équins</v>
      </c>
      <c r="M11" s="263" t="str">
        <f t="shared" ref="M11:M42" si="2">IF(D11="","",D11)</f>
        <v>Salle de réunion</v>
      </c>
      <c r="N11" s="421">
        <f t="shared" ref="N11:N42" si="3">IF(E11="","",E11)</f>
        <v>0.2</v>
      </c>
      <c r="O11" s="263">
        <f t="shared" ref="O11:O42" si="4">IF(F11="","",F11)</f>
        <v>50</v>
      </c>
      <c r="P11" s="263" t="str">
        <f t="shared" ref="P11:P42" si="5">IF(G11="","",G11)</f>
        <v>Attestation</v>
      </c>
      <c r="Q11" s="263" t="str">
        <f t="shared" ref="Q11:Q42" si="6">IF(H11="","",H11)</f>
        <v>devis</v>
      </c>
      <c r="R11" s="394" t="s">
        <v>212</v>
      </c>
      <c r="S11" s="393">
        <f>IF(I11="","",I11)</f>
        <v>10</v>
      </c>
      <c r="T11" s="394" t="s">
        <v>39</v>
      </c>
      <c r="U11" s="402"/>
      <c r="V11" s="403">
        <f t="shared" ref="V11:V42" si="7">IF(OR(I11="",S11=""),"",(IFERROR(VALUE(TRIM(SUBSTITUTE(I11,CHAR(160),""))),0))-(IFERROR(VALUE(TRIM(SUBSTITUTE(S11,CHAR(160),""))),0)))</f>
        <v>0</v>
      </c>
    </row>
    <row r="12" spans="1:23" s="74" customFormat="1" ht="15.95">
      <c r="A12" s="396">
        <v>1</v>
      </c>
      <c r="B12" s="397"/>
      <c r="C12" s="370"/>
      <c r="D12" s="398"/>
      <c r="E12" s="399"/>
      <c r="F12" s="347"/>
      <c r="G12" s="398"/>
      <c r="H12" s="400"/>
      <c r="I12" s="313" t="str">
        <f>IF(OR(F12="",E12=""),"",IF((IFERROR(VALUE(TRIM(SUBSTITUTE(F12,CHAR(160),""))),0))*(IFERROR(VALUE(TRIM(SUBSTITUTE(E12,CHAR(160),""))),0))=0,"",(IFERROR(VALUE(TRIM(SUBSTITUTE(F12,CHAR(160),""))),0))*(IFERROR(VALUE(TRIM(SUBSTITUTE(E12,CHAR(160),""))),0))))</f>
        <v/>
      </c>
      <c r="J12" s="404"/>
      <c r="K12" s="416" t="str">
        <f t="shared" si="0"/>
        <v/>
      </c>
      <c r="L12" s="417" t="str">
        <f t="shared" si="1"/>
        <v/>
      </c>
      <c r="M12" s="417" t="str">
        <f t="shared" si="2"/>
        <v/>
      </c>
      <c r="N12" s="417" t="str">
        <f t="shared" si="3"/>
        <v/>
      </c>
      <c r="O12" s="417" t="str">
        <f t="shared" si="4"/>
        <v/>
      </c>
      <c r="P12" s="417" t="str">
        <f t="shared" si="5"/>
        <v/>
      </c>
      <c r="Q12" s="417" t="str">
        <f t="shared" si="6"/>
        <v/>
      </c>
      <c r="R12" s="405"/>
      <c r="S12" s="406" t="str">
        <f t="shared" ref="S12:S43" si="8">IF(OR(N12="",O12=""),"",IF(IFERROR(VALUE(TRIM(SUBSTITUTE(N12,CHAR(160),""))),0)*IFERROR(VALUE(TRIM(SUBSTITUTE(O12,CHAR(160),""))),0)=0,"",IFERROR(VALUE(TRIM(SUBSTITUTE(N12,CHAR(160),""))),0)*IFERROR(VALUE(TRIM(SUBSTITUTE(O12,CHAR(160),""))),0)))</f>
        <v/>
      </c>
      <c r="T12" s="398"/>
      <c r="U12" s="407" t="str" cm="1">
        <f t="array" ref="U12">IF(OR(S12="",I12=""),"",_xlfn.IFS(
(IFERROR(VALUE(TRIM(SUBSTITUTE(S12,CHAR(160),""))),0))=0,"Attention : montant présenté entièrement écarté",
(IFERROR(VALUE(TRIM(SUBSTITUTE(S12,CHAR(160),""))),0))&gt;(IFERROR(VALUE(TRIM(SUBSTITUTE(I12,CHAR(160),""))),0)),"KO : Le montant retenu est supérieur au montant présenté. Merci de revoir la ligne de contribution ou plafonner son montant.",
(IFERROR(VALUE(TRIM(SUBSTITUTE(I12,CHAR(160),""))),0))=0,"",(IFERROR(VALUE(TRIM(SUBSTITUTE(S12,CHAR(160),""))),0))=(IFERROR(VALUE(TRIM(SUBSTITUTE(I12,CHAR(160),""))),0)),"OK",
(IFERROR(VALUE(TRIM(SUBSTITUTE(S12,CHAR(160),""))),0))&lt;(IFERROR(VALUE(TRIM(SUBSTITUTE(I12,CHAR(160),""))),0)),"Attention : Montant présenté partiellement écarté",
TRUE,""))</f>
        <v/>
      </c>
      <c r="V12" s="408" t="str">
        <f t="shared" si="7"/>
        <v/>
      </c>
      <c r="W12" s="51"/>
    </row>
    <row r="13" spans="1:23" s="74" customFormat="1" ht="15.95">
      <c r="A13" s="374">
        <v>2</v>
      </c>
      <c r="B13" s="247"/>
      <c r="C13" s="5"/>
      <c r="D13" s="248"/>
      <c r="E13" s="249"/>
      <c r="F13" s="7"/>
      <c r="G13" s="248"/>
      <c r="H13" s="250"/>
      <c r="I13" s="20" t="str">
        <f t="shared" ref="I13:I43" si="9">IF(OR(F13="",E13=""),"",IF((IFERROR(VALUE(TRIM(SUBSTITUTE(F13,CHAR(160),""))),0))*(IFERROR(VALUE(TRIM(SUBSTITUTE(E13,CHAR(160),""))),0))=0,"",(IFERROR(VALUE(TRIM(SUBSTITUTE(F13,CHAR(160),""))),0))*(IFERROR(VALUE(TRIM(SUBSTITUTE(E13,CHAR(160),""))),0))))</f>
        <v/>
      </c>
      <c r="J13" s="373"/>
      <c r="K13" s="416" t="str">
        <f t="shared" si="0"/>
        <v/>
      </c>
      <c r="L13" s="417" t="str">
        <f t="shared" si="1"/>
        <v/>
      </c>
      <c r="M13" s="417" t="str">
        <f t="shared" si="2"/>
        <v/>
      </c>
      <c r="N13" s="418" t="str">
        <f t="shared" si="3"/>
        <v/>
      </c>
      <c r="O13" s="419" t="str">
        <f t="shared" si="4"/>
        <v/>
      </c>
      <c r="P13" s="417" t="str">
        <f t="shared" si="5"/>
        <v/>
      </c>
      <c r="Q13" s="417" t="str">
        <f t="shared" si="6"/>
        <v/>
      </c>
      <c r="R13" s="253"/>
      <c r="S13" s="252" t="str">
        <f t="shared" si="8"/>
        <v/>
      </c>
      <c r="T13" s="248"/>
      <c r="U13" s="254" t="str" cm="1">
        <f t="array" ref="U13">IF(OR(S13="",I13=""),"",_xlfn.IFS(
(IFERROR(VALUE(TRIM(SUBSTITUTE(S13,CHAR(160),""))),0))=0,"Attention : montant présenté entièrement écarté",
(IFERROR(VALUE(TRIM(SUBSTITUTE(S13,CHAR(160),""))),0))&gt;(IFERROR(VALUE(TRIM(SUBSTITUTE(I13,CHAR(160),""))),0)),"KO : Le montant retenu est supérieur au montant présenté. Merci de revoir la ligne de contribution ou plafonner son montant.",
(IFERROR(VALUE(TRIM(SUBSTITUTE(I13,CHAR(160),""))),0))=0,"",(IFERROR(VALUE(TRIM(SUBSTITUTE(S13,CHAR(160),""))),0))=(IFERROR(VALUE(TRIM(SUBSTITUTE(I13,CHAR(160),""))),0)),"OK",
(IFERROR(VALUE(TRIM(SUBSTITUTE(S13,CHAR(160),""))),0))&lt;(IFERROR(VALUE(TRIM(SUBSTITUTE(I13,CHAR(160),""))),0)),"Attention : Montant présenté partiellement écarté",
TRUE,""))</f>
        <v/>
      </c>
      <c r="V13" s="125" t="str">
        <f t="shared" si="7"/>
        <v/>
      </c>
      <c r="W13" s="51"/>
    </row>
    <row r="14" spans="1:23" s="74" customFormat="1" ht="15.95">
      <c r="A14" s="374">
        <v>3</v>
      </c>
      <c r="B14" s="247"/>
      <c r="C14" s="5"/>
      <c r="D14" s="248"/>
      <c r="E14" s="249"/>
      <c r="F14" s="7"/>
      <c r="G14" s="248"/>
      <c r="H14" s="250"/>
      <c r="I14" s="20" t="str">
        <f t="shared" si="9"/>
        <v/>
      </c>
      <c r="J14" s="373"/>
      <c r="K14" s="384" t="str">
        <f t="shared" si="0"/>
        <v/>
      </c>
      <c r="L14" s="251" t="str">
        <f t="shared" si="1"/>
        <v/>
      </c>
      <c r="M14" s="251" t="str">
        <f t="shared" si="2"/>
        <v/>
      </c>
      <c r="N14" s="369" t="str">
        <f t="shared" si="3"/>
        <v/>
      </c>
      <c r="O14" s="252" t="str">
        <f t="shared" si="4"/>
        <v/>
      </c>
      <c r="P14" s="251" t="str">
        <f t="shared" si="5"/>
        <v/>
      </c>
      <c r="Q14" s="251" t="str">
        <f t="shared" si="6"/>
        <v/>
      </c>
      <c r="R14" s="253"/>
      <c r="S14" s="252" t="str">
        <f t="shared" si="8"/>
        <v/>
      </c>
      <c r="T14" s="248"/>
      <c r="U14" s="254" t="str" cm="1">
        <f t="array" ref="U14">IF(OR(S14="",I14=""),"",_xlfn.IFS(
(IFERROR(VALUE(TRIM(SUBSTITUTE(S14,CHAR(160),""))),0))=0,"Attention : montant présenté entièrement écarté",
(IFERROR(VALUE(TRIM(SUBSTITUTE(S14,CHAR(160),""))),0))&gt;(IFERROR(VALUE(TRIM(SUBSTITUTE(I14,CHAR(160),""))),0)),"KO : Le montant retenu est supérieur au montant présenté. Merci de revoir la ligne de contribution ou plafonner son montant.",
(IFERROR(VALUE(TRIM(SUBSTITUTE(I14,CHAR(160),""))),0))=0,"",(IFERROR(VALUE(TRIM(SUBSTITUTE(S14,CHAR(160),""))),0))=(IFERROR(VALUE(TRIM(SUBSTITUTE(I14,CHAR(160),""))),0)),"OK",
(IFERROR(VALUE(TRIM(SUBSTITUTE(S14,CHAR(160),""))),0))&lt;(IFERROR(VALUE(TRIM(SUBSTITUTE(I14,CHAR(160),""))),0)),"Attention : Montant présenté partiellement écarté",
TRUE,""))</f>
        <v/>
      </c>
      <c r="V14" s="125" t="str">
        <f t="shared" si="7"/>
        <v/>
      </c>
      <c r="W14" s="51"/>
    </row>
    <row r="15" spans="1:23" s="74" customFormat="1" ht="15.95">
      <c r="A15" s="374">
        <v>4</v>
      </c>
      <c r="B15" s="247"/>
      <c r="C15" s="5"/>
      <c r="D15" s="248"/>
      <c r="E15" s="249"/>
      <c r="F15" s="7"/>
      <c r="G15" s="248"/>
      <c r="H15" s="250"/>
      <c r="I15" s="20" t="str">
        <f t="shared" si="9"/>
        <v/>
      </c>
      <c r="J15" s="373"/>
      <c r="K15" s="384" t="str">
        <f t="shared" si="0"/>
        <v/>
      </c>
      <c r="L15" s="251" t="str">
        <f t="shared" si="1"/>
        <v/>
      </c>
      <c r="M15" s="251" t="str">
        <f t="shared" si="2"/>
        <v/>
      </c>
      <c r="N15" s="369" t="str">
        <f t="shared" si="3"/>
        <v/>
      </c>
      <c r="O15" s="252" t="str">
        <f t="shared" si="4"/>
        <v/>
      </c>
      <c r="P15" s="251" t="str">
        <f t="shared" si="5"/>
        <v/>
      </c>
      <c r="Q15" s="251" t="str">
        <f t="shared" si="6"/>
        <v/>
      </c>
      <c r="R15" s="253"/>
      <c r="S15" s="252" t="str">
        <f t="shared" si="8"/>
        <v/>
      </c>
      <c r="T15" s="248"/>
      <c r="U15" s="254" t="str" cm="1">
        <f t="array" ref="U15">IF(OR(S15="",I15=""),"",_xlfn.IFS(
(IFERROR(VALUE(TRIM(SUBSTITUTE(S15,CHAR(160),""))),0))=0,"Attention : montant présenté entièrement écarté",
(IFERROR(VALUE(TRIM(SUBSTITUTE(S15,CHAR(160),""))),0))&gt;(IFERROR(VALUE(TRIM(SUBSTITUTE(I15,CHAR(160),""))),0)),"KO : Le montant retenu est supérieur au montant présenté. Merci de revoir la ligne de contribution ou plafonner son montant.",
(IFERROR(VALUE(TRIM(SUBSTITUTE(I15,CHAR(160),""))),0))=0,"",(IFERROR(VALUE(TRIM(SUBSTITUTE(S15,CHAR(160),""))),0))=(IFERROR(VALUE(TRIM(SUBSTITUTE(I15,CHAR(160),""))),0)),"OK",
(IFERROR(VALUE(TRIM(SUBSTITUTE(S15,CHAR(160),""))),0))&lt;(IFERROR(VALUE(TRIM(SUBSTITUTE(I15,CHAR(160),""))),0)),"Attention : Montant présenté partiellement écarté",
TRUE,""))</f>
        <v/>
      </c>
      <c r="V15" s="125" t="str">
        <f t="shared" si="7"/>
        <v/>
      </c>
      <c r="W15" s="51"/>
    </row>
    <row r="16" spans="1:23" ht="15.95">
      <c r="A16" s="374">
        <v>5</v>
      </c>
      <c r="B16" s="247"/>
      <c r="C16" s="5"/>
      <c r="D16" s="248"/>
      <c r="E16" s="249"/>
      <c r="F16" s="7"/>
      <c r="G16" s="248"/>
      <c r="H16" s="250"/>
      <c r="I16" s="20" t="str">
        <f t="shared" si="9"/>
        <v/>
      </c>
      <c r="J16" s="373"/>
      <c r="K16" s="384" t="str">
        <f t="shared" si="0"/>
        <v/>
      </c>
      <c r="L16" s="251" t="str">
        <f t="shared" si="1"/>
        <v/>
      </c>
      <c r="M16" s="251" t="str">
        <f t="shared" si="2"/>
        <v/>
      </c>
      <c r="N16" s="369" t="str">
        <f t="shared" si="3"/>
        <v/>
      </c>
      <c r="O16" s="252" t="str">
        <f t="shared" si="4"/>
        <v/>
      </c>
      <c r="P16" s="251" t="str">
        <f t="shared" si="5"/>
        <v/>
      </c>
      <c r="Q16" s="251" t="str">
        <f t="shared" si="6"/>
        <v/>
      </c>
      <c r="R16" s="253"/>
      <c r="S16" s="252" t="str">
        <f t="shared" si="8"/>
        <v/>
      </c>
      <c r="T16" s="248"/>
      <c r="U16" s="254" t="str" cm="1">
        <f t="array" ref="U16">IF(OR(S16="",I16=""),"",_xlfn.IFS(
(IFERROR(VALUE(TRIM(SUBSTITUTE(S16,CHAR(160),""))),0))=0,"Attention : montant présenté entièrement écarté",
(IFERROR(VALUE(TRIM(SUBSTITUTE(S16,CHAR(160),""))),0))&gt;(IFERROR(VALUE(TRIM(SUBSTITUTE(I16,CHAR(160),""))),0)),"KO : Le montant retenu est supérieur au montant présenté. Merci de revoir la ligne de contribution ou plafonner son montant.",
(IFERROR(VALUE(TRIM(SUBSTITUTE(I16,CHAR(160),""))),0))=0,"",(IFERROR(VALUE(TRIM(SUBSTITUTE(S16,CHAR(160),""))),0))=(IFERROR(VALUE(TRIM(SUBSTITUTE(I16,CHAR(160),""))),0)),"OK",
(IFERROR(VALUE(TRIM(SUBSTITUTE(S16,CHAR(160),""))),0))&lt;(IFERROR(VALUE(TRIM(SUBSTITUTE(I16,CHAR(160),""))),0)),"Attention : Montant présenté partiellement écarté",
TRUE,""))</f>
        <v/>
      </c>
      <c r="V16" s="125" t="str">
        <f t="shared" si="7"/>
        <v/>
      </c>
    </row>
    <row r="17" spans="1:23" ht="15.95">
      <c r="A17" s="374">
        <v>6</v>
      </c>
      <c r="B17" s="247"/>
      <c r="C17" s="5"/>
      <c r="D17" s="248"/>
      <c r="E17" s="249"/>
      <c r="F17" s="7"/>
      <c r="G17" s="248"/>
      <c r="H17" s="250"/>
      <c r="I17" s="20" t="str">
        <f t="shared" si="9"/>
        <v/>
      </c>
      <c r="J17" s="373"/>
      <c r="K17" s="384" t="str">
        <f t="shared" si="0"/>
        <v/>
      </c>
      <c r="L17" s="251" t="str">
        <f t="shared" si="1"/>
        <v/>
      </c>
      <c r="M17" s="251" t="str">
        <f t="shared" si="2"/>
        <v/>
      </c>
      <c r="N17" s="369" t="str">
        <f t="shared" si="3"/>
        <v/>
      </c>
      <c r="O17" s="252" t="str">
        <f t="shared" si="4"/>
        <v/>
      </c>
      <c r="P17" s="251" t="str">
        <f t="shared" si="5"/>
        <v/>
      </c>
      <c r="Q17" s="251" t="str">
        <f t="shared" si="6"/>
        <v/>
      </c>
      <c r="R17" s="253"/>
      <c r="S17" s="252" t="str">
        <f t="shared" si="8"/>
        <v/>
      </c>
      <c r="T17" s="248"/>
      <c r="U17" s="254" t="str" cm="1">
        <f t="array" ref="U17">IF(OR(S17="",I17=""),"",_xlfn.IFS(
(IFERROR(VALUE(TRIM(SUBSTITUTE(S17,CHAR(160),""))),0))=0,"Attention : montant présenté entièrement écarté",
(IFERROR(VALUE(TRIM(SUBSTITUTE(S17,CHAR(160),""))),0))&gt;(IFERROR(VALUE(TRIM(SUBSTITUTE(I17,CHAR(160),""))),0)),"KO : Le montant retenu est supérieur au montant présenté. Merci de revoir la ligne de contribution ou plafonner son montant.",
(IFERROR(VALUE(TRIM(SUBSTITUTE(I17,CHAR(160),""))),0))=0,"",(IFERROR(VALUE(TRIM(SUBSTITUTE(S17,CHAR(160),""))),0))=(IFERROR(VALUE(TRIM(SUBSTITUTE(I17,CHAR(160),""))),0)),"OK",
(IFERROR(VALUE(TRIM(SUBSTITUTE(S17,CHAR(160),""))),0))&lt;(IFERROR(VALUE(TRIM(SUBSTITUTE(I17,CHAR(160),""))),0)),"Attention : Montant présenté partiellement écarté",
TRUE,""))</f>
        <v/>
      </c>
      <c r="V17" s="125" t="str">
        <f t="shared" si="7"/>
        <v/>
      </c>
    </row>
    <row r="18" spans="1:23" ht="15.95">
      <c r="A18" s="374">
        <v>7</v>
      </c>
      <c r="B18" s="247"/>
      <c r="C18" s="5"/>
      <c r="D18" s="248"/>
      <c r="E18" s="249"/>
      <c r="F18" s="7"/>
      <c r="G18" s="248"/>
      <c r="H18" s="250"/>
      <c r="I18" s="20" t="str">
        <f t="shared" si="9"/>
        <v/>
      </c>
      <c r="J18" s="373"/>
      <c r="K18" s="384" t="str">
        <f t="shared" si="0"/>
        <v/>
      </c>
      <c r="L18" s="251" t="str">
        <f t="shared" si="1"/>
        <v/>
      </c>
      <c r="M18" s="251" t="str">
        <f t="shared" si="2"/>
        <v/>
      </c>
      <c r="N18" s="369" t="str">
        <f t="shared" si="3"/>
        <v/>
      </c>
      <c r="O18" s="252" t="str">
        <f t="shared" si="4"/>
        <v/>
      </c>
      <c r="P18" s="251" t="str">
        <f t="shared" si="5"/>
        <v/>
      </c>
      <c r="Q18" s="251" t="str">
        <f t="shared" si="6"/>
        <v/>
      </c>
      <c r="R18" s="253"/>
      <c r="S18" s="252" t="str">
        <f t="shared" si="8"/>
        <v/>
      </c>
      <c r="T18" s="248"/>
      <c r="U18" s="254" t="str" cm="1">
        <f t="array" ref="U18">IF(OR(S18="",I18=""),"",_xlfn.IFS(
(IFERROR(VALUE(TRIM(SUBSTITUTE(S18,CHAR(160),""))),0))=0,"Attention : montant présenté entièrement écarté",
(IFERROR(VALUE(TRIM(SUBSTITUTE(S18,CHAR(160),""))),0))&gt;(IFERROR(VALUE(TRIM(SUBSTITUTE(I18,CHAR(160),""))),0)),"KO : Le montant retenu est supérieur au montant présenté. Merci de revoir la ligne de contribution ou plafonner son montant.",
(IFERROR(VALUE(TRIM(SUBSTITUTE(I18,CHAR(160),""))),0))=0,"",(IFERROR(VALUE(TRIM(SUBSTITUTE(S18,CHAR(160),""))),0))=(IFERROR(VALUE(TRIM(SUBSTITUTE(I18,CHAR(160),""))),0)),"OK",
(IFERROR(VALUE(TRIM(SUBSTITUTE(S18,CHAR(160),""))),0))&lt;(IFERROR(VALUE(TRIM(SUBSTITUTE(I18,CHAR(160),""))),0)),"Attention : Montant présenté partiellement écarté",
TRUE,""))</f>
        <v/>
      </c>
      <c r="V18" s="125" t="str">
        <f t="shared" si="7"/>
        <v/>
      </c>
    </row>
    <row r="19" spans="1:23" ht="15.95">
      <c r="A19" s="374">
        <v>8</v>
      </c>
      <c r="B19" s="247"/>
      <c r="C19" s="5"/>
      <c r="D19" s="248"/>
      <c r="E19" s="249"/>
      <c r="F19" s="7"/>
      <c r="G19" s="248"/>
      <c r="H19" s="250"/>
      <c r="I19" s="20" t="str">
        <f t="shared" si="9"/>
        <v/>
      </c>
      <c r="J19" s="373"/>
      <c r="K19" s="384" t="str">
        <f t="shared" si="0"/>
        <v/>
      </c>
      <c r="L19" s="251" t="str">
        <f t="shared" si="1"/>
        <v/>
      </c>
      <c r="M19" s="251" t="str">
        <f t="shared" si="2"/>
        <v/>
      </c>
      <c r="N19" s="369" t="str">
        <f t="shared" si="3"/>
        <v/>
      </c>
      <c r="O19" s="252" t="str">
        <f t="shared" si="4"/>
        <v/>
      </c>
      <c r="P19" s="251" t="str">
        <f t="shared" si="5"/>
        <v/>
      </c>
      <c r="Q19" s="251" t="str">
        <f t="shared" si="6"/>
        <v/>
      </c>
      <c r="R19" s="253"/>
      <c r="S19" s="252" t="str">
        <f t="shared" si="8"/>
        <v/>
      </c>
      <c r="T19" s="248"/>
      <c r="U19" s="254" t="str" cm="1">
        <f t="array" ref="U19">IF(OR(S19="",I19=""),"",_xlfn.IFS(
(IFERROR(VALUE(TRIM(SUBSTITUTE(S19,CHAR(160),""))),0))=0,"Attention : montant présenté entièrement écarté",
(IFERROR(VALUE(TRIM(SUBSTITUTE(S19,CHAR(160),""))),0))&gt;(IFERROR(VALUE(TRIM(SUBSTITUTE(I19,CHAR(160),""))),0)),"KO : Le montant retenu est supérieur au montant présenté. Merci de revoir la ligne de contribution ou plafonner son montant.",
(IFERROR(VALUE(TRIM(SUBSTITUTE(I19,CHAR(160),""))),0))=0,"",(IFERROR(VALUE(TRIM(SUBSTITUTE(S19,CHAR(160),""))),0))=(IFERROR(VALUE(TRIM(SUBSTITUTE(I19,CHAR(160),""))),0)),"OK",
(IFERROR(VALUE(TRIM(SUBSTITUTE(S19,CHAR(160),""))),0))&lt;(IFERROR(VALUE(TRIM(SUBSTITUTE(I19,CHAR(160),""))),0)),"Attention : Montant présenté partiellement écarté",
TRUE,""))</f>
        <v/>
      </c>
      <c r="V19" s="125" t="str">
        <f t="shared" si="7"/>
        <v/>
      </c>
    </row>
    <row r="20" spans="1:23" ht="15.95">
      <c r="A20" s="374">
        <v>9</v>
      </c>
      <c r="B20" s="247"/>
      <c r="C20" s="5"/>
      <c r="D20" s="248"/>
      <c r="E20" s="249"/>
      <c r="F20" s="7"/>
      <c r="G20" s="248"/>
      <c r="H20" s="250"/>
      <c r="I20" s="20" t="str">
        <f t="shared" si="9"/>
        <v/>
      </c>
      <c r="J20" s="373"/>
      <c r="K20" s="384" t="str">
        <f t="shared" si="0"/>
        <v/>
      </c>
      <c r="L20" s="251" t="str">
        <f t="shared" si="1"/>
        <v/>
      </c>
      <c r="M20" s="251" t="str">
        <f t="shared" si="2"/>
        <v/>
      </c>
      <c r="N20" s="369" t="str">
        <f t="shared" si="3"/>
        <v/>
      </c>
      <c r="O20" s="252" t="str">
        <f t="shared" si="4"/>
        <v/>
      </c>
      <c r="P20" s="251" t="str">
        <f t="shared" si="5"/>
        <v/>
      </c>
      <c r="Q20" s="251" t="str">
        <f t="shared" si="6"/>
        <v/>
      </c>
      <c r="R20" s="253"/>
      <c r="S20" s="252" t="str">
        <f t="shared" si="8"/>
        <v/>
      </c>
      <c r="T20" s="248"/>
      <c r="U20" s="254" t="str" cm="1">
        <f t="array" ref="U20">IF(OR(S20="",I20=""),"",_xlfn.IFS(
(IFERROR(VALUE(TRIM(SUBSTITUTE(S20,CHAR(160),""))),0))=0,"Attention : montant présenté entièrement écarté",
(IFERROR(VALUE(TRIM(SUBSTITUTE(S20,CHAR(160),""))),0))&gt;(IFERROR(VALUE(TRIM(SUBSTITUTE(I20,CHAR(160),""))),0)),"KO : Le montant retenu est supérieur au montant présenté. Merci de revoir la ligne de contribution ou plafonner son montant.",
(IFERROR(VALUE(TRIM(SUBSTITUTE(I20,CHAR(160),""))),0))=0,"",(IFERROR(VALUE(TRIM(SUBSTITUTE(S20,CHAR(160),""))),0))=(IFERROR(VALUE(TRIM(SUBSTITUTE(I20,CHAR(160),""))),0)),"OK",
(IFERROR(VALUE(TRIM(SUBSTITUTE(S20,CHAR(160),""))),0))&lt;(IFERROR(VALUE(TRIM(SUBSTITUTE(I20,CHAR(160),""))),0)),"Attention : Montant présenté partiellement écarté",
TRUE,""))</f>
        <v/>
      </c>
      <c r="V20" s="125" t="str">
        <f t="shared" si="7"/>
        <v/>
      </c>
    </row>
    <row r="21" spans="1:23" ht="15.95">
      <c r="A21" s="374">
        <v>10</v>
      </c>
      <c r="B21" s="247"/>
      <c r="C21" s="5"/>
      <c r="D21" s="248"/>
      <c r="E21" s="249"/>
      <c r="F21" s="7"/>
      <c r="G21" s="248"/>
      <c r="H21" s="250"/>
      <c r="I21" s="20" t="str">
        <f t="shared" si="9"/>
        <v/>
      </c>
      <c r="J21" s="373"/>
      <c r="K21" s="384" t="str">
        <f t="shared" si="0"/>
        <v/>
      </c>
      <c r="L21" s="251" t="str">
        <f t="shared" si="1"/>
        <v/>
      </c>
      <c r="M21" s="251" t="str">
        <f t="shared" si="2"/>
        <v/>
      </c>
      <c r="N21" s="369" t="str">
        <f t="shared" si="3"/>
        <v/>
      </c>
      <c r="O21" s="252" t="str">
        <f t="shared" si="4"/>
        <v/>
      </c>
      <c r="P21" s="251" t="str">
        <f t="shared" si="5"/>
        <v/>
      </c>
      <c r="Q21" s="251" t="str">
        <f t="shared" si="6"/>
        <v/>
      </c>
      <c r="R21" s="253"/>
      <c r="S21" s="252" t="str">
        <f t="shared" si="8"/>
        <v/>
      </c>
      <c r="T21" s="248"/>
      <c r="U21" s="254" t="str" cm="1">
        <f t="array" ref="U21">IF(OR(S21="",I21=""),"",_xlfn.IFS(
(IFERROR(VALUE(TRIM(SUBSTITUTE(S21,CHAR(160),""))),0))=0,"Attention : montant présenté entièrement écarté",
(IFERROR(VALUE(TRIM(SUBSTITUTE(S21,CHAR(160),""))),0))&gt;(IFERROR(VALUE(TRIM(SUBSTITUTE(I21,CHAR(160),""))),0)),"KO : Le montant retenu est supérieur au montant présenté. Merci de revoir la ligne de contribution ou plafonner son montant.",
(IFERROR(VALUE(TRIM(SUBSTITUTE(I21,CHAR(160),""))),0))=0,"",(IFERROR(VALUE(TRIM(SUBSTITUTE(S21,CHAR(160),""))),0))=(IFERROR(VALUE(TRIM(SUBSTITUTE(I21,CHAR(160),""))),0)),"OK",
(IFERROR(VALUE(TRIM(SUBSTITUTE(S21,CHAR(160),""))),0))&lt;(IFERROR(VALUE(TRIM(SUBSTITUTE(I21,CHAR(160),""))),0)),"Attention : Montant présenté partiellement écarté",
TRUE,""))</f>
        <v/>
      </c>
      <c r="V21" s="125" t="str">
        <f t="shared" si="7"/>
        <v/>
      </c>
    </row>
    <row r="22" spans="1:23" ht="15.95">
      <c r="A22" s="374">
        <v>11</v>
      </c>
      <c r="B22" s="247"/>
      <c r="C22" s="5"/>
      <c r="D22" s="248"/>
      <c r="E22" s="249"/>
      <c r="F22" s="7"/>
      <c r="G22" s="248"/>
      <c r="H22" s="250"/>
      <c r="I22" s="20" t="str">
        <f t="shared" si="9"/>
        <v/>
      </c>
      <c r="J22" s="373"/>
      <c r="K22" s="384" t="str">
        <f t="shared" si="0"/>
        <v/>
      </c>
      <c r="L22" s="251" t="str">
        <f t="shared" si="1"/>
        <v/>
      </c>
      <c r="M22" s="251" t="str">
        <f t="shared" si="2"/>
        <v/>
      </c>
      <c r="N22" s="369" t="str">
        <f t="shared" si="3"/>
        <v/>
      </c>
      <c r="O22" s="252" t="str">
        <f t="shared" si="4"/>
        <v/>
      </c>
      <c r="P22" s="251" t="str">
        <f t="shared" si="5"/>
        <v/>
      </c>
      <c r="Q22" s="251" t="str">
        <f t="shared" si="6"/>
        <v/>
      </c>
      <c r="R22" s="253"/>
      <c r="S22" s="252" t="str">
        <f t="shared" si="8"/>
        <v/>
      </c>
      <c r="T22" s="248"/>
      <c r="U22" s="254" t="str" cm="1">
        <f t="array" ref="U22">IF(OR(S22="",I22=""),"",_xlfn.IFS(
(IFERROR(VALUE(TRIM(SUBSTITUTE(S22,CHAR(160),""))),0))=0,"Attention : montant présenté entièrement écarté",
(IFERROR(VALUE(TRIM(SUBSTITUTE(S22,CHAR(160),""))),0))&gt;(IFERROR(VALUE(TRIM(SUBSTITUTE(I22,CHAR(160),""))),0)),"KO : Le montant retenu est supérieur au montant présenté. Merci de revoir la ligne de contribution ou plafonner son montant.",
(IFERROR(VALUE(TRIM(SUBSTITUTE(I22,CHAR(160),""))),0))=0,"",(IFERROR(VALUE(TRIM(SUBSTITUTE(S22,CHAR(160),""))),0))=(IFERROR(VALUE(TRIM(SUBSTITUTE(I22,CHAR(160),""))),0)),"OK",
(IFERROR(VALUE(TRIM(SUBSTITUTE(S22,CHAR(160),""))),0))&lt;(IFERROR(VALUE(TRIM(SUBSTITUTE(I22,CHAR(160),""))),0)),"Attention : Montant présenté partiellement écarté",
TRUE,""))</f>
        <v/>
      </c>
      <c r="V22" s="125" t="str">
        <f t="shared" si="7"/>
        <v/>
      </c>
    </row>
    <row r="23" spans="1:23" ht="15.95">
      <c r="A23" s="374">
        <v>12</v>
      </c>
      <c r="B23" s="247"/>
      <c r="C23" s="5"/>
      <c r="D23" s="248"/>
      <c r="E23" s="249"/>
      <c r="F23" s="7"/>
      <c r="G23" s="248"/>
      <c r="H23" s="250"/>
      <c r="I23" s="20" t="str">
        <f t="shared" si="9"/>
        <v/>
      </c>
      <c r="J23" s="373"/>
      <c r="K23" s="384" t="str">
        <f t="shared" si="0"/>
        <v/>
      </c>
      <c r="L23" s="251" t="str">
        <f t="shared" si="1"/>
        <v/>
      </c>
      <c r="M23" s="251" t="str">
        <f t="shared" si="2"/>
        <v/>
      </c>
      <c r="N23" s="369" t="str">
        <f t="shared" si="3"/>
        <v/>
      </c>
      <c r="O23" s="252" t="str">
        <f t="shared" si="4"/>
        <v/>
      </c>
      <c r="P23" s="251" t="str">
        <f t="shared" si="5"/>
        <v/>
      </c>
      <c r="Q23" s="251" t="str">
        <f t="shared" si="6"/>
        <v/>
      </c>
      <c r="R23" s="253"/>
      <c r="S23" s="252" t="str">
        <f t="shared" si="8"/>
        <v/>
      </c>
      <c r="T23" s="248"/>
      <c r="U23" s="254" t="str" cm="1">
        <f t="array" ref="U23">IF(OR(S23="",I23=""),"",_xlfn.IFS(
(IFERROR(VALUE(TRIM(SUBSTITUTE(S23,CHAR(160),""))),0))=0,"Attention : montant présenté entièrement écarté",
(IFERROR(VALUE(TRIM(SUBSTITUTE(S23,CHAR(160),""))),0))&gt;(IFERROR(VALUE(TRIM(SUBSTITUTE(I23,CHAR(160),""))),0)),"KO : Le montant retenu est supérieur au montant présenté. Merci de revoir la ligne de contribution ou plafonner son montant.",
(IFERROR(VALUE(TRIM(SUBSTITUTE(I23,CHAR(160),""))),0))=0,"",(IFERROR(VALUE(TRIM(SUBSTITUTE(S23,CHAR(160),""))),0))=(IFERROR(VALUE(TRIM(SUBSTITUTE(I23,CHAR(160),""))),0)),"OK",
(IFERROR(VALUE(TRIM(SUBSTITUTE(S23,CHAR(160),""))),0))&lt;(IFERROR(VALUE(TRIM(SUBSTITUTE(I23,CHAR(160),""))),0)),"Attention : Montant présenté partiellement écarté",
TRUE,""))</f>
        <v/>
      </c>
      <c r="V23" s="125" t="str">
        <f t="shared" si="7"/>
        <v/>
      </c>
    </row>
    <row r="24" spans="1:23" ht="15.95">
      <c r="A24" s="374">
        <v>13</v>
      </c>
      <c r="B24" s="247"/>
      <c r="C24" s="5"/>
      <c r="D24" s="248"/>
      <c r="E24" s="249"/>
      <c r="F24" s="7"/>
      <c r="G24" s="248"/>
      <c r="H24" s="250"/>
      <c r="I24" s="20" t="str">
        <f t="shared" si="9"/>
        <v/>
      </c>
      <c r="J24" s="373"/>
      <c r="K24" s="384" t="str">
        <f t="shared" si="0"/>
        <v/>
      </c>
      <c r="L24" s="251" t="str">
        <f t="shared" si="1"/>
        <v/>
      </c>
      <c r="M24" s="251" t="str">
        <f t="shared" si="2"/>
        <v/>
      </c>
      <c r="N24" s="369" t="str">
        <f t="shared" si="3"/>
        <v/>
      </c>
      <c r="O24" s="252" t="str">
        <f t="shared" si="4"/>
        <v/>
      </c>
      <c r="P24" s="251" t="str">
        <f t="shared" si="5"/>
        <v/>
      </c>
      <c r="Q24" s="251" t="str">
        <f t="shared" si="6"/>
        <v/>
      </c>
      <c r="R24" s="253"/>
      <c r="S24" s="252" t="str">
        <f t="shared" si="8"/>
        <v/>
      </c>
      <c r="T24" s="248"/>
      <c r="U24" s="254" t="str" cm="1">
        <f t="array" ref="U24">IF(OR(S24="",I24=""),"",_xlfn.IFS(
(IFERROR(VALUE(TRIM(SUBSTITUTE(S24,CHAR(160),""))),0))=0,"Attention : montant présenté entièrement écarté",
(IFERROR(VALUE(TRIM(SUBSTITUTE(S24,CHAR(160),""))),0))&gt;(IFERROR(VALUE(TRIM(SUBSTITUTE(I24,CHAR(160),""))),0)),"KO : Le montant retenu est supérieur au montant présenté. Merci de revoir la ligne de contribution ou plafonner son montant.",
(IFERROR(VALUE(TRIM(SUBSTITUTE(I24,CHAR(160),""))),0))=0,"",(IFERROR(VALUE(TRIM(SUBSTITUTE(S24,CHAR(160),""))),0))=(IFERROR(VALUE(TRIM(SUBSTITUTE(I24,CHAR(160),""))),0)),"OK",
(IFERROR(VALUE(TRIM(SUBSTITUTE(S24,CHAR(160),""))),0))&lt;(IFERROR(VALUE(TRIM(SUBSTITUTE(I24,CHAR(160),""))),0)),"Attention : Montant présenté partiellement écarté",
TRUE,""))</f>
        <v/>
      </c>
      <c r="V24" s="125" t="str">
        <f t="shared" si="7"/>
        <v/>
      </c>
    </row>
    <row r="25" spans="1:23" ht="15.95">
      <c r="A25" s="374">
        <v>14</v>
      </c>
      <c r="B25" s="247"/>
      <c r="C25" s="5"/>
      <c r="D25" s="248"/>
      <c r="E25" s="249"/>
      <c r="F25" s="7"/>
      <c r="G25" s="248"/>
      <c r="H25" s="250"/>
      <c r="I25" s="20" t="str">
        <f t="shared" si="9"/>
        <v/>
      </c>
      <c r="J25" s="373"/>
      <c r="K25" s="384" t="str">
        <f t="shared" si="0"/>
        <v/>
      </c>
      <c r="L25" s="251" t="str">
        <f t="shared" si="1"/>
        <v/>
      </c>
      <c r="M25" s="251" t="str">
        <f t="shared" si="2"/>
        <v/>
      </c>
      <c r="N25" s="369" t="str">
        <f t="shared" si="3"/>
        <v/>
      </c>
      <c r="O25" s="252" t="str">
        <f t="shared" si="4"/>
        <v/>
      </c>
      <c r="P25" s="251" t="str">
        <f t="shared" si="5"/>
        <v/>
      </c>
      <c r="Q25" s="251" t="str">
        <f t="shared" si="6"/>
        <v/>
      </c>
      <c r="R25" s="253"/>
      <c r="S25" s="252" t="str">
        <f t="shared" si="8"/>
        <v/>
      </c>
      <c r="T25" s="248"/>
      <c r="U25" s="254" t="str" cm="1">
        <f t="array" ref="U25">IF(OR(S25="",I25=""),"",_xlfn.IFS(
(IFERROR(VALUE(TRIM(SUBSTITUTE(S25,CHAR(160),""))),0))=0,"Attention : montant présenté entièrement écarté",
(IFERROR(VALUE(TRIM(SUBSTITUTE(S25,CHAR(160),""))),0))&gt;(IFERROR(VALUE(TRIM(SUBSTITUTE(I25,CHAR(160),""))),0)),"KO : Le montant retenu est supérieur au montant présenté. Merci de revoir la ligne de contribution ou plafonner son montant.",
(IFERROR(VALUE(TRIM(SUBSTITUTE(I25,CHAR(160),""))),0))=0,"",(IFERROR(VALUE(TRIM(SUBSTITUTE(S25,CHAR(160),""))),0))=(IFERROR(VALUE(TRIM(SUBSTITUTE(I25,CHAR(160),""))),0)),"OK",
(IFERROR(VALUE(TRIM(SUBSTITUTE(S25,CHAR(160),""))),0))&lt;(IFERROR(VALUE(TRIM(SUBSTITUTE(I25,CHAR(160),""))),0)),"Attention : Montant présenté partiellement écarté",
TRUE,""))</f>
        <v/>
      </c>
      <c r="V25" s="125" t="str">
        <f t="shared" si="7"/>
        <v/>
      </c>
    </row>
    <row r="26" spans="1:23" ht="15.95" customHeight="1">
      <c r="A26" s="374">
        <v>15</v>
      </c>
      <c r="B26" s="247"/>
      <c r="C26" s="5"/>
      <c r="D26" s="248"/>
      <c r="E26" s="249"/>
      <c r="F26" s="7"/>
      <c r="G26" s="248"/>
      <c r="H26" s="250"/>
      <c r="I26" s="20" t="str">
        <f t="shared" si="9"/>
        <v/>
      </c>
      <c r="J26" s="373"/>
      <c r="K26" s="384" t="str">
        <f t="shared" si="0"/>
        <v/>
      </c>
      <c r="L26" s="251" t="str">
        <f t="shared" si="1"/>
        <v/>
      </c>
      <c r="M26" s="251" t="str">
        <f t="shared" si="2"/>
        <v/>
      </c>
      <c r="N26" s="369" t="str">
        <f t="shared" si="3"/>
        <v/>
      </c>
      <c r="O26" s="252" t="str">
        <f t="shared" si="4"/>
        <v/>
      </c>
      <c r="P26" s="251" t="str">
        <f t="shared" si="5"/>
        <v/>
      </c>
      <c r="Q26" s="251" t="str">
        <f t="shared" si="6"/>
        <v/>
      </c>
      <c r="R26" s="253"/>
      <c r="S26" s="252" t="str">
        <f t="shared" si="8"/>
        <v/>
      </c>
      <c r="T26" s="248"/>
      <c r="U26" s="254" t="str" cm="1">
        <f t="array" ref="U26">IF(OR(S26="",I26=""),"",_xlfn.IFS(
(IFERROR(VALUE(TRIM(SUBSTITUTE(S26,CHAR(160),""))),0))=0,"Attention : montant présenté entièrement écarté",
(IFERROR(VALUE(TRIM(SUBSTITUTE(S26,CHAR(160),""))),0))&gt;(IFERROR(VALUE(TRIM(SUBSTITUTE(I26,CHAR(160),""))),0)),"KO : Le montant retenu est supérieur au montant présenté. Merci de revoir la ligne de contribution ou plafonner son montant.",
(IFERROR(VALUE(TRIM(SUBSTITUTE(I26,CHAR(160),""))),0))=0,"",(IFERROR(VALUE(TRIM(SUBSTITUTE(S26,CHAR(160),""))),0))=(IFERROR(VALUE(TRIM(SUBSTITUTE(I26,CHAR(160),""))),0)),"OK",
(IFERROR(VALUE(TRIM(SUBSTITUTE(S26,CHAR(160),""))),0))&lt;(IFERROR(VALUE(TRIM(SUBSTITUTE(I26,CHAR(160),""))),0)),"Attention : Montant présenté partiellement écarté",
TRUE,""))</f>
        <v/>
      </c>
      <c r="V26" s="125" t="str">
        <f t="shared" si="7"/>
        <v/>
      </c>
      <c r="W26" s="52"/>
    </row>
    <row r="27" spans="1:23" ht="15" customHeight="1">
      <c r="A27" s="374">
        <v>16</v>
      </c>
      <c r="B27" s="247"/>
      <c r="C27" s="5"/>
      <c r="D27" s="248"/>
      <c r="E27" s="249"/>
      <c r="F27" s="7"/>
      <c r="G27" s="248"/>
      <c r="H27" s="250"/>
      <c r="I27" s="20" t="str">
        <f t="shared" si="9"/>
        <v/>
      </c>
      <c r="J27" s="373"/>
      <c r="K27" s="384" t="str">
        <f t="shared" si="0"/>
        <v/>
      </c>
      <c r="L27" s="251" t="str">
        <f t="shared" si="1"/>
        <v/>
      </c>
      <c r="M27" s="251" t="str">
        <f t="shared" si="2"/>
        <v/>
      </c>
      <c r="N27" s="369" t="str">
        <f t="shared" si="3"/>
        <v/>
      </c>
      <c r="O27" s="252" t="str">
        <f t="shared" si="4"/>
        <v/>
      </c>
      <c r="P27" s="251" t="str">
        <f t="shared" si="5"/>
        <v/>
      </c>
      <c r="Q27" s="251" t="str">
        <f t="shared" si="6"/>
        <v/>
      </c>
      <c r="R27" s="253"/>
      <c r="S27" s="252" t="str">
        <f t="shared" si="8"/>
        <v/>
      </c>
      <c r="T27" s="248"/>
      <c r="U27" s="254" t="str" cm="1">
        <f t="array" ref="U27">IF(OR(S27="",I27=""),"",_xlfn.IFS(
(IFERROR(VALUE(TRIM(SUBSTITUTE(S27,CHAR(160),""))),0))=0,"Attention : montant présenté entièrement écarté",
(IFERROR(VALUE(TRIM(SUBSTITUTE(S27,CHAR(160),""))),0))&gt;(IFERROR(VALUE(TRIM(SUBSTITUTE(I27,CHAR(160),""))),0)),"KO : Le montant retenu est supérieur au montant présenté. Merci de revoir la ligne de contribution ou plafonner son montant.",
(IFERROR(VALUE(TRIM(SUBSTITUTE(I27,CHAR(160),""))),0))=0,"",(IFERROR(VALUE(TRIM(SUBSTITUTE(S27,CHAR(160),""))),0))=(IFERROR(VALUE(TRIM(SUBSTITUTE(I27,CHAR(160),""))),0)),"OK",
(IFERROR(VALUE(TRIM(SUBSTITUTE(S27,CHAR(160),""))),0))&lt;(IFERROR(VALUE(TRIM(SUBSTITUTE(I27,CHAR(160),""))),0)),"Attention : Montant présenté partiellement écarté",
TRUE,""))</f>
        <v/>
      </c>
      <c r="V27" s="125" t="str">
        <f t="shared" si="7"/>
        <v/>
      </c>
      <c r="W27" s="52"/>
    </row>
    <row r="28" spans="1:23" ht="15.95">
      <c r="A28" s="374">
        <v>17</v>
      </c>
      <c r="B28" s="247"/>
      <c r="C28" s="5"/>
      <c r="D28" s="248"/>
      <c r="E28" s="249"/>
      <c r="F28" s="7"/>
      <c r="G28" s="248"/>
      <c r="H28" s="250"/>
      <c r="I28" s="20" t="str">
        <f t="shared" si="9"/>
        <v/>
      </c>
      <c r="J28" s="373"/>
      <c r="K28" s="384" t="str">
        <f t="shared" si="0"/>
        <v/>
      </c>
      <c r="L28" s="251" t="str">
        <f t="shared" si="1"/>
        <v/>
      </c>
      <c r="M28" s="251" t="str">
        <f t="shared" si="2"/>
        <v/>
      </c>
      <c r="N28" s="369" t="str">
        <f t="shared" si="3"/>
        <v/>
      </c>
      <c r="O28" s="252" t="str">
        <f t="shared" si="4"/>
        <v/>
      </c>
      <c r="P28" s="251" t="str">
        <f t="shared" si="5"/>
        <v/>
      </c>
      <c r="Q28" s="251" t="str">
        <f t="shared" si="6"/>
        <v/>
      </c>
      <c r="R28" s="253"/>
      <c r="S28" s="252" t="str">
        <f t="shared" si="8"/>
        <v/>
      </c>
      <c r="T28" s="248"/>
      <c r="U28" s="254" t="str" cm="1">
        <f t="array" ref="U28">IF(OR(S28="",I28=""),"",_xlfn.IFS(
(IFERROR(VALUE(TRIM(SUBSTITUTE(S28,CHAR(160),""))),0))=0,"Attention : montant présenté entièrement écarté",
(IFERROR(VALUE(TRIM(SUBSTITUTE(S28,CHAR(160),""))),0))&gt;(IFERROR(VALUE(TRIM(SUBSTITUTE(I28,CHAR(160),""))),0)),"KO : Le montant retenu est supérieur au montant présenté. Merci de revoir la ligne de contribution ou plafonner son montant.",
(IFERROR(VALUE(TRIM(SUBSTITUTE(I28,CHAR(160),""))),0))=0,"",(IFERROR(VALUE(TRIM(SUBSTITUTE(S28,CHAR(160),""))),0))=(IFERROR(VALUE(TRIM(SUBSTITUTE(I28,CHAR(160),""))),0)),"OK",
(IFERROR(VALUE(TRIM(SUBSTITUTE(S28,CHAR(160),""))),0))&lt;(IFERROR(VALUE(TRIM(SUBSTITUTE(I28,CHAR(160),""))),0)),"Attention : Montant présenté partiellement écarté",
TRUE,""))</f>
        <v/>
      </c>
      <c r="V28" s="125" t="str">
        <f t="shared" si="7"/>
        <v/>
      </c>
    </row>
    <row r="29" spans="1:23" ht="15.95">
      <c r="A29" s="374">
        <v>18</v>
      </c>
      <c r="B29" s="247"/>
      <c r="C29" s="5"/>
      <c r="D29" s="248"/>
      <c r="E29" s="249"/>
      <c r="F29" s="7"/>
      <c r="G29" s="248"/>
      <c r="H29" s="250"/>
      <c r="I29" s="20" t="str">
        <f t="shared" si="9"/>
        <v/>
      </c>
      <c r="J29" s="373"/>
      <c r="K29" s="384" t="str">
        <f t="shared" si="0"/>
        <v/>
      </c>
      <c r="L29" s="251" t="str">
        <f t="shared" si="1"/>
        <v/>
      </c>
      <c r="M29" s="251" t="str">
        <f t="shared" si="2"/>
        <v/>
      </c>
      <c r="N29" s="369" t="str">
        <f t="shared" si="3"/>
        <v/>
      </c>
      <c r="O29" s="252" t="str">
        <f t="shared" si="4"/>
        <v/>
      </c>
      <c r="P29" s="251" t="str">
        <f t="shared" si="5"/>
        <v/>
      </c>
      <c r="Q29" s="251" t="str">
        <f t="shared" si="6"/>
        <v/>
      </c>
      <c r="R29" s="253"/>
      <c r="S29" s="252" t="str">
        <f t="shared" si="8"/>
        <v/>
      </c>
      <c r="T29" s="248"/>
      <c r="U29" s="254" t="str" cm="1">
        <f t="array" ref="U29">IF(OR(S29="",I29=""),"",_xlfn.IFS(
(IFERROR(VALUE(TRIM(SUBSTITUTE(S29,CHAR(160),""))),0))=0,"Attention : montant présenté entièrement écarté",
(IFERROR(VALUE(TRIM(SUBSTITUTE(S29,CHAR(160),""))),0))&gt;(IFERROR(VALUE(TRIM(SUBSTITUTE(I29,CHAR(160),""))),0)),"KO : Le montant retenu est supérieur au montant présenté. Merci de revoir la ligne de contribution ou plafonner son montant.",
(IFERROR(VALUE(TRIM(SUBSTITUTE(I29,CHAR(160),""))),0))=0,"",(IFERROR(VALUE(TRIM(SUBSTITUTE(S29,CHAR(160),""))),0))=(IFERROR(VALUE(TRIM(SUBSTITUTE(I29,CHAR(160),""))),0)),"OK",
(IFERROR(VALUE(TRIM(SUBSTITUTE(S29,CHAR(160),""))),0))&lt;(IFERROR(VALUE(TRIM(SUBSTITUTE(I29,CHAR(160),""))),0)),"Attention : Montant présenté partiellement écarté",
TRUE,""))</f>
        <v/>
      </c>
      <c r="V29" s="125" t="str">
        <f t="shared" si="7"/>
        <v/>
      </c>
    </row>
    <row r="30" spans="1:23" ht="15.95">
      <c r="A30" s="374">
        <v>19</v>
      </c>
      <c r="B30" s="247"/>
      <c r="C30" s="5"/>
      <c r="D30" s="248"/>
      <c r="E30" s="249"/>
      <c r="F30" s="7"/>
      <c r="G30" s="248"/>
      <c r="H30" s="250"/>
      <c r="I30" s="20" t="str">
        <f t="shared" si="9"/>
        <v/>
      </c>
      <c r="J30" s="373"/>
      <c r="K30" s="384" t="str">
        <f t="shared" si="0"/>
        <v/>
      </c>
      <c r="L30" s="251" t="str">
        <f t="shared" si="1"/>
        <v/>
      </c>
      <c r="M30" s="251" t="str">
        <f t="shared" si="2"/>
        <v/>
      </c>
      <c r="N30" s="369" t="str">
        <f t="shared" si="3"/>
        <v/>
      </c>
      <c r="O30" s="252" t="str">
        <f t="shared" si="4"/>
        <v/>
      </c>
      <c r="P30" s="251" t="str">
        <f t="shared" si="5"/>
        <v/>
      </c>
      <c r="Q30" s="251" t="str">
        <f t="shared" si="6"/>
        <v/>
      </c>
      <c r="R30" s="253"/>
      <c r="S30" s="252" t="str">
        <f t="shared" si="8"/>
        <v/>
      </c>
      <c r="T30" s="248"/>
      <c r="U30" s="254" t="str" cm="1">
        <f t="array" ref="U30">IF(OR(S30="",I30=""),"",_xlfn.IFS(
(IFERROR(VALUE(TRIM(SUBSTITUTE(S30,CHAR(160),""))),0))=0,"Attention : montant présenté entièrement écarté",
(IFERROR(VALUE(TRIM(SUBSTITUTE(S30,CHAR(160),""))),0))&gt;(IFERROR(VALUE(TRIM(SUBSTITUTE(I30,CHAR(160),""))),0)),"KO : Le montant retenu est supérieur au montant présenté. Merci de revoir la ligne de contribution ou plafonner son montant.",
(IFERROR(VALUE(TRIM(SUBSTITUTE(I30,CHAR(160),""))),0))=0,"",(IFERROR(VALUE(TRIM(SUBSTITUTE(S30,CHAR(160),""))),0))=(IFERROR(VALUE(TRIM(SUBSTITUTE(I30,CHAR(160),""))),0)),"OK",
(IFERROR(VALUE(TRIM(SUBSTITUTE(S30,CHAR(160),""))),0))&lt;(IFERROR(VALUE(TRIM(SUBSTITUTE(I30,CHAR(160),""))),0)),"Attention : Montant présenté partiellement écarté",
TRUE,""))</f>
        <v/>
      </c>
      <c r="V30" s="125" t="str">
        <f t="shared" si="7"/>
        <v/>
      </c>
    </row>
    <row r="31" spans="1:23" ht="15.95">
      <c r="A31" s="374">
        <v>20</v>
      </c>
      <c r="B31" s="247"/>
      <c r="C31" s="5"/>
      <c r="D31" s="248"/>
      <c r="E31" s="249"/>
      <c r="F31" s="7"/>
      <c r="G31" s="248"/>
      <c r="H31" s="250"/>
      <c r="I31" s="20" t="str">
        <f t="shared" si="9"/>
        <v/>
      </c>
      <c r="J31" s="373"/>
      <c r="K31" s="384" t="str">
        <f t="shared" si="0"/>
        <v/>
      </c>
      <c r="L31" s="251" t="str">
        <f t="shared" si="1"/>
        <v/>
      </c>
      <c r="M31" s="251" t="str">
        <f t="shared" si="2"/>
        <v/>
      </c>
      <c r="N31" s="369" t="str">
        <f t="shared" si="3"/>
        <v/>
      </c>
      <c r="O31" s="252" t="str">
        <f t="shared" si="4"/>
        <v/>
      </c>
      <c r="P31" s="251" t="str">
        <f t="shared" si="5"/>
        <v/>
      </c>
      <c r="Q31" s="251" t="str">
        <f t="shared" si="6"/>
        <v/>
      </c>
      <c r="R31" s="253"/>
      <c r="S31" s="252" t="str">
        <f t="shared" si="8"/>
        <v/>
      </c>
      <c r="T31" s="248"/>
      <c r="U31" s="254" t="str" cm="1">
        <f t="array" ref="U31">IF(OR(S31="",I31=""),"",_xlfn.IFS(
(IFERROR(VALUE(TRIM(SUBSTITUTE(S31,CHAR(160),""))),0))=0,"Attention : montant présenté entièrement écarté",
(IFERROR(VALUE(TRIM(SUBSTITUTE(S31,CHAR(160),""))),0))&gt;(IFERROR(VALUE(TRIM(SUBSTITUTE(I31,CHAR(160),""))),0)),"KO : Le montant retenu est supérieur au montant présenté. Merci de revoir la ligne de contribution ou plafonner son montant.",
(IFERROR(VALUE(TRIM(SUBSTITUTE(I31,CHAR(160),""))),0))=0,"",(IFERROR(VALUE(TRIM(SUBSTITUTE(S31,CHAR(160),""))),0))=(IFERROR(VALUE(TRIM(SUBSTITUTE(I31,CHAR(160),""))),0)),"OK",
(IFERROR(VALUE(TRIM(SUBSTITUTE(S31,CHAR(160),""))),0))&lt;(IFERROR(VALUE(TRIM(SUBSTITUTE(I31,CHAR(160),""))),0)),"Attention : Montant présenté partiellement écarté",
TRUE,""))</f>
        <v/>
      </c>
      <c r="V31" s="125" t="str">
        <f t="shared" si="7"/>
        <v/>
      </c>
    </row>
    <row r="32" spans="1:23" ht="15.95">
      <c r="A32" s="374">
        <v>21</v>
      </c>
      <c r="B32" s="247"/>
      <c r="C32" s="5"/>
      <c r="D32" s="248"/>
      <c r="E32" s="249"/>
      <c r="F32" s="7"/>
      <c r="G32" s="248"/>
      <c r="H32" s="250"/>
      <c r="I32" s="20" t="str">
        <f t="shared" si="9"/>
        <v/>
      </c>
      <c r="J32" s="373"/>
      <c r="K32" s="384" t="str">
        <f t="shared" si="0"/>
        <v/>
      </c>
      <c r="L32" s="251" t="str">
        <f t="shared" si="1"/>
        <v/>
      </c>
      <c r="M32" s="251" t="str">
        <f t="shared" si="2"/>
        <v/>
      </c>
      <c r="N32" s="369" t="str">
        <f t="shared" si="3"/>
        <v/>
      </c>
      <c r="O32" s="252" t="str">
        <f t="shared" si="4"/>
        <v/>
      </c>
      <c r="P32" s="251" t="str">
        <f t="shared" si="5"/>
        <v/>
      </c>
      <c r="Q32" s="251" t="str">
        <f t="shared" si="6"/>
        <v/>
      </c>
      <c r="R32" s="253"/>
      <c r="S32" s="252" t="str">
        <f t="shared" si="8"/>
        <v/>
      </c>
      <c r="T32" s="248"/>
      <c r="U32" s="254" t="str" cm="1">
        <f t="array" ref="U32">IF(OR(S32="",I32=""),"",_xlfn.IFS(
(IFERROR(VALUE(TRIM(SUBSTITUTE(S32,CHAR(160),""))),0))=0,"Attention : montant présenté entièrement écarté",
(IFERROR(VALUE(TRIM(SUBSTITUTE(S32,CHAR(160),""))),0))&gt;(IFERROR(VALUE(TRIM(SUBSTITUTE(I32,CHAR(160),""))),0)),"KO : Le montant retenu est supérieur au montant présenté. Merci de revoir la ligne de contribution ou plafonner son montant.",
(IFERROR(VALUE(TRIM(SUBSTITUTE(I32,CHAR(160),""))),0))=0,"",(IFERROR(VALUE(TRIM(SUBSTITUTE(S32,CHAR(160),""))),0))=(IFERROR(VALUE(TRIM(SUBSTITUTE(I32,CHAR(160),""))),0)),"OK",
(IFERROR(VALUE(TRIM(SUBSTITUTE(S32,CHAR(160),""))),0))&lt;(IFERROR(VALUE(TRIM(SUBSTITUTE(I32,CHAR(160),""))),0)),"Attention : Montant présenté partiellement écarté",
TRUE,""))</f>
        <v/>
      </c>
      <c r="V32" s="125" t="str">
        <f t="shared" si="7"/>
        <v/>
      </c>
    </row>
    <row r="33" spans="1:22" ht="15.95">
      <c r="A33" s="374">
        <v>22</v>
      </c>
      <c r="B33" s="247"/>
      <c r="C33" s="5"/>
      <c r="D33" s="248"/>
      <c r="E33" s="249"/>
      <c r="F33" s="7"/>
      <c r="G33" s="248"/>
      <c r="H33" s="250"/>
      <c r="I33" s="20" t="str">
        <f t="shared" si="9"/>
        <v/>
      </c>
      <c r="J33" s="373"/>
      <c r="K33" s="384" t="str">
        <f t="shared" si="0"/>
        <v/>
      </c>
      <c r="L33" s="251" t="str">
        <f t="shared" si="1"/>
        <v/>
      </c>
      <c r="M33" s="251" t="str">
        <f t="shared" si="2"/>
        <v/>
      </c>
      <c r="N33" s="369" t="str">
        <f t="shared" si="3"/>
        <v/>
      </c>
      <c r="O33" s="252" t="str">
        <f t="shared" si="4"/>
        <v/>
      </c>
      <c r="P33" s="251" t="str">
        <f t="shared" si="5"/>
        <v/>
      </c>
      <c r="Q33" s="251" t="str">
        <f t="shared" si="6"/>
        <v/>
      </c>
      <c r="R33" s="253"/>
      <c r="S33" s="252" t="str">
        <f t="shared" si="8"/>
        <v/>
      </c>
      <c r="T33" s="248"/>
      <c r="U33" s="254" t="str" cm="1">
        <f t="array" ref="U33">IF(OR(S33="",I33=""),"",_xlfn.IFS(
(IFERROR(VALUE(TRIM(SUBSTITUTE(S33,CHAR(160),""))),0))=0,"Attention : montant présenté entièrement écarté",
(IFERROR(VALUE(TRIM(SUBSTITUTE(S33,CHAR(160),""))),0))&gt;(IFERROR(VALUE(TRIM(SUBSTITUTE(I33,CHAR(160),""))),0)),"KO : Le montant retenu est supérieur au montant présenté. Merci de revoir la ligne de contribution ou plafonner son montant.",
(IFERROR(VALUE(TRIM(SUBSTITUTE(I33,CHAR(160),""))),0))=0,"",(IFERROR(VALUE(TRIM(SUBSTITUTE(S33,CHAR(160),""))),0))=(IFERROR(VALUE(TRIM(SUBSTITUTE(I33,CHAR(160),""))),0)),"OK",
(IFERROR(VALUE(TRIM(SUBSTITUTE(S33,CHAR(160),""))),0))&lt;(IFERROR(VALUE(TRIM(SUBSTITUTE(I33,CHAR(160),""))),0)),"Attention : Montant présenté partiellement écarté",
TRUE,""))</f>
        <v/>
      </c>
      <c r="V33" s="125" t="str">
        <f t="shared" si="7"/>
        <v/>
      </c>
    </row>
    <row r="34" spans="1:22" ht="15.95">
      <c r="A34" s="374">
        <v>23</v>
      </c>
      <c r="B34" s="247"/>
      <c r="C34" s="5"/>
      <c r="D34" s="248"/>
      <c r="E34" s="249"/>
      <c r="F34" s="7"/>
      <c r="G34" s="248"/>
      <c r="H34" s="250"/>
      <c r="I34" s="20" t="str">
        <f t="shared" si="9"/>
        <v/>
      </c>
      <c r="J34" s="373"/>
      <c r="K34" s="384" t="str">
        <f t="shared" si="0"/>
        <v/>
      </c>
      <c r="L34" s="251" t="str">
        <f t="shared" si="1"/>
        <v/>
      </c>
      <c r="M34" s="251" t="str">
        <f t="shared" si="2"/>
        <v/>
      </c>
      <c r="N34" s="369" t="str">
        <f t="shared" si="3"/>
        <v/>
      </c>
      <c r="O34" s="252" t="str">
        <f t="shared" si="4"/>
        <v/>
      </c>
      <c r="P34" s="251" t="str">
        <f t="shared" si="5"/>
        <v/>
      </c>
      <c r="Q34" s="251" t="str">
        <f t="shared" si="6"/>
        <v/>
      </c>
      <c r="R34" s="253"/>
      <c r="S34" s="252" t="str">
        <f t="shared" si="8"/>
        <v/>
      </c>
      <c r="T34" s="248"/>
      <c r="U34" s="254" t="str" cm="1">
        <f t="array" ref="U34">IF(OR(S34="",I34=""),"",_xlfn.IFS(
(IFERROR(VALUE(TRIM(SUBSTITUTE(S34,CHAR(160),""))),0))=0,"Attention : montant présenté entièrement écarté",
(IFERROR(VALUE(TRIM(SUBSTITUTE(S34,CHAR(160),""))),0))&gt;(IFERROR(VALUE(TRIM(SUBSTITUTE(I34,CHAR(160),""))),0)),"KO : Le montant retenu est supérieur au montant présenté. Merci de revoir la ligne de contribution ou plafonner son montant.",
(IFERROR(VALUE(TRIM(SUBSTITUTE(I34,CHAR(160),""))),0))=0,"",(IFERROR(VALUE(TRIM(SUBSTITUTE(S34,CHAR(160),""))),0))=(IFERROR(VALUE(TRIM(SUBSTITUTE(I34,CHAR(160),""))),0)),"OK",
(IFERROR(VALUE(TRIM(SUBSTITUTE(S34,CHAR(160),""))),0))&lt;(IFERROR(VALUE(TRIM(SUBSTITUTE(I34,CHAR(160),""))),0)),"Attention : Montant présenté partiellement écarté",
TRUE,""))</f>
        <v/>
      </c>
      <c r="V34" s="125" t="str">
        <f t="shared" si="7"/>
        <v/>
      </c>
    </row>
    <row r="35" spans="1:22" ht="15.95">
      <c r="A35" s="374">
        <v>24</v>
      </c>
      <c r="B35" s="247"/>
      <c r="C35" s="5"/>
      <c r="D35" s="248"/>
      <c r="E35" s="249"/>
      <c r="F35" s="7"/>
      <c r="G35" s="248"/>
      <c r="H35" s="250"/>
      <c r="I35" s="20" t="str">
        <f t="shared" si="9"/>
        <v/>
      </c>
      <c r="J35" s="373"/>
      <c r="K35" s="384" t="str">
        <f t="shared" si="0"/>
        <v/>
      </c>
      <c r="L35" s="251" t="str">
        <f t="shared" si="1"/>
        <v/>
      </c>
      <c r="M35" s="251" t="str">
        <f t="shared" si="2"/>
        <v/>
      </c>
      <c r="N35" s="369" t="str">
        <f t="shared" si="3"/>
        <v/>
      </c>
      <c r="O35" s="252" t="str">
        <f t="shared" si="4"/>
        <v/>
      </c>
      <c r="P35" s="251" t="str">
        <f t="shared" si="5"/>
        <v/>
      </c>
      <c r="Q35" s="251" t="str">
        <f t="shared" si="6"/>
        <v/>
      </c>
      <c r="R35" s="253"/>
      <c r="S35" s="252" t="str">
        <f t="shared" si="8"/>
        <v/>
      </c>
      <c r="T35" s="248"/>
      <c r="U35" s="254" t="str" cm="1">
        <f t="array" ref="U35">IF(OR(S35="",I35=""),"",_xlfn.IFS(
(IFERROR(VALUE(TRIM(SUBSTITUTE(S35,CHAR(160),""))),0))=0,"Attention : montant présenté entièrement écarté",
(IFERROR(VALUE(TRIM(SUBSTITUTE(S35,CHAR(160),""))),0))&gt;(IFERROR(VALUE(TRIM(SUBSTITUTE(I35,CHAR(160),""))),0)),"KO : Le montant retenu est supérieur au montant présenté. Merci de revoir la ligne de contribution ou plafonner son montant.",
(IFERROR(VALUE(TRIM(SUBSTITUTE(I35,CHAR(160),""))),0))=0,"",(IFERROR(VALUE(TRIM(SUBSTITUTE(S35,CHAR(160),""))),0))=(IFERROR(VALUE(TRIM(SUBSTITUTE(I35,CHAR(160),""))),0)),"OK",
(IFERROR(VALUE(TRIM(SUBSTITUTE(S35,CHAR(160),""))),0))&lt;(IFERROR(VALUE(TRIM(SUBSTITUTE(I35,CHAR(160),""))),0)),"Attention : Montant présenté partiellement écarté",
TRUE,""))</f>
        <v/>
      </c>
      <c r="V35" s="125" t="str">
        <f t="shared" si="7"/>
        <v/>
      </c>
    </row>
    <row r="36" spans="1:22" ht="15.95">
      <c r="A36" s="374">
        <v>25</v>
      </c>
      <c r="B36" s="247"/>
      <c r="C36" s="5"/>
      <c r="D36" s="248"/>
      <c r="E36" s="249"/>
      <c r="F36" s="7"/>
      <c r="G36" s="248"/>
      <c r="H36" s="250"/>
      <c r="I36" s="20" t="str">
        <f t="shared" si="9"/>
        <v/>
      </c>
      <c r="J36" s="373"/>
      <c r="K36" s="384" t="str">
        <f t="shared" si="0"/>
        <v/>
      </c>
      <c r="L36" s="251" t="str">
        <f t="shared" si="1"/>
        <v/>
      </c>
      <c r="M36" s="251" t="str">
        <f t="shared" si="2"/>
        <v/>
      </c>
      <c r="N36" s="369" t="str">
        <f t="shared" si="3"/>
        <v/>
      </c>
      <c r="O36" s="252" t="str">
        <f t="shared" si="4"/>
        <v/>
      </c>
      <c r="P36" s="251" t="str">
        <f t="shared" si="5"/>
        <v/>
      </c>
      <c r="Q36" s="251" t="str">
        <f t="shared" si="6"/>
        <v/>
      </c>
      <c r="R36" s="253"/>
      <c r="S36" s="252" t="str">
        <f t="shared" si="8"/>
        <v/>
      </c>
      <c r="T36" s="248"/>
      <c r="U36" s="254" t="str" cm="1">
        <f t="array" ref="U36">IF(OR(S36="",I36=""),"",_xlfn.IFS(
(IFERROR(VALUE(TRIM(SUBSTITUTE(S36,CHAR(160),""))),0))=0,"Attention : montant présenté entièrement écarté",
(IFERROR(VALUE(TRIM(SUBSTITUTE(S36,CHAR(160),""))),0))&gt;(IFERROR(VALUE(TRIM(SUBSTITUTE(I36,CHAR(160),""))),0)),"KO : Le montant retenu est supérieur au montant présenté. Merci de revoir la ligne de contribution ou plafonner son montant.",
(IFERROR(VALUE(TRIM(SUBSTITUTE(I36,CHAR(160),""))),0))=0,"",(IFERROR(VALUE(TRIM(SUBSTITUTE(S36,CHAR(160),""))),0))=(IFERROR(VALUE(TRIM(SUBSTITUTE(I36,CHAR(160),""))),0)),"OK",
(IFERROR(VALUE(TRIM(SUBSTITUTE(S36,CHAR(160),""))),0))&lt;(IFERROR(VALUE(TRIM(SUBSTITUTE(I36,CHAR(160),""))),0)),"Attention : Montant présenté partiellement écarté",
TRUE,""))</f>
        <v/>
      </c>
      <c r="V36" s="125" t="str">
        <f t="shared" si="7"/>
        <v/>
      </c>
    </row>
    <row r="37" spans="1:22" ht="15.95">
      <c r="A37" s="374">
        <v>26</v>
      </c>
      <c r="B37" s="247"/>
      <c r="C37" s="5"/>
      <c r="D37" s="248"/>
      <c r="E37" s="249"/>
      <c r="F37" s="7"/>
      <c r="G37" s="248"/>
      <c r="H37" s="250"/>
      <c r="I37" s="20" t="str">
        <f t="shared" si="9"/>
        <v/>
      </c>
      <c r="J37" s="373"/>
      <c r="K37" s="384" t="str">
        <f t="shared" si="0"/>
        <v/>
      </c>
      <c r="L37" s="251" t="str">
        <f t="shared" si="1"/>
        <v/>
      </c>
      <c r="M37" s="251" t="str">
        <f t="shared" si="2"/>
        <v/>
      </c>
      <c r="N37" s="369" t="str">
        <f t="shared" si="3"/>
        <v/>
      </c>
      <c r="O37" s="252" t="str">
        <f t="shared" si="4"/>
        <v/>
      </c>
      <c r="P37" s="251" t="str">
        <f t="shared" si="5"/>
        <v/>
      </c>
      <c r="Q37" s="251" t="str">
        <f t="shared" si="6"/>
        <v/>
      </c>
      <c r="R37" s="253"/>
      <c r="S37" s="252" t="str">
        <f t="shared" si="8"/>
        <v/>
      </c>
      <c r="T37" s="248"/>
      <c r="U37" s="254" t="str" cm="1">
        <f t="array" ref="U37">IF(OR(S37="",I37=""),"",_xlfn.IFS(
(IFERROR(VALUE(TRIM(SUBSTITUTE(S37,CHAR(160),""))),0))=0,"Attention : montant présenté entièrement écarté",
(IFERROR(VALUE(TRIM(SUBSTITUTE(S37,CHAR(160),""))),0))&gt;(IFERROR(VALUE(TRIM(SUBSTITUTE(I37,CHAR(160),""))),0)),"KO : Le montant retenu est supérieur au montant présenté. Merci de revoir la ligne de contribution ou plafonner son montant.",
(IFERROR(VALUE(TRIM(SUBSTITUTE(I37,CHAR(160),""))),0))=0,"",(IFERROR(VALUE(TRIM(SUBSTITUTE(S37,CHAR(160),""))),0))=(IFERROR(VALUE(TRIM(SUBSTITUTE(I37,CHAR(160),""))),0)),"OK",
(IFERROR(VALUE(TRIM(SUBSTITUTE(S37,CHAR(160),""))),0))&lt;(IFERROR(VALUE(TRIM(SUBSTITUTE(I37,CHAR(160),""))),0)),"Attention : Montant présenté partiellement écarté",
TRUE,""))</f>
        <v/>
      </c>
      <c r="V37" s="125" t="str">
        <f t="shared" si="7"/>
        <v/>
      </c>
    </row>
    <row r="38" spans="1:22" ht="15.95">
      <c r="A38" s="374">
        <v>27</v>
      </c>
      <c r="B38" s="247"/>
      <c r="C38" s="5"/>
      <c r="D38" s="248"/>
      <c r="E38" s="249"/>
      <c r="F38" s="7"/>
      <c r="G38" s="248"/>
      <c r="H38" s="250"/>
      <c r="I38" s="20" t="str">
        <f t="shared" si="9"/>
        <v/>
      </c>
      <c r="J38" s="373"/>
      <c r="K38" s="384" t="str">
        <f t="shared" si="0"/>
        <v/>
      </c>
      <c r="L38" s="251" t="str">
        <f t="shared" si="1"/>
        <v/>
      </c>
      <c r="M38" s="251" t="str">
        <f t="shared" si="2"/>
        <v/>
      </c>
      <c r="N38" s="369" t="str">
        <f t="shared" si="3"/>
        <v/>
      </c>
      <c r="O38" s="252" t="str">
        <f t="shared" si="4"/>
        <v/>
      </c>
      <c r="P38" s="251" t="str">
        <f t="shared" si="5"/>
        <v/>
      </c>
      <c r="Q38" s="251" t="str">
        <f t="shared" si="6"/>
        <v/>
      </c>
      <c r="R38" s="253"/>
      <c r="S38" s="252" t="str">
        <f t="shared" si="8"/>
        <v/>
      </c>
      <c r="T38" s="248"/>
      <c r="U38" s="254" t="str" cm="1">
        <f t="array" ref="U38">IF(OR(S38="",I38=""),"",_xlfn.IFS(
(IFERROR(VALUE(TRIM(SUBSTITUTE(S38,CHAR(160),""))),0))=0,"Attention : montant présenté entièrement écarté",
(IFERROR(VALUE(TRIM(SUBSTITUTE(S38,CHAR(160),""))),0))&gt;(IFERROR(VALUE(TRIM(SUBSTITUTE(I38,CHAR(160),""))),0)),"KO : Le montant retenu est supérieur au montant présenté. Merci de revoir la ligne de contribution ou plafonner son montant.",
(IFERROR(VALUE(TRIM(SUBSTITUTE(I38,CHAR(160),""))),0))=0,"",(IFERROR(VALUE(TRIM(SUBSTITUTE(S38,CHAR(160),""))),0))=(IFERROR(VALUE(TRIM(SUBSTITUTE(I38,CHAR(160),""))),0)),"OK",
(IFERROR(VALUE(TRIM(SUBSTITUTE(S38,CHAR(160),""))),0))&lt;(IFERROR(VALUE(TRIM(SUBSTITUTE(I38,CHAR(160),""))),0)),"Attention : Montant présenté partiellement écarté",
TRUE,""))</f>
        <v/>
      </c>
      <c r="V38" s="125" t="str">
        <f t="shared" si="7"/>
        <v/>
      </c>
    </row>
    <row r="39" spans="1:22" ht="15.95">
      <c r="A39" s="374">
        <v>28</v>
      </c>
      <c r="B39" s="247"/>
      <c r="C39" s="5"/>
      <c r="D39" s="248"/>
      <c r="E39" s="249"/>
      <c r="F39" s="7"/>
      <c r="G39" s="248"/>
      <c r="H39" s="250"/>
      <c r="I39" s="20" t="str">
        <f t="shared" si="9"/>
        <v/>
      </c>
      <c r="J39" s="373"/>
      <c r="K39" s="384" t="str">
        <f t="shared" si="0"/>
        <v/>
      </c>
      <c r="L39" s="251" t="str">
        <f t="shared" si="1"/>
        <v/>
      </c>
      <c r="M39" s="251" t="str">
        <f t="shared" si="2"/>
        <v/>
      </c>
      <c r="N39" s="369" t="str">
        <f t="shared" si="3"/>
        <v/>
      </c>
      <c r="O39" s="252" t="str">
        <f t="shared" si="4"/>
        <v/>
      </c>
      <c r="P39" s="251" t="str">
        <f t="shared" si="5"/>
        <v/>
      </c>
      <c r="Q39" s="251" t="str">
        <f t="shared" si="6"/>
        <v/>
      </c>
      <c r="R39" s="253"/>
      <c r="S39" s="252" t="str">
        <f t="shared" si="8"/>
        <v/>
      </c>
      <c r="T39" s="248"/>
      <c r="U39" s="254" t="str" cm="1">
        <f t="array" ref="U39">IF(OR(S39="",I39=""),"",_xlfn.IFS(
(IFERROR(VALUE(TRIM(SUBSTITUTE(S39,CHAR(160),""))),0))=0,"Attention : montant présenté entièrement écarté",
(IFERROR(VALUE(TRIM(SUBSTITUTE(S39,CHAR(160),""))),0))&gt;(IFERROR(VALUE(TRIM(SUBSTITUTE(I39,CHAR(160),""))),0)),"KO : Le montant retenu est supérieur au montant présenté. Merci de revoir la ligne de contribution ou plafonner son montant.",
(IFERROR(VALUE(TRIM(SUBSTITUTE(I39,CHAR(160),""))),0))=0,"",(IFERROR(VALUE(TRIM(SUBSTITUTE(S39,CHAR(160),""))),0))=(IFERROR(VALUE(TRIM(SUBSTITUTE(I39,CHAR(160),""))),0)),"OK",
(IFERROR(VALUE(TRIM(SUBSTITUTE(S39,CHAR(160),""))),0))&lt;(IFERROR(VALUE(TRIM(SUBSTITUTE(I39,CHAR(160),""))),0)),"Attention : Montant présenté partiellement écarté",
TRUE,""))</f>
        <v/>
      </c>
      <c r="V39" s="125" t="str">
        <f t="shared" si="7"/>
        <v/>
      </c>
    </row>
    <row r="40" spans="1:22" ht="15.95">
      <c r="A40" s="374">
        <v>29</v>
      </c>
      <c r="B40" s="247"/>
      <c r="C40" s="5"/>
      <c r="D40" s="248"/>
      <c r="E40" s="249"/>
      <c r="F40" s="7"/>
      <c r="G40" s="248"/>
      <c r="H40" s="250"/>
      <c r="I40" s="20" t="str">
        <f t="shared" si="9"/>
        <v/>
      </c>
      <c r="J40" s="373"/>
      <c r="K40" s="384" t="str">
        <f t="shared" si="0"/>
        <v/>
      </c>
      <c r="L40" s="251" t="str">
        <f t="shared" si="1"/>
        <v/>
      </c>
      <c r="M40" s="251" t="str">
        <f t="shared" si="2"/>
        <v/>
      </c>
      <c r="N40" s="369" t="str">
        <f t="shared" si="3"/>
        <v/>
      </c>
      <c r="O40" s="252" t="str">
        <f t="shared" si="4"/>
        <v/>
      </c>
      <c r="P40" s="251" t="str">
        <f t="shared" si="5"/>
        <v/>
      </c>
      <c r="Q40" s="251" t="str">
        <f t="shared" si="6"/>
        <v/>
      </c>
      <c r="R40" s="253"/>
      <c r="S40" s="252" t="str">
        <f t="shared" si="8"/>
        <v/>
      </c>
      <c r="T40" s="248"/>
      <c r="U40" s="254" t="str" cm="1">
        <f t="array" ref="U40">IF(OR(S40="",I40=""),"",_xlfn.IFS(
(IFERROR(VALUE(TRIM(SUBSTITUTE(S40,CHAR(160),""))),0))=0,"Attention : montant présenté entièrement écarté",
(IFERROR(VALUE(TRIM(SUBSTITUTE(S40,CHAR(160),""))),0))&gt;(IFERROR(VALUE(TRIM(SUBSTITUTE(I40,CHAR(160),""))),0)),"KO : Le montant retenu est supérieur au montant présenté. Merci de revoir la ligne de contribution ou plafonner son montant.",
(IFERROR(VALUE(TRIM(SUBSTITUTE(I40,CHAR(160),""))),0))=0,"",(IFERROR(VALUE(TRIM(SUBSTITUTE(S40,CHAR(160),""))),0))=(IFERROR(VALUE(TRIM(SUBSTITUTE(I40,CHAR(160),""))),0)),"OK",
(IFERROR(VALUE(TRIM(SUBSTITUTE(S40,CHAR(160),""))),0))&lt;(IFERROR(VALUE(TRIM(SUBSTITUTE(I40,CHAR(160),""))),0)),"Attention : Montant présenté partiellement écarté",
TRUE,""))</f>
        <v/>
      </c>
      <c r="V40" s="125" t="str">
        <f t="shared" si="7"/>
        <v/>
      </c>
    </row>
    <row r="41" spans="1:22" ht="15.95">
      <c r="A41" s="374">
        <v>30</v>
      </c>
      <c r="B41" s="247"/>
      <c r="C41" s="5"/>
      <c r="D41" s="248"/>
      <c r="E41" s="249"/>
      <c r="F41" s="7"/>
      <c r="G41" s="248"/>
      <c r="H41" s="250"/>
      <c r="I41" s="20" t="str">
        <f t="shared" si="9"/>
        <v/>
      </c>
      <c r="J41" s="373"/>
      <c r="K41" s="384" t="str">
        <f t="shared" si="0"/>
        <v/>
      </c>
      <c r="L41" s="251" t="str">
        <f t="shared" si="1"/>
        <v/>
      </c>
      <c r="M41" s="251" t="str">
        <f t="shared" si="2"/>
        <v/>
      </c>
      <c r="N41" s="369" t="str">
        <f t="shared" si="3"/>
        <v/>
      </c>
      <c r="O41" s="252" t="str">
        <f t="shared" si="4"/>
        <v/>
      </c>
      <c r="P41" s="251" t="str">
        <f t="shared" si="5"/>
        <v/>
      </c>
      <c r="Q41" s="251" t="str">
        <f t="shared" si="6"/>
        <v/>
      </c>
      <c r="R41" s="253"/>
      <c r="S41" s="252" t="str">
        <f t="shared" si="8"/>
        <v/>
      </c>
      <c r="T41" s="248"/>
      <c r="U41" s="254" t="str" cm="1">
        <f t="array" ref="U41">IF(OR(S41="",I41=""),"",_xlfn.IFS(
(IFERROR(VALUE(TRIM(SUBSTITUTE(S41,CHAR(160),""))),0))=0,"Attention : montant présenté entièrement écarté",
(IFERROR(VALUE(TRIM(SUBSTITUTE(S41,CHAR(160),""))),0))&gt;(IFERROR(VALUE(TRIM(SUBSTITUTE(I41,CHAR(160),""))),0)),"KO : Le montant retenu est supérieur au montant présenté. Merci de revoir la ligne de contribution ou plafonner son montant.",
(IFERROR(VALUE(TRIM(SUBSTITUTE(I41,CHAR(160),""))),0))=0,"",(IFERROR(VALUE(TRIM(SUBSTITUTE(S41,CHAR(160),""))),0))=(IFERROR(VALUE(TRIM(SUBSTITUTE(I41,CHAR(160),""))),0)),"OK",
(IFERROR(VALUE(TRIM(SUBSTITUTE(S41,CHAR(160),""))),0))&lt;(IFERROR(VALUE(TRIM(SUBSTITUTE(I41,CHAR(160),""))),0)),"Attention : Montant présenté partiellement écarté",
TRUE,""))</f>
        <v/>
      </c>
      <c r="V41" s="125" t="str">
        <f t="shared" si="7"/>
        <v/>
      </c>
    </row>
    <row r="42" spans="1:22" ht="15.95">
      <c r="A42" s="374">
        <v>31</v>
      </c>
      <c r="B42" s="247"/>
      <c r="C42" s="5"/>
      <c r="D42" s="248"/>
      <c r="E42" s="249"/>
      <c r="F42" s="7"/>
      <c r="G42" s="248"/>
      <c r="H42" s="250"/>
      <c r="I42" s="20" t="str">
        <f t="shared" si="9"/>
        <v/>
      </c>
      <c r="J42" s="373"/>
      <c r="K42" s="384" t="str">
        <f t="shared" si="0"/>
        <v/>
      </c>
      <c r="L42" s="251" t="str">
        <f t="shared" si="1"/>
        <v/>
      </c>
      <c r="M42" s="251" t="str">
        <f t="shared" si="2"/>
        <v/>
      </c>
      <c r="N42" s="369" t="str">
        <f t="shared" si="3"/>
        <v/>
      </c>
      <c r="O42" s="252" t="str">
        <f t="shared" si="4"/>
        <v/>
      </c>
      <c r="P42" s="251" t="str">
        <f t="shared" si="5"/>
        <v/>
      </c>
      <c r="Q42" s="251" t="str">
        <f t="shared" si="6"/>
        <v/>
      </c>
      <c r="R42" s="253"/>
      <c r="S42" s="252" t="str">
        <f t="shared" si="8"/>
        <v/>
      </c>
      <c r="T42" s="248"/>
      <c r="U42" s="254" t="str" cm="1">
        <f t="array" ref="U42">IF(OR(S42="",I42=""),"",_xlfn.IFS(
(IFERROR(VALUE(TRIM(SUBSTITUTE(S42,CHAR(160),""))),0))=0,"Attention : montant présenté entièrement écarté",
(IFERROR(VALUE(TRIM(SUBSTITUTE(S42,CHAR(160),""))),0))&gt;(IFERROR(VALUE(TRIM(SUBSTITUTE(I42,CHAR(160),""))),0)),"KO : Le montant retenu est supérieur au montant présenté. Merci de revoir la ligne de contribution ou plafonner son montant.",
(IFERROR(VALUE(TRIM(SUBSTITUTE(I42,CHAR(160),""))),0))=0,"",(IFERROR(VALUE(TRIM(SUBSTITUTE(S42,CHAR(160),""))),0))=(IFERROR(VALUE(TRIM(SUBSTITUTE(I42,CHAR(160),""))),0)),"OK",
(IFERROR(VALUE(TRIM(SUBSTITUTE(S42,CHAR(160),""))),0))&lt;(IFERROR(VALUE(TRIM(SUBSTITUTE(I42,CHAR(160),""))),0)),"Attention : Montant présenté partiellement écarté",
TRUE,""))</f>
        <v/>
      </c>
      <c r="V42" s="125" t="str">
        <f t="shared" si="7"/>
        <v/>
      </c>
    </row>
    <row r="43" spans="1:22" ht="15.95">
      <c r="A43" s="374">
        <v>32</v>
      </c>
      <c r="B43" s="247"/>
      <c r="C43" s="5"/>
      <c r="D43" s="248"/>
      <c r="E43" s="249"/>
      <c r="F43" s="7"/>
      <c r="G43" s="248"/>
      <c r="H43" s="250"/>
      <c r="I43" s="20" t="str">
        <f t="shared" si="9"/>
        <v/>
      </c>
      <c r="J43" s="373"/>
      <c r="K43" s="384" t="str">
        <f t="shared" ref="K43:K74" si="10">IF(B43="","",B43)</f>
        <v/>
      </c>
      <c r="L43" s="251" t="str">
        <f t="shared" ref="L43:L74" si="11">IF(C43="","",C43)</f>
        <v/>
      </c>
      <c r="M43" s="251" t="str">
        <f t="shared" ref="M43:M74" si="12">IF(D43="","",D43)</f>
        <v/>
      </c>
      <c r="N43" s="369" t="str">
        <f t="shared" ref="N43:N74" si="13">IF(E43="","",E43)</f>
        <v/>
      </c>
      <c r="O43" s="252" t="str">
        <f t="shared" ref="O43:O74" si="14">IF(F43="","",F43)</f>
        <v/>
      </c>
      <c r="P43" s="251" t="str">
        <f t="shared" ref="P43:P74" si="15">IF(G43="","",G43)</f>
        <v/>
      </c>
      <c r="Q43" s="251" t="str">
        <f t="shared" ref="Q43:Q74" si="16">IF(H43="","",H43)</f>
        <v/>
      </c>
      <c r="R43" s="253"/>
      <c r="S43" s="252" t="str">
        <f t="shared" si="8"/>
        <v/>
      </c>
      <c r="T43" s="248"/>
      <c r="U43" s="254" t="str" cm="1">
        <f t="array" ref="U43">IF(OR(S43="",I43=""),"",_xlfn.IFS(
(IFERROR(VALUE(TRIM(SUBSTITUTE(S43,CHAR(160),""))),0))=0,"Attention : montant présenté entièrement écarté",
(IFERROR(VALUE(TRIM(SUBSTITUTE(S43,CHAR(160),""))),0))&gt;(IFERROR(VALUE(TRIM(SUBSTITUTE(I43,CHAR(160),""))),0)),"KO : Le montant retenu est supérieur au montant présenté. Merci de revoir la ligne de contribution ou plafonner son montant.",
(IFERROR(VALUE(TRIM(SUBSTITUTE(I43,CHAR(160),""))),0))=0,"",(IFERROR(VALUE(TRIM(SUBSTITUTE(S43,CHAR(160),""))),0))=(IFERROR(VALUE(TRIM(SUBSTITUTE(I43,CHAR(160),""))),0)),"OK",
(IFERROR(VALUE(TRIM(SUBSTITUTE(S43,CHAR(160),""))),0))&lt;(IFERROR(VALUE(TRIM(SUBSTITUTE(I43,CHAR(160),""))),0)),"Attention : Montant présenté partiellement écarté",
TRUE,""))</f>
        <v/>
      </c>
      <c r="V43" s="125" t="str">
        <f t="shared" ref="V43:V74" si="17">IF(OR(I43="",S43=""),"",(IFERROR(VALUE(TRIM(SUBSTITUTE(I43,CHAR(160),""))),0))-(IFERROR(VALUE(TRIM(SUBSTITUTE(S43,CHAR(160),""))),0)))</f>
        <v/>
      </c>
    </row>
    <row r="44" spans="1:22" ht="15.95">
      <c r="A44" s="374">
        <v>33</v>
      </c>
      <c r="B44" s="247"/>
      <c r="C44" s="5"/>
      <c r="D44" s="248"/>
      <c r="E44" s="249"/>
      <c r="F44" s="7"/>
      <c r="G44" s="248"/>
      <c r="H44" s="250"/>
      <c r="I44" s="20" t="str">
        <f t="shared" ref="I44:I75" si="18">IF(OR(F44="",E44=""),"",IF((IFERROR(VALUE(TRIM(SUBSTITUTE(F44,CHAR(160),""))),0))*(IFERROR(VALUE(TRIM(SUBSTITUTE(E44,CHAR(160),""))),0))=0,"",(IFERROR(VALUE(TRIM(SUBSTITUTE(F44,CHAR(160),""))),0))*(IFERROR(VALUE(TRIM(SUBSTITUTE(E44,CHAR(160),""))),0))))</f>
        <v/>
      </c>
      <c r="J44" s="373"/>
      <c r="K44" s="384" t="str">
        <f t="shared" si="10"/>
        <v/>
      </c>
      <c r="L44" s="251" t="str">
        <f t="shared" si="11"/>
        <v/>
      </c>
      <c r="M44" s="251" t="str">
        <f t="shared" si="12"/>
        <v/>
      </c>
      <c r="N44" s="369" t="str">
        <f t="shared" si="13"/>
        <v/>
      </c>
      <c r="O44" s="252" t="str">
        <f t="shared" si="14"/>
        <v/>
      </c>
      <c r="P44" s="251" t="str">
        <f t="shared" si="15"/>
        <v/>
      </c>
      <c r="Q44" s="251" t="str">
        <f t="shared" si="16"/>
        <v/>
      </c>
      <c r="R44" s="253"/>
      <c r="S44" s="252" t="str">
        <f t="shared" ref="S44:S75" si="19">IF(OR(N44="",O44=""),"",IF(IFERROR(VALUE(TRIM(SUBSTITUTE(N44,CHAR(160),""))),0)*IFERROR(VALUE(TRIM(SUBSTITUTE(O44,CHAR(160),""))),0)=0,"",IFERROR(VALUE(TRIM(SUBSTITUTE(N44,CHAR(160),""))),0)*IFERROR(VALUE(TRIM(SUBSTITUTE(O44,CHAR(160),""))),0)))</f>
        <v/>
      </c>
      <c r="T44" s="248"/>
      <c r="U44" s="254" t="str" cm="1">
        <f t="array" ref="U44">IF(OR(S44="",I44=""),"",_xlfn.IFS(
(IFERROR(VALUE(TRIM(SUBSTITUTE(S44,CHAR(160),""))),0))=0,"Attention : montant présenté entièrement écarté",
(IFERROR(VALUE(TRIM(SUBSTITUTE(S44,CHAR(160),""))),0))&gt;(IFERROR(VALUE(TRIM(SUBSTITUTE(I44,CHAR(160),""))),0)),"KO : Le montant retenu est supérieur au montant présenté. Merci de revoir la ligne de contribution ou plafonner son montant.",
(IFERROR(VALUE(TRIM(SUBSTITUTE(I44,CHAR(160),""))),0))=0,"",(IFERROR(VALUE(TRIM(SUBSTITUTE(S44,CHAR(160),""))),0))=(IFERROR(VALUE(TRIM(SUBSTITUTE(I44,CHAR(160),""))),0)),"OK",
(IFERROR(VALUE(TRIM(SUBSTITUTE(S44,CHAR(160),""))),0))&lt;(IFERROR(VALUE(TRIM(SUBSTITUTE(I44,CHAR(160),""))),0)),"Attention : Montant présenté partiellement écarté",
TRUE,""))</f>
        <v/>
      </c>
      <c r="V44" s="125" t="str">
        <f t="shared" si="17"/>
        <v/>
      </c>
    </row>
    <row r="45" spans="1:22" ht="15.95">
      <c r="A45" s="374">
        <v>34</v>
      </c>
      <c r="B45" s="247"/>
      <c r="C45" s="5"/>
      <c r="D45" s="248"/>
      <c r="E45" s="249"/>
      <c r="F45" s="7"/>
      <c r="G45" s="248"/>
      <c r="H45" s="250"/>
      <c r="I45" s="20" t="str">
        <f t="shared" si="18"/>
        <v/>
      </c>
      <c r="J45" s="373"/>
      <c r="K45" s="384" t="str">
        <f t="shared" si="10"/>
        <v/>
      </c>
      <c r="L45" s="251" t="str">
        <f t="shared" si="11"/>
        <v/>
      </c>
      <c r="M45" s="251" t="str">
        <f t="shared" si="12"/>
        <v/>
      </c>
      <c r="N45" s="369" t="str">
        <f t="shared" si="13"/>
        <v/>
      </c>
      <c r="O45" s="252" t="str">
        <f t="shared" si="14"/>
        <v/>
      </c>
      <c r="P45" s="251" t="str">
        <f t="shared" si="15"/>
        <v/>
      </c>
      <c r="Q45" s="251" t="str">
        <f t="shared" si="16"/>
        <v/>
      </c>
      <c r="R45" s="253"/>
      <c r="S45" s="252" t="str">
        <f t="shared" si="19"/>
        <v/>
      </c>
      <c r="T45" s="248"/>
      <c r="U45" s="254" t="str" cm="1">
        <f t="array" ref="U45">IF(OR(S45="",I45=""),"",_xlfn.IFS(
(IFERROR(VALUE(TRIM(SUBSTITUTE(S45,CHAR(160),""))),0))=0,"Attention : montant présenté entièrement écarté",
(IFERROR(VALUE(TRIM(SUBSTITUTE(S45,CHAR(160),""))),0))&gt;(IFERROR(VALUE(TRIM(SUBSTITUTE(I45,CHAR(160),""))),0)),"KO : Le montant retenu est supérieur au montant présenté. Merci de revoir la ligne de contribution ou plafonner son montant.",
(IFERROR(VALUE(TRIM(SUBSTITUTE(I45,CHAR(160),""))),0))=0,"",(IFERROR(VALUE(TRIM(SUBSTITUTE(S45,CHAR(160),""))),0))=(IFERROR(VALUE(TRIM(SUBSTITUTE(I45,CHAR(160),""))),0)),"OK",
(IFERROR(VALUE(TRIM(SUBSTITUTE(S45,CHAR(160),""))),0))&lt;(IFERROR(VALUE(TRIM(SUBSTITUTE(I45,CHAR(160),""))),0)),"Attention : Montant présenté partiellement écarté",
TRUE,""))</f>
        <v/>
      </c>
      <c r="V45" s="125" t="str">
        <f t="shared" si="17"/>
        <v/>
      </c>
    </row>
    <row r="46" spans="1:22" ht="15.95">
      <c r="A46" s="374">
        <v>35</v>
      </c>
      <c r="B46" s="247"/>
      <c r="C46" s="5"/>
      <c r="D46" s="248"/>
      <c r="E46" s="249"/>
      <c r="F46" s="7"/>
      <c r="G46" s="248"/>
      <c r="H46" s="250"/>
      <c r="I46" s="20" t="str">
        <f t="shared" si="18"/>
        <v/>
      </c>
      <c r="J46" s="373"/>
      <c r="K46" s="384" t="str">
        <f t="shared" si="10"/>
        <v/>
      </c>
      <c r="L46" s="251" t="str">
        <f t="shared" si="11"/>
        <v/>
      </c>
      <c r="M46" s="251" t="str">
        <f t="shared" si="12"/>
        <v/>
      </c>
      <c r="N46" s="369" t="str">
        <f t="shared" si="13"/>
        <v/>
      </c>
      <c r="O46" s="252" t="str">
        <f t="shared" si="14"/>
        <v/>
      </c>
      <c r="P46" s="251" t="str">
        <f t="shared" si="15"/>
        <v/>
      </c>
      <c r="Q46" s="251" t="str">
        <f t="shared" si="16"/>
        <v/>
      </c>
      <c r="R46" s="253"/>
      <c r="S46" s="252" t="str">
        <f t="shared" si="19"/>
        <v/>
      </c>
      <c r="T46" s="248"/>
      <c r="U46" s="254" t="str" cm="1">
        <f t="array" ref="U46">IF(OR(S46="",I46=""),"",_xlfn.IFS(
(IFERROR(VALUE(TRIM(SUBSTITUTE(S46,CHAR(160),""))),0))=0,"Attention : montant présenté entièrement écarté",
(IFERROR(VALUE(TRIM(SUBSTITUTE(S46,CHAR(160),""))),0))&gt;(IFERROR(VALUE(TRIM(SUBSTITUTE(I46,CHAR(160),""))),0)),"KO : Le montant retenu est supérieur au montant présenté. Merci de revoir la ligne de contribution ou plafonner son montant.",
(IFERROR(VALUE(TRIM(SUBSTITUTE(I46,CHAR(160),""))),0))=0,"",(IFERROR(VALUE(TRIM(SUBSTITUTE(S46,CHAR(160),""))),0))=(IFERROR(VALUE(TRIM(SUBSTITUTE(I46,CHAR(160),""))),0)),"OK",
(IFERROR(VALUE(TRIM(SUBSTITUTE(S46,CHAR(160),""))),0))&lt;(IFERROR(VALUE(TRIM(SUBSTITUTE(I46,CHAR(160),""))),0)),"Attention : Montant présenté partiellement écarté",
TRUE,""))</f>
        <v/>
      </c>
      <c r="V46" s="125" t="str">
        <f t="shared" si="17"/>
        <v/>
      </c>
    </row>
    <row r="47" spans="1:22" ht="15.95">
      <c r="A47" s="374">
        <v>36</v>
      </c>
      <c r="B47" s="247"/>
      <c r="C47" s="5"/>
      <c r="D47" s="248"/>
      <c r="E47" s="249"/>
      <c r="F47" s="7"/>
      <c r="G47" s="248"/>
      <c r="H47" s="250"/>
      <c r="I47" s="20" t="str">
        <f t="shared" si="18"/>
        <v/>
      </c>
      <c r="J47" s="373"/>
      <c r="K47" s="384" t="str">
        <f t="shared" si="10"/>
        <v/>
      </c>
      <c r="L47" s="251" t="str">
        <f t="shared" si="11"/>
        <v/>
      </c>
      <c r="M47" s="251" t="str">
        <f t="shared" si="12"/>
        <v/>
      </c>
      <c r="N47" s="369" t="str">
        <f t="shared" si="13"/>
        <v/>
      </c>
      <c r="O47" s="252" t="str">
        <f t="shared" si="14"/>
        <v/>
      </c>
      <c r="P47" s="251" t="str">
        <f t="shared" si="15"/>
        <v/>
      </c>
      <c r="Q47" s="251" t="str">
        <f t="shared" si="16"/>
        <v/>
      </c>
      <c r="R47" s="253"/>
      <c r="S47" s="252" t="str">
        <f t="shared" si="19"/>
        <v/>
      </c>
      <c r="T47" s="248"/>
      <c r="U47" s="254" t="str" cm="1">
        <f t="array" ref="U47">IF(OR(S47="",I47=""),"",_xlfn.IFS(
(IFERROR(VALUE(TRIM(SUBSTITUTE(S47,CHAR(160),""))),0))=0,"Attention : montant présenté entièrement écarté",
(IFERROR(VALUE(TRIM(SUBSTITUTE(S47,CHAR(160),""))),0))&gt;(IFERROR(VALUE(TRIM(SUBSTITUTE(I47,CHAR(160),""))),0)),"KO : Le montant retenu est supérieur au montant présenté. Merci de revoir la ligne de contribution ou plafonner son montant.",
(IFERROR(VALUE(TRIM(SUBSTITUTE(I47,CHAR(160),""))),0))=0,"",(IFERROR(VALUE(TRIM(SUBSTITUTE(S47,CHAR(160),""))),0))=(IFERROR(VALUE(TRIM(SUBSTITUTE(I47,CHAR(160),""))),0)),"OK",
(IFERROR(VALUE(TRIM(SUBSTITUTE(S47,CHAR(160),""))),0))&lt;(IFERROR(VALUE(TRIM(SUBSTITUTE(I47,CHAR(160),""))),0)),"Attention : Montant présenté partiellement écarté",
TRUE,""))</f>
        <v/>
      </c>
      <c r="V47" s="125" t="str">
        <f t="shared" si="17"/>
        <v/>
      </c>
    </row>
    <row r="48" spans="1:22" ht="15.95">
      <c r="A48" s="374">
        <v>37</v>
      </c>
      <c r="B48" s="247"/>
      <c r="C48" s="5"/>
      <c r="D48" s="248"/>
      <c r="E48" s="249"/>
      <c r="F48" s="7"/>
      <c r="G48" s="248"/>
      <c r="H48" s="250"/>
      <c r="I48" s="20" t="str">
        <f t="shared" si="18"/>
        <v/>
      </c>
      <c r="J48" s="373"/>
      <c r="K48" s="384" t="str">
        <f t="shared" si="10"/>
        <v/>
      </c>
      <c r="L48" s="251" t="str">
        <f t="shared" si="11"/>
        <v/>
      </c>
      <c r="M48" s="251" t="str">
        <f t="shared" si="12"/>
        <v/>
      </c>
      <c r="N48" s="369" t="str">
        <f t="shared" si="13"/>
        <v/>
      </c>
      <c r="O48" s="252" t="str">
        <f t="shared" si="14"/>
        <v/>
      </c>
      <c r="P48" s="251" t="str">
        <f t="shared" si="15"/>
        <v/>
      </c>
      <c r="Q48" s="251" t="str">
        <f t="shared" si="16"/>
        <v/>
      </c>
      <c r="R48" s="253"/>
      <c r="S48" s="252" t="str">
        <f t="shared" si="19"/>
        <v/>
      </c>
      <c r="T48" s="248"/>
      <c r="U48" s="254" t="str" cm="1">
        <f t="array" ref="U48">IF(OR(S48="",I48=""),"",_xlfn.IFS(
(IFERROR(VALUE(TRIM(SUBSTITUTE(S48,CHAR(160),""))),0))=0,"Attention : montant présenté entièrement écarté",
(IFERROR(VALUE(TRIM(SUBSTITUTE(S48,CHAR(160),""))),0))&gt;(IFERROR(VALUE(TRIM(SUBSTITUTE(I48,CHAR(160),""))),0)),"KO : Le montant retenu est supérieur au montant présenté. Merci de revoir la ligne de contribution ou plafonner son montant.",
(IFERROR(VALUE(TRIM(SUBSTITUTE(I48,CHAR(160),""))),0))=0,"",(IFERROR(VALUE(TRIM(SUBSTITUTE(S48,CHAR(160),""))),0))=(IFERROR(VALUE(TRIM(SUBSTITUTE(I48,CHAR(160),""))),0)),"OK",
(IFERROR(VALUE(TRIM(SUBSTITUTE(S48,CHAR(160),""))),0))&lt;(IFERROR(VALUE(TRIM(SUBSTITUTE(I48,CHAR(160),""))),0)),"Attention : Montant présenté partiellement écarté",
TRUE,""))</f>
        <v/>
      </c>
      <c r="V48" s="125" t="str">
        <f t="shared" si="17"/>
        <v/>
      </c>
    </row>
    <row r="49" spans="1:22" ht="15.95">
      <c r="A49" s="374">
        <v>38</v>
      </c>
      <c r="B49" s="247"/>
      <c r="C49" s="5"/>
      <c r="D49" s="248"/>
      <c r="E49" s="249"/>
      <c r="F49" s="7"/>
      <c r="G49" s="248"/>
      <c r="H49" s="250"/>
      <c r="I49" s="20" t="str">
        <f t="shared" si="18"/>
        <v/>
      </c>
      <c r="J49" s="373"/>
      <c r="K49" s="384" t="str">
        <f t="shared" si="10"/>
        <v/>
      </c>
      <c r="L49" s="251" t="str">
        <f t="shared" si="11"/>
        <v/>
      </c>
      <c r="M49" s="251" t="str">
        <f t="shared" si="12"/>
        <v/>
      </c>
      <c r="N49" s="369" t="str">
        <f t="shared" si="13"/>
        <v/>
      </c>
      <c r="O49" s="252" t="str">
        <f t="shared" si="14"/>
        <v/>
      </c>
      <c r="P49" s="251" t="str">
        <f t="shared" si="15"/>
        <v/>
      </c>
      <c r="Q49" s="251" t="str">
        <f t="shared" si="16"/>
        <v/>
      </c>
      <c r="R49" s="253"/>
      <c r="S49" s="252" t="str">
        <f t="shared" si="19"/>
        <v/>
      </c>
      <c r="T49" s="248"/>
      <c r="U49" s="254" t="str" cm="1">
        <f t="array" ref="U49">IF(OR(S49="",I49=""),"",_xlfn.IFS(
(IFERROR(VALUE(TRIM(SUBSTITUTE(S49,CHAR(160),""))),0))=0,"Attention : montant présenté entièrement écarté",
(IFERROR(VALUE(TRIM(SUBSTITUTE(S49,CHAR(160),""))),0))&gt;(IFERROR(VALUE(TRIM(SUBSTITUTE(I49,CHAR(160),""))),0)),"KO : Le montant retenu est supérieur au montant présenté. Merci de revoir la ligne de contribution ou plafonner son montant.",
(IFERROR(VALUE(TRIM(SUBSTITUTE(I49,CHAR(160),""))),0))=0,"",(IFERROR(VALUE(TRIM(SUBSTITUTE(S49,CHAR(160),""))),0))=(IFERROR(VALUE(TRIM(SUBSTITUTE(I49,CHAR(160),""))),0)),"OK",
(IFERROR(VALUE(TRIM(SUBSTITUTE(S49,CHAR(160),""))),0))&lt;(IFERROR(VALUE(TRIM(SUBSTITUTE(I49,CHAR(160),""))),0)),"Attention : Montant présenté partiellement écarté",
TRUE,""))</f>
        <v/>
      </c>
      <c r="V49" s="125" t="str">
        <f t="shared" si="17"/>
        <v/>
      </c>
    </row>
    <row r="50" spans="1:22" ht="15.95">
      <c r="A50" s="374">
        <v>39</v>
      </c>
      <c r="B50" s="247"/>
      <c r="C50" s="5"/>
      <c r="D50" s="248"/>
      <c r="E50" s="249"/>
      <c r="F50" s="7"/>
      <c r="G50" s="248"/>
      <c r="H50" s="250"/>
      <c r="I50" s="20" t="str">
        <f t="shared" si="18"/>
        <v/>
      </c>
      <c r="J50" s="373"/>
      <c r="K50" s="384" t="str">
        <f t="shared" si="10"/>
        <v/>
      </c>
      <c r="L50" s="251" t="str">
        <f t="shared" si="11"/>
        <v/>
      </c>
      <c r="M50" s="251" t="str">
        <f t="shared" si="12"/>
        <v/>
      </c>
      <c r="N50" s="369" t="str">
        <f t="shared" si="13"/>
        <v/>
      </c>
      <c r="O50" s="252" t="str">
        <f t="shared" si="14"/>
        <v/>
      </c>
      <c r="P50" s="251" t="str">
        <f t="shared" si="15"/>
        <v/>
      </c>
      <c r="Q50" s="251" t="str">
        <f t="shared" si="16"/>
        <v/>
      </c>
      <c r="R50" s="253"/>
      <c r="S50" s="252" t="str">
        <f t="shared" si="19"/>
        <v/>
      </c>
      <c r="T50" s="248"/>
      <c r="U50" s="254" t="str" cm="1">
        <f t="array" ref="U50">IF(OR(S50="",I50=""),"",_xlfn.IFS(
(IFERROR(VALUE(TRIM(SUBSTITUTE(S50,CHAR(160),""))),0))=0,"Attention : montant présenté entièrement écarté",
(IFERROR(VALUE(TRIM(SUBSTITUTE(S50,CHAR(160),""))),0))&gt;(IFERROR(VALUE(TRIM(SUBSTITUTE(I50,CHAR(160),""))),0)),"KO : Le montant retenu est supérieur au montant présenté. Merci de revoir la ligne de contribution ou plafonner son montant.",
(IFERROR(VALUE(TRIM(SUBSTITUTE(I50,CHAR(160),""))),0))=0,"",(IFERROR(VALUE(TRIM(SUBSTITUTE(S50,CHAR(160),""))),0))=(IFERROR(VALUE(TRIM(SUBSTITUTE(I50,CHAR(160),""))),0)),"OK",
(IFERROR(VALUE(TRIM(SUBSTITUTE(S50,CHAR(160),""))),0))&lt;(IFERROR(VALUE(TRIM(SUBSTITUTE(I50,CHAR(160),""))),0)),"Attention : Montant présenté partiellement écarté",
TRUE,""))</f>
        <v/>
      </c>
      <c r="V50" s="125" t="str">
        <f t="shared" si="17"/>
        <v/>
      </c>
    </row>
    <row r="51" spans="1:22" ht="15.95">
      <c r="A51" s="374">
        <v>40</v>
      </c>
      <c r="B51" s="247"/>
      <c r="C51" s="5"/>
      <c r="D51" s="248"/>
      <c r="E51" s="249"/>
      <c r="F51" s="7"/>
      <c r="G51" s="248"/>
      <c r="H51" s="250"/>
      <c r="I51" s="20" t="str">
        <f t="shared" si="18"/>
        <v/>
      </c>
      <c r="J51" s="373"/>
      <c r="K51" s="384" t="str">
        <f t="shared" si="10"/>
        <v/>
      </c>
      <c r="L51" s="251" t="str">
        <f t="shared" si="11"/>
        <v/>
      </c>
      <c r="M51" s="251" t="str">
        <f t="shared" si="12"/>
        <v/>
      </c>
      <c r="N51" s="369" t="str">
        <f t="shared" si="13"/>
        <v/>
      </c>
      <c r="O51" s="252" t="str">
        <f t="shared" si="14"/>
        <v/>
      </c>
      <c r="P51" s="251" t="str">
        <f t="shared" si="15"/>
        <v/>
      </c>
      <c r="Q51" s="251" t="str">
        <f t="shared" si="16"/>
        <v/>
      </c>
      <c r="R51" s="253"/>
      <c r="S51" s="252" t="str">
        <f t="shared" si="19"/>
        <v/>
      </c>
      <c r="T51" s="248"/>
      <c r="U51" s="254" t="str" cm="1">
        <f t="array" ref="U51">IF(OR(S51="",I51=""),"",_xlfn.IFS(
(IFERROR(VALUE(TRIM(SUBSTITUTE(S51,CHAR(160),""))),0))=0,"Attention : montant présenté entièrement écarté",
(IFERROR(VALUE(TRIM(SUBSTITUTE(S51,CHAR(160),""))),0))&gt;(IFERROR(VALUE(TRIM(SUBSTITUTE(I51,CHAR(160),""))),0)),"KO : Le montant retenu est supérieur au montant présenté. Merci de revoir la ligne de contribution ou plafonner son montant.",
(IFERROR(VALUE(TRIM(SUBSTITUTE(I51,CHAR(160),""))),0))=0,"",(IFERROR(VALUE(TRIM(SUBSTITUTE(S51,CHAR(160),""))),0))=(IFERROR(VALUE(TRIM(SUBSTITUTE(I51,CHAR(160),""))),0)),"OK",
(IFERROR(VALUE(TRIM(SUBSTITUTE(S51,CHAR(160),""))),0))&lt;(IFERROR(VALUE(TRIM(SUBSTITUTE(I51,CHAR(160),""))),0)),"Attention : Montant présenté partiellement écarté",
TRUE,""))</f>
        <v/>
      </c>
      <c r="V51" s="125" t="str">
        <f t="shared" si="17"/>
        <v/>
      </c>
    </row>
    <row r="52" spans="1:22" ht="15.95">
      <c r="A52" s="374">
        <v>41</v>
      </c>
      <c r="B52" s="247"/>
      <c r="C52" s="5"/>
      <c r="D52" s="248"/>
      <c r="E52" s="249"/>
      <c r="F52" s="7"/>
      <c r="G52" s="248"/>
      <c r="H52" s="250"/>
      <c r="I52" s="20" t="str">
        <f t="shared" si="18"/>
        <v/>
      </c>
      <c r="J52" s="373"/>
      <c r="K52" s="384" t="str">
        <f t="shared" si="10"/>
        <v/>
      </c>
      <c r="L52" s="251" t="str">
        <f t="shared" si="11"/>
        <v/>
      </c>
      <c r="M52" s="251" t="str">
        <f t="shared" si="12"/>
        <v/>
      </c>
      <c r="N52" s="369" t="str">
        <f t="shared" si="13"/>
        <v/>
      </c>
      <c r="O52" s="252" t="str">
        <f t="shared" si="14"/>
        <v/>
      </c>
      <c r="P52" s="251" t="str">
        <f t="shared" si="15"/>
        <v/>
      </c>
      <c r="Q52" s="251" t="str">
        <f t="shared" si="16"/>
        <v/>
      </c>
      <c r="R52" s="253"/>
      <c r="S52" s="252" t="str">
        <f t="shared" si="19"/>
        <v/>
      </c>
      <c r="T52" s="248"/>
      <c r="U52" s="254" t="str" cm="1">
        <f t="array" ref="U52">IF(OR(S52="",I52=""),"",_xlfn.IFS(
(IFERROR(VALUE(TRIM(SUBSTITUTE(S52,CHAR(160),""))),0))=0,"Attention : montant présenté entièrement écarté",
(IFERROR(VALUE(TRIM(SUBSTITUTE(S52,CHAR(160),""))),0))&gt;(IFERROR(VALUE(TRIM(SUBSTITUTE(I52,CHAR(160),""))),0)),"KO : Le montant retenu est supérieur au montant présenté. Merci de revoir la ligne de contribution ou plafonner son montant.",
(IFERROR(VALUE(TRIM(SUBSTITUTE(I52,CHAR(160),""))),0))=0,"",(IFERROR(VALUE(TRIM(SUBSTITUTE(S52,CHAR(160),""))),0))=(IFERROR(VALUE(TRIM(SUBSTITUTE(I52,CHAR(160),""))),0)),"OK",
(IFERROR(VALUE(TRIM(SUBSTITUTE(S52,CHAR(160),""))),0))&lt;(IFERROR(VALUE(TRIM(SUBSTITUTE(I52,CHAR(160),""))),0)),"Attention : Montant présenté partiellement écarté",
TRUE,""))</f>
        <v/>
      </c>
      <c r="V52" s="125" t="str">
        <f t="shared" si="17"/>
        <v/>
      </c>
    </row>
    <row r="53" spans="1:22" ht="15.95">
      <c r="A53" s="374">
        <v>42</v>
      </c>
      <c r="B53" s="247"/>
      <c r="C53" s="5"/>
      <c r="D53" s="248"/>
      <c r="E53" s="249"/>
      <c r="F53" s="7"/>
      <c r="G53" s="248"/>
      <c r="H53" s="250"/>
      <c r="I53" s="20" t="str">
        <f t="shared" si="18"/>
        <v/>
      </c>
      <c r="J53" s="373"/>
      <c r="K53" s="384" t="str">
        <f t="shared" si="10"/>
        <v/>
      </c>
      <c r="L53" s="251" t="str">
        <f t="shared" si="11"/>
        <v/>
      </c>
      <c r="M53" s="251" t="str">
        <f t="shared" si="12"/>
        <v/>
      </c>
      <c r="N53" s="369" t="str">
        <f t="shared" si="13"/>
        <v/>
      </c>
      <c r="O53" s="252" t="str">
        <f t="shared" si="14"/>
        <v/>
      </c>
      <c r="P53" s="251" t="str">
        <f t="shared" si="15"/>
        <v/>
      </c>
      <c r="Q53" s="251" t="str">
        <f t="shared" si="16"/>
        <v/>
      </c>
      <c r="R53" s="253"/>
      <c r="S53" s="252" t="str">
        <f t="shared" si="19"/>
        <v/>
      </c>
      <c r="T53" s="248"/>
      <c r="U53" s="254" t="str" cm="1">
        <f t="array" ref="U53">IF(OR(S53="",I53=""),"",_xlfn.IFS(
(IFERROR(VALUE(TRIM(SUBSTITUTE(S53,CHAR(160),""))),0))=0,"Attention : montant présenté entièrement écarté",
(IFERROR(VALUE(TRIM(SUBSTITUTE(S53,CHAR(160),""))),0))&gt;(IFERROR(VALUE(TRIM(SUBSTITUTE(I53,CHAR(160),""))),0)),"KO : Le montant retenu est supérieur au montant présenté. Merci de revoir la ligne de contribution ou plafonner son montant.",
(IFERROR(VALUE(TRIM(SUBSTITUTE(I53,CHAR(160),""))),0))=0,"",(IFERROR(VALUE(TRIM(SUBSTITUTE(S53,CHAR(160),""))),0))=(IFERROR(VALUE(TRIM(SUBSTITUTE(I53,CHAR(160),""))),0)),"OK",
(IFERROR(VALUE(TRIM(SUBSTITUTE(S53,CHAR(160),""))),0))&lt;(IFERROR(VALUE(TRIM(SUBSTITUTE(I53,CHAR(160),""))),0)),"Attention : Montant présenté partiellement écarté",
TRUE,""))</f>
        <v/>
      </c>
      <c r="V53" s="125" t="str">
        <f t="shared" si="17"/>
        <v/>
      </c>
    </row>
    <row r="54" spans="1:22" ht="15.95">
      <c r="A54" s="374">
        <v>43</v>
      </c>
      <c r="B54" s="247"/>
      <c r="C54" s="5"/>
      <c r="D54" s="248"/>
      <c r="E54" s="249"/>
      <c r="F54" s="7"/>
      <c r="G54" s="248"/>
      <c r="H54" s="250"/>
      <c r="I54" s="20" t="str">
        <f t="shared" si="18"/>
        <v/>
      </c>
      <c r="J54" s="373"/>
      <c r="K54" s="384" t="str">
        <f t="shared" si="10"/>
        <v/>
      </c>
      <c r="L54" s="251" t="str">
        <f t="shared" si="11"/>
        <v/>
      </c>
      <c r="M54" s="251" t="str">
        <f t="shared" si="12"/>
        <v/>
      </c>
      <c r="N54" s="369" t="str">
        <f t="shared" si="13"/>
        <v/>
      </c>
      <c r="O54" s="252" t="str">
        <f t="shared" si="14"/>
        <v/>
      </c>
      <c r="P54" s="251" t="str">
        <f t="shared" si="15"/>
        <v/>
      </c>
      <c r="Q54" s="251" t="str">
        <f t="shared" si="16"/>
        <v/>
      </c>
      <c r="R54" s="253"/>
      <c r="S54" s="252" t="str">
        <f t="shared" si="19"/>
        <v/>
      </c>
      <c r="T54" s="248"/>
      <c r="U54" s="254" t="str" cm="1">
        <f t="array" ref="U54">IF(OR(S54="",I54=""),"",_xlfn.IFS(
(IFERROR(VALUE(TRIM(SUBSTITUTE(S54,CHAR(160),""))),0))=0,"Attention : montant présenté entièrement écarté",
(IFERROR(VALUE(TRIM(SUBSTITUTE(S54,CHAR(160),""))),0))&gt;(IFERROR(VALUE(TRIM(SUBSTITUTE(I54,CHAR(160),""))),0)),"KO : Le montant retenu est supérieur au montant présenté. Merci de revoir la ligne de contribution ou plafonner son montant.",
(IFERROR(VALUE(TRIM(SUBSTITUTE(I54,CHAR(160),""))),0))=0,"",(IFERROR(VALUE(TRIM(SUBSTITUTE(S54,CHAR(160),""))),0))=(IFERROR(VALUE(TRIM(SUBSTITUTE(I54,CHAR(160),""))),0)),"OK",
(IFERROR(VALUE(TRIM(SUBSTITUTE(S54,CHAR(160),""))),0))&lt;(IFERROR(VALUE(TRIM(SUBSTITUTE(I54,CHAR(160),""))),0)),"Attention : Montant présenté partiellement écarté",
TRUE,""))</f>
        <v/>
      </c>
      <c r="V54" s="125" t="str">
        <f t="shared" si="17"/>
        <v/>
      </c>
    </row>
    <row r="55" spans="1:22" ht="15.95">
      <c r="A55" s="374">
        <v>44</v>
      </c>
      <c r="B55" s="247"/>
      <c r="C55" s="5"/>
      <c r="D55" s="248"/>
      <c r="E55" s="249"/>
      <c r="F55" s="7"/>
      <c r="G55" s="248"/>
      <c r="H55" s="250"/>
      <c r="I55" s="20" t="str">
        <f t="shared" si="18"/>
        <v/>
      </c>
      <c r="J55" s="373"/>
      <c r="K55" s="384" t="str">
        <f t="shared" si="10"/>
        <v/>
      </c>
      <c r="L55" s="251" t="str">
        <f t="shared" si="11"/>
        <v/>
      </c>
      <c r="M55" s="251" t="str">
        <f t="shared" si="12"/>
        <v/>
      </c>
      <c r="N55" s="369" t="str">
        <f t="shared" si="13"/>
        <v/>
      </c>
      <c r="O55" s="252" t="str">
        <f t="shared" si="14"/>
        <v/>
      </c>
      <c r="P55" s="251" t="str">
        <f t="shared" si="15"/>
        <v/>
      </c>
      <c r="Q55" s="251" t="str">
        <f t="shared" si="16"/>
        <v/>
      </c>
      <c r="R55" s="253"/>
      <c r="S55" s="252" t="str">
        <f t="shared" si="19"/>
        <v/>
      </c>
      <c r="T55" s="248"/>
      <c r="U55" s="254" t="str" cm="1">
        <f t="array" ref="U55">IF(OR(S55="",I55=""),"",_xlfn.IFS(
(IFERROR(VALUE(TRIM(SUBSTITUTE(S55,CHAR(160),""))),0))=0,"Attention : montant présenté entièrement écarté",
(IFERROR(VALUE(TRIM(SUBSTITUTE(S55,CHAR(160),""))),0))&gt;(IFERROR(VALUE(TRIM(SUBSTITUTE(I55,CHAR(160),""))),0)),"KO : Le montant retenu est supérieur au montant présenté. Merci de revoir la ligne de contribution ou plafonner son montant.",
(IFERROR(VALUE(TRIM(SUBSTITUTE(I55,CHAR(160),""))),0))=0,"",(IFERROR(VALUE(TRIM(SUBSTITUTE(S55,CHAR(160),""))),0))=(IFERROR(VALUE(TRIM(SUBSTITUTE(I55,CHAR(160),""))),0)),"OK",
(IFERROR(VALUE(TRIM(SUBSTITUTE(S55,CHAR(160),""))),0))&lt;(IFERROR(VALUE(TRIM(SUBSTITUTE(I55,CHAR(160),""))),0)),"Attention : Montant présenté partiellement écarté",
TRUE,""))</f>
        <v/>
      </c>
      <c r="V55" s="125" t="str">
        <f t="shared" si="17"/>
        <v/>
      </c>
    </row>
    <row r="56" spans="1:22" ht="15.95">
      <c r="A56" s="374">
        <v>45</v>
      </c>
      <c r="B56" s="247"/>
      <c r="C56" s="5"/>
      <c r="D56" s="248"/>
      <c r="E56" s="249"/>
      <c r="F56" s="7"/>
      <c r="G56" s="248"/>
      <c r="H56" s="250"/>
      <c r="I56" s="20" t="str">
        <f t="shared" si="18"/>
        <v/>
      </c>
      <c r="J56" s="373"/>
      <c r="K56" s="384" t="str">
        <f t="shared" si="10"/>
        <v/>
      </c>
      <c r="L56" s="251" t="str">
        <f t="shared" si="11"/>
        <v/>
      </c>
      <c r="M56" s="251" t="str">
        <f t="shared" si="12"/>
        <v/>
      </c>
      <c r="N56" s="369" t="str">
        <f t="shared" si="13"/>
        <v/>
      </c>
      <c r="O56" s="252" t="str">
        <f t="shared" si="14"/>
        <v/>
      </c>
      <c r="P56" s="251" t="str">
        <f t="shared" si="15"/>
        <v/>
      </c>
      <c r="Q56" s="251" t="str">
        <f t="shared" si="16"/>
        <v/>
      </c>
      <c r="R56" s="253"/>
      <c r="S56" s="252" t="str">
        <f t="shared" si="19"/>
        <v/>
      </c>
      <c r="T56" s="248"/>
      <c r="U56" s="254" t="str" cm="1">
        <f t="array" ref="U56">IF(OR(S56="",I56=""),"",_xlfn.IFS(
(IFERROR(VALUE(TRIM(SUBSTITUTE(S56,CHAR(160),""))),0))=0,"Attention : montant présenté entièrement écarté",
(IFERROR(VALUE(TRIM(SUBSTITUTE(S56,CHAR(160),""))),0))&gt;(IFERROR(VALUE(TRIM(SUBSTITUTE(I56,CHAR(160),""))),0)),"KO : Le montant retenu est supérieur au montant présenté. Merci de revoir la ligne de contribution ou plafonner son montant.",
(IFERROR(VALUE(TRIM(SUBSTITUTE(I56,CHAR(160),""))),0))=0,"",(IFERROR(VALUE(TRIM(SUBSTITUTE(S56,CHAR(160),""))),0))=(IFERROR(VALUE(TRIM(SUBSTITUTE(I56,CHAR(160),""))),0)),"OK",
(IFERROR(VALUE(TRIM(SUBSTITUTE(S56,CHAR(160),""))),0))&lt;(IFERROR(VALUE(TRIM(SUBSTITUTE(I56,CHAR(160),""))),0)),"Attention : Montant présenté partiellement écarté",
TRUE,""))</f>
        <v/>
      </c>
      <c r="V56" s="125" t="str">
        <f t="shared" si="17"/>
        <v/>
      </c>
    </row>
    <row r="57" spans="1:22" ht="15.95">
      <c r="A57" s="374">
        <v>46</v>
      </c>
      <c r="B57" s="247"/>
      <c r="C57" s="5"/>
      <c r="D57" s="248"/>
      <c r="E57" s="249"/>
      <c r="F57" s="7"/>
      <c r="G57" s="248"/>
      <c r="H57" s="250"/>
      <c r="I57" s="20" t="str">
        <f t="shared" si="18"/>
        <v/>
      </c>
      <c r="J57" s="373"/>
      <c r="K57" s="384" t="str">
        <f t="shared" si="10"/>
        <v/>
      </c>
      <c r="L57" s="251" t="str">
        <f t="shared" si="11"/>
        <v/>
      </c>
      <c r="M57" s="251" t="str">
        <f t="shared" si="12"/>
        <v/>
      </c>
      <c r="N57" s="369" t="str">
        <f t="shared" si="13"/>
        <v/>
      </c>
      <c r="O57" s="252" t="str">
        <f t="shared" si="14"/>
        <v/>
      </c>
      <c r="P57" s="251" t="str">
        <f t="shared" si="15"/>
        <v/>
      </c>
      <c r="Q57" s="251" t="str">
        <f t="shared" si="16"/>
        <v/>
      </c>
      <c r="R57" s="253"/>
      <c r="S57" s="252" t="str">
        <f t="shared" si="19"/>
        <v/>
      </c>
      <c r="T57" s="248"/>
      <c r="U57" s="254" t="str" cm="1">
        <f t="array" ref="U57">IF(OR(S57="",I57=""),"",_xlfn.IFS(
(IFERROR(VALUE(TRIM(SUBSTITUTE(S57,CHAR(160),""))),0))=0,"Attention : montant présenté entièrement écarté",
(IFERROR(VALUE(TRIM(SUBSTITUTE(S57,CHAR(160),""))),0))&gt;(IFERROR(VALUE(TRIM(SUBSTITUTE(I57,CHAR(160),""))),0)),"KO : Le montant retenu est supérieur au montant présenté. Merci de revoir la ligne de contribution ou plafonner son montant.",
(IFERROR(VALUE(TRIM(SUBSTITUTE(I57,CHAR(160),""))),0))=0,"",(IFERROR(VALUE(TRIM(SUBSTITUTE(S57,CHAR(160),""))),0))=(IFERROR(VALUE(TRIM(SUBSTITUTE(I57,CHAR(160),""))),0)),"OK",
(IFERROR(VALUE(TRIM(SUBSTITUTE(S57,CHAR(160),""))),0))&lt;(IFERROR(VALUE(TRIM(SUBSTITUTE(I57,CHAR(160),""))),0)),"Attention : Montant présenté partiellement écarté",
TRUE,""))</f>
        <v/>
      </c>
      <c r="V57" s="125" t="str">
        <f t="shared" si="17"/>
        <v/>
      </c>
    </row>
    <row r="58" spans="1:22" ht="15.95">
      <c r="A58" s="374">
        <v>47</v>
      </c>
      <c r="B58" s="247"/>
      <c r="C58" s="5"/>
      <c r="D58" s="248"/>
      <c r="E58" s="249"/>
      <c r="F58" s="7"/>
      <c r="G58" s="248"/>
      <c r="H58" s="250"/>
      <c r="I58" s="20" t="str">
        <f t="shared" si="18"/>
        <v/>
      </c>
      <c r="J58" s="373"/>
      <c r="K58" s="384" t="str">
        <f t="shared" si="10"/>
        <v/>
      </c>
      <c r="L58" s="251" t="str">
        <f t="shared" si="11"/>
        <v/>
      </c>
      <c r="M58" s="251" t="str">
        <f t="shared" si="12"/>
        <v/>
      </c>
      <c r="N58" s="369" t="str">
        <f t="shared" si="13"/>
        <v/>
      </c>
      <c r="O58" s="252" t="str">
        <f t="shared" si="14"/>
        <v/>
      </c>
      <c r="P58" s="251" t="str">
        <f t="shared" si="15"/>
        <v/>
      </c>
      <c r="Q58" s="251" t="str">
        <f t="shared" si="16"/>
        <v/>
      </c>
      <c r="R58" s="253"/>
      <c r="S58" s="252" t="str">
        <f t="shared" si="19"/>
        <v/>
      </c>
      <c r="T58" s="248"/>
      <c r="U58" s="254" t="str" cm="1">
        <f t="array" ref="U58">IF(OR(S58="",I58=""),"",_xlfn.IFS(
(IFERROR(VALUE(TRIM(SUBSTITUTE(S58,CHAR(160),""))),0))=0,"Attention : montant présenté entièrement écarté",
(IFERROR(VALUE(TRIM(SUBSTITUTE(S58,CHAR(160),""))),0))&gt;(IFERROR(VALUE(TRIM(SUBSTITUTE(I58,CHAR(160),""))),0)),"KO : Le montant retenu est supérieur au montant présenté. Merci de revoir la ligne de contribution ou plafonner son montant.",
(IFERROR(VALUE(TRIM(SUBSTITUTE(I58,CHAR(160),""))),0))=0,"",(IFERROR(VALUE(TRIM(SUBSTITUTE(S58,CHAR(160),""))),0))=(IFERROR(VALUE(TRIM(SUBSTITUTE(I58,CHAR(160),""))),0)),"OK",
(IFERROR(VALUE(TRIM(SUBSTITUTE(S58,CHAR(160),""))),0))&lt;(IFERROR(VALUE(TRIM(SUBSTITUTE(I58,CHAR(160),""))),0)),"Attention : Montant présenté partiellement écarté",
TRUE,""))</f>
        <v/>
      </c>
      <c r="V58" s="125" t="str">
        <f t="shared" si="17"/>
        <v/>
      </c>
    </row>
    <row r="59" spans="1:22" ht="15.95">
      <c r="A59" s="374">
        <v>48</v>
      </c>
      <c r="B59" s="247"/>
      <c r="C59" s="5"/>
      <c r="D59" s="248"/>
      <c r="E59" s="249"/>
      <c r="F59" s="7"/>
      <c r="G59" s="248"/>
      <c r="H59" s="250"/>
      <c r="I59" s="20" t="str">
        <f t="shared" si="18"/>
        <v/>
      </c>
      <c r="J59" s="373"/>
      <c r="K59" s="384" t="str">
        <f t="shared" si="10"/>
        <v/>
      </c>
      <c r="L59" s="251" t="str">
        <f t="shared" si="11"/>
        <v/>
      </c>
      <c r="M59" s="251" t="str">
        <f t="shared" si="12"/>
        <v/>
      </c>
      <c r="N59" s="369" t="str">
        <f t="shared" si="13"/>
        <v/>
      </c>
      <c r="O59" s="252" t="str">
        <f t="shared" si="14"/>
        <v/>
      </c>
      <c r="P59" s="251" t="str">
        <f t="shared" si="15"/>
        <v/>
      </c>
      <c r="Q59" s="251" t="str">
        <f t="shared" si="16"/>
        <v/>
      </c>
      <c r="R59" s="253"/>
      <c r="S59" s="252" t="str">
        <f t="shared" si="19"/>
        <v/>
      </c>
      <c r="T59" s="248"/>
      <c r="U59" s="254" t="str" cm="1">
        <f t="array" ref="U59">IF(OR(S59="",I59=""),"",_xlfn.IFS(
(IFERROR(VALUE(TRIM(SUBSTITUTE(S59,CHAR(160),""))),0))=0,"Attention : montant présenté entièrement écarté",
(IFERROR(VALUE(TRIM(SUBSTITUTE(S59,CHAR(160),""))),0))&gt;(IFERROR(VALUE(TRIM(SUBSTITUTE(I59,CHAR(160),""))),0)),"KO : Le montant retenu est supérieur au montant présenté. Merci de revoir la ligne de contribution ou plafonner son montant.",
(IFERROR(VALUE(TRIM(SUBSTITUTE(I59,CHAR(160),""))),0))=0,"",(IFERROR(VALUE(TRIM(SUBSTITUTE(S59,CHAR(160),""))),0))=(IFERROR(VALUE(TRIM(SUBSTITUTE(I59,CHAR(160),""))),0)),"OK",
(IFERROR(VALUE(TRIM(SUBSTITUTE(S59,CHAR(160),""))),0))&lt;(IFERROR(VALUE(TRIM(SUBSTITUTE(I59,CHAR(160),""))),0)),"Attention : Montant présenté partiellement écarté",
TRUE,""))</f>
        <v/>
      </c>
      <c r="V59" s="125" t="str">
        <f t="shared" si="17"/>
        <v/>
      </c>
    </row>
    <row r="60" spans="1:22" ht="15.95">
      <c r="A60" s="374">
        <v>49</v>
      </c>
      <c r="B60" s="247"/>
      <c r="C60" s="5"/>
      <c r="D60" s="248"/>
      <c r="E60" s="249"/>
      <c r="F60" s="7"/>
      <c r="G60" s="248"/>
      <c r="H60" s="250"/>
      <c r="I60" s="20" t="str">
        <f t="shared" si="18"/>
        <v/>
      </c>
      <c r="J60" s="373"/>
      <c r="K60" s="384" t="str">
        <f t="shared" si="10"/>
        <v/>
      </c>
      <c r="L60" s="251" t="str">
        <f t="shared" si="11"/>
        <v/>
      </c>
      <c r="M60" s="251" t="str">
        <f t="shared" si="12"/>
        <v/>
      </c>
      <c r="N60" s="369" t="str">
        <f t="shared" si="13"/>
        <v/>
      </c>
      <c r="O60" s="252" t="str">
        <f t="shared" si="14"/>
        <v/>
      </c>
      <c r="P60" s="251" t="str">
        <f t="shared" si="15"/>
        <v/>
      </c>
      <c r="Q60" s="251" t="str">
        <f t="shared" si="16"/>
        <v/>
      </c>
      <c r="R60" s="253"/>
      <c r="S60" s="252" t="str">
        <f t="shared" si="19"/>
        <v/>
      </c>
      <c r="T60" s="248"/>
      <c r="U60" s="254" t="str" cm="1">
        <f t="array" ref="U60">IF(OR(S60="",I60=""),"",_xlfn.IFS(
(IFERROR(VALUE(TRIM(SUBSTITUTE(S60,CHAR(160),""))),0))=0,"Attention : montant présenté entièrement écarté",
(IFERROR(VALUE(TRIM(SUBSTITUTE(S60,CHAR(160),""))),0))&gt;(IFERROR(VALUE(TRIM(SUBSTITUTE(I60,CHAR(160),""))),0)),"KO : Le montant retenu est supérieur au montant présenté. Merci de revoir la ligne de contribution ou plafonner son montant.",
(IFERROR(VALUE(TRIM(SUBSTITUTE(I60,CHAR(160),""))),0))=0,"",(IFERROR(VALUE(TRIM(SUBSTITUTE(S60,CHAR(160),""))),0))=(IFERROR(VALUE(TRIM(SUBSTITUTE(I60,CHAR(160),""))),0)),"OK",
(IFERROR(VALUE(TRIM(SUBSTITUTE(S60,CHAR(160),""))),0))&lt;(IFERROR(VALUE(TRIM(SUBSTITUTE(I60,CHAR(160),""))),0)),"Attention : Montant présenté partiellement écarté",
TRUE,""))</f>
        <v/>
      </c>
      <c r="V60" s="125" t="str">
        <f t="shared" si="17"/>
        <v/>
      </c>
    </row>
    <row r="61" spans="1:22" ht="15.95">
      <c r="A61" s="374">
        <v>50</v>
      </c>
      <c r="B61" s="247"/>
      <c r="C61" s="5"/>
      <c r="D61" s="248"/>
      <c r="E61" s="249"/>
      <c r="F61" s="7"/>
      <c r="G61" s="248"/>
      <c r="H61" s="250"/>
      <c r="I61" s="20" t="str">
        <f t="shared" si="18"/>
        <v/>
      </c>
      <c r="J61" s="373"/>
      <c r="K61" s="384" t="str">
        <f t="shared" si="10"/>
        <v/>
      </c>
      <c r="L61" s="251" t="str">
        <f t="shared" si="11"/>
        <v/>
      </c>
      <c r="M61" s="251" t="str">
        <f t="shared" si="12"/>
        <v/>
      </c>
      <c r="N61" s="369" t="str">
        <f t="shared" si="13"/>
        <v/>
      </c>
      <c r="O61" s="252" t="str">
        <f t="shared" si="14"/>
        <v/>
      </c>
      <c r="P61" s="251" t="str">
        <f t="shared" si="15"/>
        <v/>
      </c>
      <c r="Q61" s="251" t="str">
        <f t="shared" si="16"/>
        <v/>
      </c>
      <c r="R61" s="253"/>
      <c r="S61" s="252" t="str">
        <f t="shared" si="19"/>
        <v/>
      </c>
      <c r="T61" s="248"/>
      <c r="U61" s="254" t="str" cm="1">
        <f t="array" ref="U61">IF(OR(S61="",I61=""),"",_xlfn.IFS(
(IFERROR(VALUE(TRIM(SUBSTITUTE(S61,CHAR(160),""))),0))=0,"Attention : montant présenté entièrement écarté",
(IFERROR(VALUE(TRIM(SUBSTITUTE(S61,CHAR(160),""))),0))&gt;(IFERROR(VALUE(TRIM(SUBSTITUTE(I61,CHAR(160),""))),0)),"KO : Le montant retenu est supérieur au montant présenté. Merci de revoir la ligne de contribution ou plafonner son montant.",
(IFERROR(VALUE(TRIM(SUBSTITUTE(I61,CHAR(160),""))),0))=0,"",(IFERROR(VALUE(TRIM(SUBSTITUTE(S61,CHAR(160),""))),0))=(IFERROR(VALUE(TRIM(SUBSTITUTE(I61,CHAR(160),""))),0)),"OK",
(IFERROR(VALUE(TRIM(SUBSTITUTE(S61,CHAR(160),""))),0))&lt;(IFERROR(VALUE(TRIM(SUBSTITUTE(I61,CHAR(160),""))),0)),"Attention : Montant présenté partiellement écarté",
TRUE,""))</f>
        <v/>
      </c>
      <c r="V61" s="125" t="str">
        <f t="shared" si="17"/>
        <v/>
      </c>
    </row>
    <row r="62" spans="1:22" ht="15.95">
      <c r="A62" s="374">
        <v>51</v>
      </c>
      <c r="B62" s="247"/>
      <c r="C62" s="5"/>
      <c r="D62" s="248"/>
      <c r="E62" s="249"/>
      <c r="F62" s="7"/>
      <c r="G62" s="248"/>
      <c r="H62" s="250"/>
      <c r="I62" s="20" t="str">
        <f t="shared" si="18"/>
        <v/>
      </c>
      <c r="J62" s="373"/>
      <c r="K62" s="384" t="str">
        <f t="shared" si="10"/>
        <v/>
      </c>
      <c r="L62" s="251" t="str">
        <f t="shared" si="11"/>
        <v/>
      </c>
      <c r="M62" s="251" t="str">
        <f t="shared" si="12"/>
        <v/>
      </c>
      <c r="N62" s="369" t="str">
        <f t="shared" si="13"/>
        <v/>
      </c>
      <c r="O62" s="252" t="str">
        <f t="shared" si="14"/>
        <v/>
      </c>
      <c r="P62" s="251" t="str">
        <f t="shared" si="15"/>
        <v/>
      </c>
      <c r="Q62" s="251" t="str">
        <f t="shared" si="16"/>
        <v/>
      </c>
      <c r="R62" s="253"/>
      <c r="S62" s="252" t="str">
        <f t="shared" si="19"/>
        <v/>
      </c>
      <c r="T62" s="248"/>
      <c r="U62" s="254" t="str" cm="1">
        <f t="array" ref="U62">IF(OR(S62="",I62=""),"",_xlfn.IFS(
(IFERROR(VALUE(TRIM(SUBSTITUTE(S62,CHAR(160),""))),0))=0,"Attention : montant présenté entièrement écarté",
(IFERROR(VALUE(TRIM(SUBSTITUTE(S62,CHAR(160),""))),0))&gt;(IFERROR(VALUE(TRIM(SUBSTITUTE(I62,CHAR(160),""))),0)),"KO : Le montant retenu est supérieur au montant présenté. Merci de revoir la ligne de contribution ou plafonner son montant.",
(IFERROR(VALUE(TRIM(SUBSTITUTE(I62,CHAR(160),""))),0))=0,"",(IFERROR(VALUE(TRIM(SUBSTITUTE(S62,CHAR(160),""))),0))=(IFERROR(VALUE(TRIM(SUBSTITUTE(I62,CHAR(160),""))),0)),"OK",
(IFERROR(VALUE(TRIM(SUBSTITUTE(S62,CHAR(160),""))),0))&lt;(IFERROR(VALUE(TRIM(SUBSTITUTE(I62,CHAR(160),""))),0)),"Attention : Montant présenté partiellement écarté",
TRUE,""))</f>
        <v/>
      </c>
      <c r="V62" s="125" t="str">
        <f t="shared" si="17"/>
        <v/>
      </c>
    </row>
    <row r="63" spans="1:22" ht="15.95">
      <c r="A63" s="374">
        <v>52</v>
      </c>
      <c r="B63" s="247"/>
      <c r="C63" s="5"/>
      <c r="D63" s="248"/>
      <c r="E63" s="249"/>
      <c r="F63" s="7"/>
      <c r="G63" s="248"/>
      <c r="H63" s="250"/>
      <c r="I63" s="20" t="str">
        <f t="shared" si="18"/>
        <v/>
      </c>
      <c r="J63" s="373"/>
      <c r="K63" s="384" t="str">
        <f t="shared" si="10"/>
        <v/>
      </c>
      <c r="L63" s="251" t="str">
        <f t="shared" si="11"/>
        <v/>
      </c>
      <c r="M63" s="251" t="str">
        <f t="shared" si="12"/>
        <v/>
      </c>
      <c r="N63" s="369" t="str">
        <f t="shared" si="13"/>
        <v/>
      </c>
      <c r="O63" s="252" t="str">
        <f t="shared" si="14"/>
        <v/>
      </c>
      <c r="P63" s="251" t="str">
        <f t="shared" si="15"/>
        <v/>
      </c>
      <c r="Q63" s="251" t="str">
        <f t="shared" si="16"/>
        <v/>
      </c>
      <c r="R63" s="253"/>
      <c r="S63" s="252" t="str">
        <f t="shared" si="19"/>
        <v/>
      </c>
      <c r="T63" s="248"/>
      <c r="U63" s="254" t="str" cm="1">
        <f t="array" ref="U63">IF(OR(S63="",I63=""),"",_xlfn.IFS(
(IFERROR(VALUE(TRIM(SUBSTITUTE(S63,CHAR(160),""))),0))=0,"Attention : montant présenté entièrement écarté",
(IFERROR(VALUE(TRIM(SUBSTITUTE(S63,CHAR(160),""))),0))&gt;(IFERROR(VALUE(TRIM(SUBSTITUTE(I63,CHAR(160),""))),0)),"KO : Le montant retenu est supérieur au montant présenté. Merci de revoir la ligne de contribution ou plafonner son montant.",
(IFERROR(VALUE(TRIM(SUBSTITUTE(I63,CHAR(160),""))),0))=0,"",(IFERROR(VALUE(TRIM(SUBSTITUTE(S63,CHAR(160),""))),0))=(IFERROR(VALUE(TRIM(SUBSTITUTE(I63,CHAR(160),""))),0)),"OK",
(IFERROR(VALUE(TRIM(SUBSTITUTE(S63,CHAR(160),""))),0))&lt;(IFERROR(VALUE(TRIM(SUBSTITUTE(I63,CHAR(160),""))),0)),"Attention : Montant présenté partiellement écarté",
TRUE,""))</f>
        <v/>
      </c>
      <c r="V63" s="125" t="str">
        <f t="shared" si="17"/>
        <v/>
      </c>
    </row>
    <row r="64" spans="1:22" ht="15.95">
      <c r="A64" s="374">
        <v>53</v>
      </c>
      <c r="B64" s="247"/>
      <c r="C64" s="5"/>
      <c r="D64" s="248"/>
      <c r="E64" s="249"/>
      <c r="F64" s="7"/>
      <c r="G64" s="248"/>
      <c r="H64" s="250"/>
      <c r="I64" s="20" t="str">
        <f t="shared" si="18"/>
        <v/>
      </c>
      <c r="J64" s="373"/>
      <c r="K64" s="384" t="str">
        <f t="shared" si="10"/>
        <v/>
      </c>
      <c r="L64" s="251" t="str">
        <f t="shared" si="11"/>
        <v/>
      </c>
      <c r="M64" s="251" t="str">
        <f t="shared" si="12"/>
        <v/>
      </c>
      <c r="N64" s="369" t="str">
        <f t="shared" si="13"/>
        <v/>
      </c>
      <c r="O64" s="252" t="str">
        <f t="shared" si="14"/>
        <v/>
      </c>
      <c r="P64" s="251" t="str">
        <f t="shared" si="15"/>
        <v/>
      </c>
      <c r="Q64" s="251" t="str">
        <f t="shared" si="16"/>
        <v/>
      </c>
      <c r="R64" s="253"/>
      <c r="S64" s="252" t="str">
        <f t="shared" si="19"/>
        <v/>
      </c>
      <c r="T64" s="248"/>
      <c r="U64" s="254" t="str" cm="1">
        <f t="array" ref="U64">IF(OR(S64="",I64=""),"",_xlfn.IFS(
(IFERROR(VALUE(TRIM(SUBSTITUTE(S64,CHAR(160),""))),0))=0,"Attention : montant présenté entièrement écarté",
(IFERROR(VALUE(TRIM(SUBSTITUTE(S64,CHAR(160),""))),0))&gt;(IFERROR(VALUE(TRIM(SUBSTITUTE(I64,CHAR(160),""))),0)),"KO : Le montant retenu est supérieur au montant présenté. Merci de revoir la ligne de contribution ou plafonner son montant.",
(IFERROR(VALUE(TRIM(SUBSTITUTE(I64,CHAR(160),""))),0))=0,"",(IFERROR(VALUE(TRIM(SUBSTITUTE(S64,CHAR(160),""))),0))=(IFERROR(VALUE(TRIM(SUBSTITUTE(I64,CHAR(160),""))),0)),"OK",
(IFERROR(VALUE(TRIM(SUBSTITUTE(S64,CHAR(160),""))),0))&lt;(IFERROR(VALUE(TRIM(SUBSTITUTE(I64,CHAR(160),""))),0)),"Attention : Montant présenté partiellement écarté",
TRUE,""))</f>
        <v/>
      </c>
      <c r="V64" s="125" t="str">
        <f t="shared" si="17"/>
        <v/>
      </c>
    </row>
    <row r="65" spans="1:22" ht="15.95">
      <c r="A65" s="374">
        <v>54</v>
      </c>
      <c r="B65" s="247"/>
      <c r="C65" s="5"/>
      <c r="D65" s="248"/>
      <c r="E65" s="249"/>
      <c r="F65" s="7"/>
      <c r="G65" s="248"/>
      <c r="H65" s="250"/>
      <c r="I65" s="20" t="str">
        <f t="shared" si="18"/>
        <v/>
      </c>
      <c r="J65" s="373"/>
      <c r="K65" s="384" t="str">
        <f t="shared" si="10"/>
        <v/>
      </c>
      <c r="L65" s="251" t="str">
        <f t="shared" si="11"/>
        <v/>
      </c>
      <c r="M65" s="251" t="str">
        <f t="shared" si="12"/>
        <v/>
      </c>
      <c r="N65" s="369" t="str">
        <f t="shared" si="13"/>
        <v/>
      </c>
      <c r="O65" s="252" t="str">
        <f t="shared" si="14"/>
        <v/>
      </c>
      <c r="P65" s="251" t="str">
        <f t="shared" si="15"/>
        <v/>
      </c>
      <c r="Q65" s="251" t="str">
        <f t="shared" si="16"/>
        <v/>
      </c>
      <c r="R65" s="253"/>
      <c r="S65" s="252" t="str">
        <f t="shared" si="19"/>
        <v/>
      </c>
      <c r="T65" s="248"/>
      <c r="U65" s="254" t="str" cm="1">
        <f t="array" ref="U65">IF(OR(S65="",I65=""),"",_xlfn.IFS(
(IFERROR(VALUE(TRIM(SUBSTITUTE(S65,CHAR(160),""))),0))=0,"Attention : montant présenté entièrement écarté",
(IFERROR(VALUE(TRIM(SUBSTITUTE(S65,CHAR(160),""))),0))&gt;(IFERROR(VALUE(TRIM(SUBSTITUTE(I65,CHAR(160),""))),0)),"KO : Le montant retenu est supérieur au montant présenté. Merci de revoir la ligne de contribution ou plafonner son montant.",
(IFERROR(VALUE(TRIM(SUBSTITUTE(I65,CHAR(160),""))),0))=0,"",(IFERROR(VALUE(TRIM(SUBSTITUTE(S65,CHAR(160),""))),0))=(IFERROR(VALUE(TRIM(SUBSTITUTE(I65,CHAR(160),""))),0)),"OK",
(IFERROR(VALUE(TRIM(SUBSTITUTE(S65,CHAR(160),""))),0))&lt;(IFERROR(VALUE(TRIM(SUBSTITUTE(I65,CHAR(160),""))),0)),"Attention : Montant présenté partiellement écarté",
TRUE,""))</f>
        <v/>
      </c>
      <c r="V65" s="125" t="str">
        <f t="shared" si="17"/>
        <v/>
      </c>
    </row>
    <row r="66" spans="1:22" ht="15.95">
      <c r="A66" s="374">
        <v>55</v>
      </c>
      <c r="B66" s="247"/>
      <c r="C66" s="5"/>
      <c r="D66" s="248"/>
      <c r="E66" s="249"/>
      <c r="F66" s="7"/>
      <c r="G66" s="248"/>
      <c r="H66" s="250"/>
      <c r="I66" s="20" t="str">
        <f t="shared" si="18"/>
        <v/>
      </c>
      <c r="J66" s="373"/>
      <c r="K66" s="384" t="str">
        <f t="shared" si="10"/>
        <v/>
      </c>
      <c r="L66" s="251" t="str">
        <f t="shared" si="11"/>
        <v/>
      </c>
      <c r="M66" s="251" t="str">
        <f t="shared" si="12"/>
        <v/>
      </c>
      <c r="N66" s="369" t="str">
        <f t="shared" si="13"/>
        <v/>
      </c>
      <c r="O66" s="252" t="str">
        <f t="shared" si="14"/>
        <v/>
      </c>
      <c r="P66" s="251" t="str">
        <f t="shared" si="15"/>
        <v/>
      </c>
      <c r="Q66" s="251" t="str">
        <f t="shared" si="16"/>
        <v/>
      </c>
      <c r="R66" s="253"/>
      <c r="S66" s="252" t="str">
        <f t="shared" si="19"/>
        <v/>
      </c>
      <c r="T66" s="248"/>
      <c r="U66" s="254" t="str" cm="1">
        <f t="array" ref="U66">IF(OR(S66="",I66=""),"",_xlfn.IFS(
(IFERROR(VALUE(TRIM(SUBSTITUTE(S66,CHAR(160),""))),0))=0,"Attention : montant présenté entièrement écarté",
(IFERROR(VALUE(TRIM(SUBSTITUTE(S66,CHAR(160),""))),0))&gt;(IFERROR(VALUE(TRIM(SUBSTITUTE(I66,CHAR(160),""))),0)),"KO : Le montant retenu est supérieur au montant présenté. Merci de revoir la ligne de contribution ou plafonner son montant.",
(IFERROR(VALUE(TRIM(SUBSTITUTE(I66,CHAR(160),""))),0))=0,"",(IFERROR(VALUE(TRIM(SUBSTITUTE(S66,CHAR(160),""))),0))=(IFERROR(VALUE(TRIM(SUBSTITUTE(I66,CHAR(160),""))),0)),"OK",
(IFERROR(VALUE(TRIM(SUBSTITUTE(S66,CHAR(160),""))),0))&lt;(IFERROR(VALUE(TRIM(SUBSTITUTE(I66,CHAR(160),""))),0)),"Attention : Montant présenté partiellement écarté",
TRUE,""))</f>
        <v/>
      </c>
      <c r="V66" s="125" t="str">
        <f t="shared" si="17"/>
        <v/>
      </c>
    </row>
    <row r="67" spans="1:22" ht="15.95">
      <c r="A67" s="374">
        <v>56</v>
      </c>
      <c r="B67" s="247"/>
      <c r="C67" s="5"/>
      <c r="D67" s="248"/>
      <c r="E67" s="249"/>
      <c r="F67" s="7"/>
      <c r="G67" s="248"/>
      <c r="H67" s="250"/>
      <c r="I67" s="20" t="str">
        <f t="shared" si="18"/>
        <v/>
      </c>
      <c r="J67" s="373"/>
      <c r="K67" s="384" t="str">
        <f t="shared" si="10"/>
        <v/>
      </c>
      <c r="L67" s="251" t="str">
        <f t="shared" si="11"/>
        <v/>
      </c>
      <c r="M67" s="251" t="str">
        <f t="shared" si="12"/>
        <v/>
      </c>
      <c r="N67" s="369" t="str">
        <f t="shared" si="13"/>
        <v/>
      </c>
      <c r="O67" s="252" t="str">
        <f t="shared" si="14"/>
        <v/>
      </c>
      <c r="P67" s="251" t="str">
        <f t="shared" si="15"/>
        <v/>
      </c>
      <c r="Q67" s="251" t="str">
        <f t="shared" si="16"/>
        <v/>
      </c>
      <c r="R67" s="253"/>
      <c r="S67" s="252" t="str">
        <f t="shared" si="19"/>
        <v/>
      </c>
      <c r="T67" s="248"/>
      <c r="U67" s="254" t="str" cm="1">
        <f t="array" ref="U67">IF(OR(S67="",I67=""),"",_xlfn.IFS(
(IFERROR(VALUE(TRIM(SUBSTITUTE(S67,CHAR(160),""))),0))=0,"Attention : montant présenté entièrement écarté",
(IFERROR(VALUE(TRIM(SUBSTITUTE(S67,CHAR(160),""))),0))&gt;(IFERROR(VALUE(TRIM(SUBSTITUTE(I67,CHAR(160),""))),0)),"KO : Le montant retenu est supérieur au montant présenté. Merci de revoir la ligne de contribution ou plafonner son montant.",
(IFERROR(VALUE(TRIM(SUBSTITUTE(I67,CHAR(160),""))),0))=0,"",(IFERROR(VALUE(TRIM(SUBSTITUTE(S67,CHAR(160),""))),0))=(IFERROR(VALUE(TRIM(SUBSTITUTE(I67,CHAR(160),""))),0)),"OK",
(IFERROR(VALUE(TRIM(SUBSTITUTE(S67,CHAR(160),""))),0))&lt;(IFERROR(VALUE(TRIM(SUBSTITUTE(I67,CHAR(160),""))),0)),"Attention : Montant présenté partiellement écarté",
TRUE,""))</f>
        <v/>
      </c>
      <c r="V67" s="125" t="str">
        <f t="shared" si="17"/>
        <v/>
      </c>
    </row>
    <row r="68" spans="1:22" ht="15.95">
      <c r="A68" s="374">
        <v>57</v>
      </c>
      <c r="B68" s="247"/>
      <c r="C68" s="5"/>
      <c r="D68" s="248"/>
      <c r="E68" s="249"/>
      <c r="F68" s="7"/>
      <c r="G68" s="248"/>
      <c r="H68" s="250"/>
      <c r="I68" s="20" t="str">
        <f t="shared" si="18"/>
        <v/>
      </c>
      <c r="J68" s="373"/>
      <c r="K68" s="384" t="str">
        <f t="shared" si="10"/>
        <v/>
      </c>
      <c r="L68" s="251" t="str">
        <f t="shared" si="11"/>
        <v/>
      </c>
      <c r="M68" s="251" t="str">
        <f t="shared" si="12"/>
        <v/>
      </c>
      <c r="N68" s="369" t="str">
        <f t="shared" si="13"/>
        <v/>
      </c>
      <c r="O68" s="252" t="str">
        <f t="shared" si="14"/>
        <v/>
      </c>
      <c r="P68" s="251" t="str">
        <f t="shared" si="15"/>
        <v/>
      </c>
      <c r="Q68" s="251" t="str">
        <f t="shared" si="16"/>
        <v/>
      </c>
      <c r="R68" s="253"/>
      <c r="S68" s="252" t="str">
        <f t="shared" si="19"/>
        <v/>
      </c>
      <c r="T68" s="248"/>
      <c r="U68" s="254" t="str" cm="1">
        <f t="array" ref="U68">IF(OR(S68="",I68=""),"",_xlfn.IFS(
(IFERROR(VALUE(TRIM(SUBSTITUTE(S68,CHAR(160),""))),0))=0,"Attention : montant présenté entièrement écarté",
(IFERROR(VALUE(TRIM(SUBSTITUTE(S68,CHAR(160),""))),0))&gt;(IFERROR(VALUE(TRIM(SUBSTITUTE(I68,CHAR(160),""))),0)),"KO : Le montant retenu est supérieur au montant présenté. Merci de revoir la ligne de contribution ou plafonner son montant.",
(IFERROR(VALUE(TRIM(SUBSTITUTE(I68,CHAR(160),""))),0))=0,"",(IFERROR(VALUE(TRIM(SUBSTITUTE(S68,CHAR(160),""))),0))=(IFERROR(VALUE(TRIM(SUBSTITUTE(I68,CHAR(160),""))),0)),"OK",
(IFERROR(VALUE(TRIM(SUBSTITUTE(S68,CHAR(160),""))),0))&lt;(IFERROR(VALUE(TRIM(SUBSTITUTE(I68,CHAR(160),""))),0)),"Attention : Montant présenté partiellement écarté",
TRUE,""))</f>
        <v/>
      </c>
      <c r="V68" s="125" t="str">
        <f t="shared" si="17"/>
        <v/>
      </c>
    </row>
    <row r="69" spans="1:22" ht="15.95">
      <c r="A69" s="374">
        <v>58</v>
      </c>
      <c r="B69" s="247"/>
      <c r="C69" s="5"/>
      <c r="D69" s="248"/>
      <c r="E69" s="249"/>
      <c r="F69" s="7"/>
      <c r="G69" s="248"/>
      <c r="H69" s="250"/>
      <c r="I69" s="20" t="str">
        <f t="shared" si="18"/>
        <v/>
      </c>
      <c r="J69" s="373"/>
      <c r="K69" s="384" t="str">
        <f t="shared" si="10"/>
        <v/>
      </c>
      <c r="L69" s="251" t="str">
        <f t="shared" si="11"/>
        <v/>
      </c>
      <c r="M69" s="251" t="str">
        <f t="shared" si="12"/>
        <v/>
      </c>
      <c r="N69" s="369" t="str">
        <f t="shared" si="13"/>
        <v/>
      </c>
      <c r="O69" s="252" t="str">
        <f t="shared" si="14"/>
        <v/>
      </c>
      <c r="P69" s="251" t="str">
        <f t="shared" si="15"/>
        <v/>
      </c>
      <c r="Q69" s="251" t="str">
        <f t="shared" si="16"/>
        <v/>
      </c>
      <c r="R69" s="253"/>
      <c r="S69" s="252" t="str">
        <f t="shared" si="19"/>
        <v/>
      </c>
      <c r="T69" s="248"/>
      <c r="U69" s="254" t="str" cm="1">
        <f t="array" ref="U69">IF(OR(S69="",I69=""),"",_xlfn.IFS(
(IFERROR(VALUE(TRIM(SUBSTITUTE(S69,CHAR(160),""))),0))=0,"Attention : montant présenté entièrement écarté",
(IFERROR(VALUE(TRIM(SUBSTITUTE(S69,CHAR(160),""))),0))&gt;(IFERROR(VALUE(TRIM(SUBSTITUTE(I69,CHAR(160),""))),0)),"KO : Le montant retenu est supérieur au montant présenté. Merci de revoir la ligne de contribution ou plafonner son montant.",
(IFERROR(VALUE(TRIM(SUBSTITUTE(I69,CHAR(160),""))),0))=0,"",(IFERROR(VALUE(TRIM(SUBSTITUTE(S69,CHAR(160),""))),0))=(IFERROR(VALUE(TRIM(SUBSTITUTE(I69,CHAR(160),""))),0)),"OK",
(IFERROR(VALUE(TRIM(SUBSTITUTE(S69,CHAR(160),""))),0))&lt;(IFERROR(VALUE(TRIM(SUBSTITUTE(I69,CHAR(160),""))),0)),"Attention : Montant présenté partiellement écarté",
TRUE,""))</f>
        <v/>
      </c>
      <c r="V69" s="125" t="str">
        <f t="shared" si="17"/>
        <v/>
      </c>
    </row>
    <row r="70" spans="1:22" ht="15.95">
      <c r="A70" s="374">
        <v>59</v>
      </c>
      <c r="B70" s="247"/>
      <c r="C70" s="5"/>
      <c r="D70" s="248"/>
      <c r="E70" s="249"/>
      <c r="F70" s="7"/>
      <c r="G70" s="248"/>
      <c r="H70" s="250"/>
      <c r="I70" s="20" t="str">
        <f t="shared" si="18"/>
        <v/>
      </c>
      <c r="J70" s="373"/>
      <c r="K70" s="384" t="str">
        <f t="shared" si="10"/>
        <v/>
      </c>
      <c r="L70" s="251" t="str">
        <f t="shared" si="11"/>
        <v/>
      </c>
      <c r="M70" s="251" t="str">
        <f t="shared" si="12"/>
        <v/>
      </c>
      <c r="N70" s="369" t="str">
        <f t="shared" si="13"/>
        <v/>
      </c>
      <c r="O70" s="252" t="str">
        <f t="shared" si="14"/>
        <v/>
      </c>
      <c r="P70" s="251" t="str">
        <f t="shared" si="15"/>
        <v/>
      </c>
      <c r="Q70" s="251" t="str">
        <f t="shared" si="16"/>
        <v/>
      </c>
      <c r="R70" s="253"/>
      <c r="S70" s="252" t="str">
        <f t="shared" si="19"/>
        <v/>
      </c>
      <c r="T70" s="248"/>
      <c r="U70" s="254" t="str" cm="1">
        <f t="array" ref="U70">IF(OR(S70="",I70=""),"",_xlfn.IFS(
(IFERROR(VALUE(TRIM(SUBSTITUTE(S70,CHAR(160),""))),0))=0,"Attention : montant présenté entièrement écarté",
(IFERROR(VALUE(TRIM(SUBSTITUTE(S70,CHAR(160),""))),0))&gt;(IFERROR(VALUE(TRIM(SUBSTITUTE(I70,CHAR(160),""))),0)),"KO : Le montant retenu est supérieur au montant présenté. Merci de revoir la ligne de contribution ou plafonner son montant.",
(IFERROR(VALUE(TRIM(SUBSTITUTE(I70,CHAR(160),""))),0))=0,"",(IFERROR(VALUE(TRIM(SUBSTITUTE(S70,CHAR(160),""))),0))=(IFERROR(VALUE(TRIM(SUBSTITUTE(I70,CHAR(160),""))),0)),"OK",
(IFERROR(VALUE(TRIM(SUBSTITUTE(S70,CHAR(160),""))),0))&lt;(IFERROR(VALUE(TRIM(SUBSTITUTE(I70,CHAR(160),""))),0)),"Attention : Montant présenté partiellement écarté",
TRUE,""))</f>
        <v/>
      </c>
      <c r="V70" s="125" t="str">
        <f t="shared" si="17"/>
        <v/>
      </c>
    </row>
    <row r="71" spans="1:22" ht="15.95">
      <c r="A71" s="374">
        <v>60</v>
      </c>
      <c r="B71" s="247"/>
      <c r="C71" s="5"/>
      <c r="D71" s="248"/>
      <c r="E71" s="249"/>
      <c r="F71" s="7"/>
      <c r="G71" s="248"/>
      <c r="H71" s="250"/>
      <c r="I71" s="20" t="str">
        <f t="shared" si="18"/>
        <v/>
      </c>
      <c r="J71" s="373"/>
      <c r="K71" s="384" t="str">
        <f t="shared" si="10"/>
        <v/>
      </c>
      <c r="L71" s="251" t="str">
        <f t="shared" si="11"/>
        <v/>
      </c>
      <c r="M71" s="251" t="str">
        <f t="shared" si="12"/>
        <v/>
      </c>
      <c r="N71" s="369" t="str">
        <f t="shared" si="13"/>
        <v/>
      </c>
      <c r="O71" s="252" t="str">
        <f t="shared" si="14"/>
        <v/>
      </c>
      <c r="P71" s="251" t="str">
        <f t="shared" si="15"/>
        <v/>
      </c>
      <c r="Q71" s="251" t="str">
        <f t="shared" si="16"/>
        <v/>
      </c>
      <c r="R71" s="253"/>
      <c r="S71" s="252" t="str">
        <f t="shared" si="19"/>
        <v/>
      </c>
      <c r="T71" s="248"/>
      <c r="U71" s="254" t="str" cm="1">
        <f t="array" ref="U71">IF(OR(S71="",I71=""),"",_xlfn.IFS(
(IFERROR(VALUE(TRIM(SUBSTITUTE(S71,CHAR(160),""))),0))=0,"Attention : montant présenté entièrement écarté",
(IFERROR(VALUE(TRIM(SUBSTITUTE(S71,CHAR(160),""))),0))&gt;(IFERROR(VALUE(TRIM(SUBSTITUTE(I71,CHAR(160),""))),0)),"KO : Le montant retenu est supérieur au montant présenté. Merci de revoir la ligne de contribution ou plafonner son montant.",
(IFERROR(VALUE(TRIM(SUBSTITUTE(I71,CHAR(160),""))),0))=0,"",(IFERROR(VALUE(TRIM(SUBSTITUTE(S71,CHAR(160),""))),0))=(IFERROR(VALUE(TRIM(SUBSTITUTE(I71,CHAR(160),""))),0)),"OK",
(IFERROR(VALUE(TRIM(SUBSTITUTE(S71,CHAR(160),""))),0))&lt;(IFERROR(VALUE(TRIM(SUBSTITUTE(I71,CHAR(160),""))),0)),"Attention : Montant présenté partiellement écarté",
TRUE,""))</f>
        <v/>
      </c>
      <c r="V71" s="125" t="str">
        <f t="shared" si="17"/>
        <v/>
      </c>
    </row>
    <row r="72" spans="1:22" ht="15.95">
      <c r="A72" s="374">
        <v>61</v>
      </c>
      <c r="B72" s="247"/>
      <c r="C72" s="5"/>
      <c r="D72" s="248"/>
      <c r="E72" s="249"/>
      <c r="F72" s="7"/>
      <c r="G72" s="248"/>
      <c r="H72" s="250"/>
      <c r="I72" s="20" t="str">
        <f t="shared" si="18"/>
        <v/>
      </c>
      <c r="J72" s="373"/>
      <c r="K72" s="384" t="str">
        <f t="shared" si="10"/>
        <v/>
      </c>
      <c r="L72" s="251" t="str">
        <f t="shared" si="11"/>
        <v/>
      </c>
      <c r="M72" s="251" t="str">
        <f t="shared" si="12"/>
        <v/>
      </c>
      <c r="N72" s="369" t="str">
        <f t="shared" si="13"/>
        <v/>
      </c>
      <c r="O72" s="252" t="str">
        <f t="shared" si="14"/>
        <v/>
      </c>
      <c r="P72" s="251" t="str">
        <f t="shared" si="15"/>
        <v/>
      </c>
      <c r="Q72" s="251" t="str">
        <f t="shared" si="16"/>
        <v/>
      </c>
      <c r="R72" s="253"/>
      <c r="S72" s="252" t="str">
        <f t="shared" si="19"/>
        <v/>
      </c>
      <c r="T72" s="248"/>
      <c r="U72" s="254" t="str" cm="1">
        <f t="array" ref="U72">IF(OR(S72="",I72=""),"",_xlfn.IFS(
(IFERROR(VALUE(TRIM(SUBSTITUTE(S72,CHAR(160),""))),0))=0,"Attention : montant présenté entièrement écarté",
(IFERROR(VALUE(TRIM(SUBSTITUTE(S72,CHAR(160),""))),0))&gt;(IFERROR(VALUE(TRIM(SUBSTITUTE(I72,CHAR(160),""))),0)),"KO : Le montant retenu est supérieur au montant présenté. Merci de revoir la ligne de contribution ou plafonner son montant.",
(IFERROR(VALUE(TRIM(SUBSTITUTE(I72,CHAR(160),""))),0))=0,"",(IFERROR(VALUE(TRIM(SUBSTITUTE(S72,CHAR(160),""))),0))=(IFERROR(VALUE(TRIM(SUBSTITUTE(I72,CHAR(160),""))),0)),"OK",
(IFERROR(VALUE(TRIM(SUBSTITUTE(S72,CHAR(160),""))),0))&lt;(IFERROR(VALUE(TRIM(SUBSTITUTE(I72,CHAR(160),""))),0)),"Attention : Montant présenté partiellement écarté",
TRUE,""))</f>
        <v/>
      </c>
      <c r="V72" s="125" t="str">
        <f t="shared" si="17"/>
        <v/>
      </c>
    </row>
    <row r="73" spans="1:22" ht="15.95">
      <c r="A73" s="374">
        <v>62</v>
      </c>
      <c r="B73" s="247"/>
      <c r="C73" s="5"/>
      <c r="D73" s="248"/>
      <c r="E73" s="249"/>
      <c r="F73" s="7"/>
      <c r="G73" s="248"/>
      <c r="H73" s="250"/>
      <c r="I73" s="20" t="str">
        <f t="shared" si="18"/>
        <v/>
      </c>
      <c r="J73" s="373"/>
      <c r="K73" s="384" t="str">
        <f t="shared" si="10"/>
        <v/>
      </c>
      <c r="L73" s="251" t="str">
        <f t="shared" si="11"/>
        <v/>
      </c>
      <c r="M73" s="251" t="str">
        <f t="shared" si="12"/>
        <v/>
      </c>
      <c r="N73" s="369" t="str">
        <f t="shared" si="13"/>
        <v/>
      </c>
      <c r="O73" s="252" t="str">
        <f t="shared" si="14"/>
        <v/>
      </c>
      <c r="P73" s="251" t="str">
        <f t="shared" si="15"/>
        <v/>
      </c>
      <c r="Q73" s="251" t="str">
        <f t="shared" si="16"/>
        <v/>
      </c>
      <c r="R73" s="253"/>
      <c r="S73" s="252" t="str">
        <f t="shared" si="19"/>
        <v/>
      </c>
      <c r="T73" s="248"/>
      <c r="U73" s="254" t="str" cm="1">
        <f t="array" ref="U73">IF(OR(S73="",I73=""),"",_xlfn.IFS(
(IFERROR(VALUE(TRIM(SUBSTITUTE(S73,CHAR(160),""))),0))=0,"Attention : montant présenté entièrement écarté",
(IFERROR(VALUE(TRIM(SUBSTITUTE(S73,CHAR(160),""))),0))&gt;(IFERROR(VALUE(TRIM(SUBSTITUTE(I73,CHAR(160),""))),0)),"KO : Le montant retenu est supérieur au montant présenté. Merci de revoir la ligne de contribution ou plafonner son montant.",
(IFERROR(VALUE(TRIM(SUBSTITUTE(I73,CHAR(160),""))),0))=0,"",(IFERROR(VALUE(TRIM(SUBSTITUTE(S73,CHAR(160),""))),0))=(IFERROR(VALUE(TRIM(SUBSTITUTE(I73,CHAR(160),""))),0)),"OK",
(IFERROR(VALUE(TRIM(SUBSTITUTE(S73,CHAR(160),""))),0))&lt;(IFERROR(VALUE(TRIM(SUBSTITUTE(I73,CHAR(160),""))),0)),"Attention : Montant présenté partiellement écarté",
TRUE,""))</f>
        <v/>
      </c>
      <c r="V73" s="125" t="str">
        <f t="shared" si="17"/>
        <v/>
      </c>
    </row>
    <row r="74" spans="1:22" ht="15.95">
      <c r="A74" s="374">
        <v>63</v>
      </c>
      <c r="B74" s="247"/>
      <c r="C74" s="5"/>
      <c r="D74" s="248"/>
      <c r="E74" s="249"/>
      <c r="F74" s="7"/>
      <c r="G74" s="248"/>
      <c r="H74" s="250"/>
      <c r="I74" s="20" t="str">
        <f t="shared" si="18"/>
        <v/>
      </c>
      <c r="J74" s="373"/>
      <c r="K74" s="384" t="str">
        <f t="shared" si="10"/>
        <v/>
      </c>
      <c r="L74" s="251" t="str">
        <f t="shared" si="11"/>
        <v/>
      </c>
      <c r="M74" s="251" t="str">
        <f t="shared" si="12"/>
        <v/>
      </c>
      <c r="N74" s="369" t="str">
        <f t="shared" si="13"/>
        <v/>
      </c>
      <c r="O74" s="252" t="str">
        <f t="shared" si="14"/>
        <v/>
      </c>
      <c r="P74" s="251" t="str">
        <f t="shared" si="15"/>
        <v/>
      </c>
      <c r="Q74" s="251" t="str">
        <f t="shared" si="16"/>
        <v/>
      </c>
      <c r="R74" s="253"/>
      <c r="S74" s="252" t="str">
        <f t="shared" si="19"/>
        <v/>
      </c>
      <c r="T74" s="248"/>
      <c r="U74" s="254" t="str" cm="1">
        <f t="array" ref="U74">IF(OR(S74="",I74=""),"",_xlfn.IFS(
(IFERROR(VALUE(TRIM(SUBSTITUTE(S74,CHAR(160),""))),0))=0,"Attention : montant présenté entièrement écarté",
(IFERROR(VALUE(TRIM(SUBSTITUTE(S74,CHAR(160),""))),0))&gt;(IFERROR(VALUE(TRIM(SUBSTITUTE(I74,CHAR(160),""))),0)),"KO : Le montant retenu est supérieur au montant présenté. Merci de revoir la ligne de contribution ou plafonner son montant.",
(IFERROR(VALUE(TRIM(SUBSTITUTE(I74,CHAR(160),""))),0))=0,"",(IFERROR(VALUE(TRIM(SUBSTITUTE(S74,CHAR(160),""))),0))=(IFERROR(VALUE(TRIM(SUBSTITUTE(I74,CHAR(160),""))),0)),"OK",
(IFERROR(VALUE(TRIM(SUBSTITUTE(S74,CHAR(160),""))),0))&lt;(IFERROR(VALUE(TRIM(SUBSTITUTE(I74,CHAR(160),""))),0)),"Attention : Montant présenté partiellement écarté",
TRUE,""))</f>
        <v/>
      </c>
      <c r="V74" s="125" t="str">
        <f t="shared" si="17"/>
        <v/>
      </c>
    </row>
    <row r="75" spans="1:22" ht="15.95">
      <c r="A75" s="374">
        <v>64</v>
      </c>
      <c r="B75" s="247"/>
      <c r="C75" s="5"/>
      <c r="D75" s="248"/>
      <c r="E75" s="249"/>
      <c r="F75" s="7"/>
      <c r="G75" s="248"/>
      <c r="H75" s="250"/>
      <c r="I75" s="20" t="str">
        <f t="shared" si="18"/>
        <v/>
      </c>
      <c r="J75" s="373"/>
      <c r="K75" s="384" t="str">
        <f t="shared" ref="K75:K91" si="20">IF(B75="","",B75)</f>
        <v/>
      </c>
      <c r="L75" s="251" t="str">
        <f t="shared" ref="L75:L91" si="21">IF(C75="","",C75)</f>
        <v/>
      </c>
      <c r="M75" s="251" t="str">
        <f t="shared" ref="M75:M91" si="22">IF(D75="","",D75)</f>
        <v/>
      </c>
      <c r="N75" s="369" t="str">
        <f t="shared" ref="N75:N91" si="23">IF(E75="","",E75)</f>
        <v/>
      </c>
      <c r="O75" s="252" t="str">
        <f t="shared" ref="O75:O91" si="24">IF(F75="","",F75)</f>
        <v/>
      </c>
      <c r="P75" s="251" t="str">
        <f t="shared" ref="P75:P91" si="25">IF(G75="","",G75)</f>
        <v/>
      </c>
      <c r="Q75" s="251" t="str">
        <f t="shared" ref="Q75:Q91" si="26">IF(H75="","",H75)</f>
        <v/>
      </c>
      <c r="R75" s="253"/>
      <c r="S75" s="252" t="str">
        <f t="shared" si="19"/>
        <v/>
      </c>
      <c r="T75" s="248"/>
      <c r="U75" s="254" t="str" cm="1">
        <f t="array" ref="U75">IF(OR(S75="",I75=""),"",_xlfn.IFS(
(IFERROR(VALUE(TRIM(SUBSTITUTE(S75,CHAR(160),""))),0))=0,"Attention : montant présenté entièrement écarté",
(IFERROR(VALUE(TRIM(SUBSTITUTE(S75,CHAR(160),""))),0))&gt;(IFERROR(VALUE(TRIM(SUBSTITUTE(I75,CHAR(160),""))),0)),"KO : Le montant retenu est supérieur au montant présenté. Merci de revoir la ligne de contribution ou plafonner son montant.",
(IFERROR(VALUE(TRIM(SUBSTITUTE(I75,CHAR(160),""))),0))=0,"",(IFERROR(VALUE(TRIM(SUBSTITUTE(S75,CHAR(160),""))),0))=(IFERROR(VALUE(TRIM(SUBSTITUTE(I75,CHAR(160),""))),0)),"OK",
(IFERROR(VALUE(TRIM(SUBSTITUTE(S75,CHAR(160),""))),0))&lt;(IFERROR(VALUE(TRIM(SUBSTITUTE(I75,CHAR(160),""))),0)),"Attention : Montant présenté partiellement écarté",
TRUE,""))</f>
        <v/>
      </c>
      <c r="V75" s="125" t="str">
        <f t="shared" ref="V75:V111" si="27">IF(OR(I75="",S75=""),"",(IFERROR(VALUE(TRIM(SUBSTITUTE(I75,CHAR(160),""))),0))-(IFERROR(VALUE(TRIM(SUBSTITUTE(S75,CHAR(160),""))),0)))</f>
        <v/>
      </c>
    </row>
    <row r="76" spans="1:22" ht="15.95">
      <c r="A76" s="374">
        <v>65</v>
      </c>
      <c r="B76" s="247"/>
      <c r="C76" s="5"/>
      <c r="D76" s="248"/>
      <c r="E76" s="249"/>
      <c r="F76" s="7"/>
      <c r="G76" s="248"/>
      <c r="H76" s="250"/>
      <c r="I76" s="20" t="str">
        <f t="shared" ref="I76:I111" si="28">IF(OR(F76="",E76=""),"",IF((IFERROR(VALUE(TRIM(SUBSTITUTE(F76,CHAR(160),""))),0))*(IFERROR(VALUE(TRIM(SUBSTITUTE(E76,CHAR(160),""))),0))=0,"",(IFERROR(VALUE(TRIM(SUBSTITUTE(F76,CHAR(160),""))),0))*(IFERROR(VALUE(TRIM(SUBSTITUTE(E76,CHAR(160),""))),0))))</f>
        <v/>
      </c>
      <c r="J76" s="373"/>
      <c r="K76" s="384" t="str">
        <f t="shared" si="20"/>
        <v/>
      </c>
      <c r="L76" s="251" t="str">
        <f t="shared" si="21"/>
        <v/>
      </c>
      <c r="M76" s="251" t="str">
        <f t="shared" si="22"/>
        <v/>
      </c>
      <c r="N76" s="369" t="str">
        <f t="shared" si="23"/>
        <v/>
      </c>
      <c r="O76" s="252" t="str">
        <f t="shared" si="24"/>
        <v/>
      </c>
      <c r="P76" s="251" t="str">
        <f t="shared" si="25"/>
        <v/>
      </c>
      <c r="Q76" s="251" t="str">
        <f t="shared" si="26"/>
        <v/>
      </c>
      <c r="R76" s="253"/>
      <c r="S76" s="252" t="str">
        <f t="shared" ref="S76:S111" si="29">IF(OR(N76="",O76=""),"",IF(IFERROR(VALUE(TRIM(SUBSTITUTE(N76,CHAR(160),""))),0)*IFERROR(VALUE(TRIM(SUBSTITUTE(O76,CHAR(160),""))),0)=0,"",IFERROR(VALUE(TRIM(SUBSTITUTE(N76,CHAR(160),""))),0)*IFERROR(VALUE(TRIM(SUBSTITUTE(O76,CHAR(160),""))),0)))</f>
        <v/>
      </c>
      <c r="T76" s="248"/>
      <c r="U76" s="254" t="str" cm="1">
        <f t="array" ref="U76">IF(OR(S76="",I76=""),"",_xlfn.IFS(
(IFERROR(VALUE(TRIM(SUBSTITUTE(S76,CHAR(160),""))),0))=0,"Attention : montant présenté entièrement écarté",
(IFERROR(VALUE(TRIM(SUBSTITUTE(S76,CHAR(160),""))),0))&gt;(IFERROR(VALUE(TRIM(SUBSTITUTE(I76,CHAR(160),""))),0)),"KO : Le montant retenu est supérieur au montant présenté. Merci de revoir la ligne de contribution ou plafonner son montant.",
(IFERROR(VALUE(TRIM(SUBSTITUTE(I76,CHAR(160),""))),0))=0,"",(IFERROR(VALUE(TRIM(SUBSTITUTE(S76,CHAR(160),""))),0))=(IFERROR(VALUE(TRIM(SUBSTITUTE(I76,CHAR(160),""))),0)),"OK",
(IFERROR(VALUE(TRIM(SUBSTITUTE(S76,CHAR(160),""))),0))&lt;(IFERROR(VALUE(TRIM(SUBSTITUTE(I76,CHAR(160),""))),0)),"Attention : Montant présenté partiellement écarté",
TRUE,""))</f>
        <v/>
      </c>
      <c r="V76" s="125" t="str">
        <f t="shared" si="27"/>
        <v/>
      </c>
    </row>
    <row r="77" spans="1:22" ht="15.95">
      <c r="A77" s="374">
        <v>66</v>
      </c>
      <c r="B77" s="247"/>
      <c r="C77" s="5"/>
      <c r="D77" s="248"/>
      <c r="E77" s="249"/>
      <c r="F77" s="7"/>
      <c r="G77" s="248"/>
      <c r="H77" s="250"/>
      <c r="I77" s="20" t="str">
        <f t="shared" si="28"/>
        <v/>
      </c>
      <c r="J77" s="373"/>
      <c r="K77" s="384" t="str">
        <f t="shared" si="20"/>
        <v/>
      </c>
      <c r="L77" s="251" t="str">
        <f t="shared" si="21"/>
        <v/>
      </c>
      <c r="M77" s="251" t="str">
        <f t="shared" si="22"/>
        <v/>
      </c>
      <c r="N77" s="369" t="str">
        <f t="shared" si="23"/>
        <v/>
      </c>
      <c r="O77" s="252" t="str">
        <f t="shared" si="24"/>
        <v/>
      </c>
      <c r="P77" s="251" t="str">
        <f t="shared" si="25"/>
        <v/>
      </c>
      <c r="Q77" s="251" t="str">
        <f t="shared" si="26"/>
        <v/>
      </c>
      <c r="R77" s="253"/>
      <c r="S77" s="252" t="str">
        <f t="shared" si="29"/>
        <v/>
      </c>
      <c r="T77" s="248"/>
      <c r="U77" s="254" t="str" cm="1">
        <f t="array" ref="U77">IF(OR(S77="",I77=""),"",_xlfn.IFS(
(IFERROR(VALUE(TRIM(SUBSTITUTE(S77,CHAR(160),""))),0))=0,"Attention : montant présenté entièrement écarté",
(IFERROR(VALUE(TRIM(SUBSTITUTE(S77,CHAR(160),""))),0))&gt;(IFERROR(VALUE(TRIM(SUBSTITUTE(I77,CHAR(160),""))),0)),"KO : Le montant retenu est supérieur au montant présenté. Merci de revoir la ligne de contribution ou plafonner son montant.",
(IFERROR(VALUE(TRIM(SUBSTITUTE(I77,CHAR(160),""))),0))=0,"",(IFERROR(VALUE(TRIM(SUBSTITUTE(S77,CHAR(160),""))),0))=(IFERROR(VALUE(TRIM(SUBSTITUTE(I77,CHAR(160),""))),0)),"OK",
(IFERROR(VALUE(TRIM(SUBSTITUTE(S77,CHAR(160),""))),0))&lt;(IFERROR(VALUE(TRIM(SUBSTITUTE(I77,CHAR(160),""))),0)),"Attention : Montant présenté partiellement écarté",
TRUE,""))</f>
        <v/>
      </c>
      <c r="V77" s="125" t="str">
        <f t="shared" si="27"/>
        <v/>
      </c>
    </row>
    <row r="78" spans="1:22" ht="15.95">
      <c r="A78" s="374">
        <v>67</v>
      </c>
      <c r="B78" s="247"/>
      <c r="C78" s="5"/>
      <c r="D78" s="248"/>
      <c r="E78" s="249"/>
      <c r="F78" s="7"/>
      <c r="G78" s="248"/>
      <c r="H78" s="250"/>
      <c r="I78" s="20" t="str">
        <f t="shared" si="28"/>
        <v/>
      </c>
      <c r="J78" s="373"/>
      <c r="K78" s="384" t="str">
        <f t="shared" si="20"/>
        <v/>
      </c>
      <c r="L78" s="251" t="str">
        <f t="shared" si="21"/>
        <v/>
      </c>
      <c r="M78" s="251" t="str">
        <f t="shared" si="22"/>
        <v/>
      </c>
      <c r="N78" s="369" t="str">
        <f t="shared" si="23"/>
        <v/>
      </c>
      <c r="O78" s="252" t="str">
        <f t="shared" si="24"/>
        <v/>
      </c>
      <c r="P78" s="251" t="str">
        <f t="shared" si="25"/>
        <v/>
      </c>
      <c r="Q78" s="251" t="str">
        <f t="shared" si="26"/>
        <v/>
      </c>
      <c r="R78" s="253"/>
      <c r="S78" s="252" t="str">
        <f t="shared" si="29"/>
        <v/>
      </c>
      <c r="T78" s="248"/>
      <c r="U78" s="254" t="str" cm="1">
        <f t="array" ref="U78">IF(OR(S78="",I78=""),"",_xlfn.IFS(
(IFERROR(VALUE(TRIM(SUBSTITUTE(S78,CHAR(160),""))),0))=0,"Attention : montant présenté entièrement écarté",
(IFERROR(VALUE(TRIM(SUBSTITUTE(S78,CHAR(160),""))),0))&gt;(IFERROR(VALUE(TRIM(SUBSTITUTE(I78,CHAR(160),""))),0)),"KO : Le montant retenu est supérieur au montant présenté. Merci de revoir la ligne de contribution ou plafonner son montant.",
(IFERROR(VALUE(TRIM(SUBSTITUTE(I78,CHAR(160),""))),0))=0,"",(IFERROR(VALUE(TRIM(SUBSTITUTE(S78,CHAR(160),""))),0))=(IFERROR(VALUE(TRIM(SUBSTITUTE(I78,CHAR(160),""))),0)),"OK",
(IFERROR(VALUE(TRIM(SUBSTITUTE(S78,CHAR(160),""))),0))&lt;(IFERROR(VALUE(TRIM(SUBSTITUTE(I78,CHAR(160),""))),0)),"Attention : Montant présenté partiellement écarté",
TRUE,""))</f>
        <v/>
      </c>
      <c r="V78" s="125" t="str">
        <f t="shared" si="27"/>
        <v/>
      </c>
    </row>
    <row r="79" spans="1:22" ht="15.95">
      <c r="A79" s="374">
        <v>68</v>
      </c>
      <c r="B79" s="247"/>
      <c r="C79" s="5"/>
      <c r="D79" s="248"/>
      <c r="E79" s="249"/>
      <c r="F79" s="7"/>
      <c r="G79" s="248"/>
      <c r="H79" s="250"/>
      <c r="I79" s="20" t="str">
        <f t="shared" si="28"/>
        <v/>
      </c>
      <c r="J79" s="373"/>
      <c r="K79" s="384" t="str">
        <f t="shared" si="20"/>
        <v/>
      </c>
      <c r="L79" s="251" t="str">
        <f t="shared" si="21"/>
        <v/>
      </c>
      <c r="M79" s="251" t="str">
        <f t="shared" si="22"/>
        <v/>
      </c>
      <c r="N79" s="369" t="str">
        <f t="shared" si="23"/>
        <v/>
      </c>
      <c r="O79" s="252" t="str">
        <f t="shared" si="24"/>
        <v/>
      </c>
      <c r="P79" s="251" t="str">
        <f t="shared" si="25"/>
        <v/>
      </c>
      <c r="Q79" s="251" t="str">
        <f t="shared" si="26"/>
        <v/>
      </c>
      <c r="R79" s="253"/>
      <c r="S79" s="252" t="str">
        <f t="shared" si="29"/>
        <v/>
      </c>
      <c r="T79" s="248"/>
      <c r="U79" s="254" t="str" cm="1">
        <f t="array" ref="U79">IF(OR(S79="",I79=""),"",_xlfn.IFS(
(IFERROR(VALUE(TRIM(SUBSTITUTE(S79,CHAR(160),""))),0))=0,"Attention : montant présenté entièrement écarté",
(IFERROR(VALUE(TRIM(SUBSTITUTE(S79,CHAR(160),""))),0))&gt;(IFERROR(VALUE(TRIM(SUBSTITUTE(I79,CHAR(160),""))),0)),"KO : Le montant retenu est supérieur au montant présenté. Merci de revoir la ligne de contribution ou plafonner son montant.",
(IFERROR(VALUE(TRIM(SUBSTITUTE(I79,CHAR(160),""))),0))=0,"",(IFERROR(VALUE(TRIM(SUBSTITUTE(S79,CHAR(160),""))),0))=(IFERROR(VALUE(TRIM(SUBSTITUTE(I79,CHAR(160),""))),0)),"OK",
(IFERROR(VALUE(TRIM(SUBSTITUTE(S79,CHAR(160),""))),0))&lt;(IFERROR(VALUE(TRIM(SUBSTITUTE(I79,CHAR(160),""))),0)),"Attention : Montant présenté partiellement écarté",
TRUE,""))</f>
        <v/>
      </c>
      <c r="V79" s="125" t="str">
        <f t="shared" si="27"/>
        <v/>
      </c>
    </row>
    <row r="80" spans="1:22" ht="15.95">
      <c r="A80" s="374">
        <v>69</v>
      </c>
      <c r="B80" s="247"/>
      <c r="C80" s="5"/>
      <c r="D80" s="248"/>
      <c r="E80" s="249"/>
      <c r="F80" s="7"/>
      <c r="G80" s="248"/>
      <c r="H80" s="250"/>
      <c r="I80" s="20" t="str">
        <f t="shared" si="28"/>
        <v/>
      </c>
      <c r="J80" s="373"/>
      <c r="K80" s="384" t="str">
        <f t="shared" si="20"/>
        <v/>
      </c>
      <c r="L80" s="251" t="str">
        <f t="shared" si="21"/>
        <v/>
      </c>
      <c r="M80" s="251" t="str">
        <f t="shared" si="22"/>
        <v/>
      </c>
      <c r="N80" s="369" t="str">
        <f t="shared" si="23"/>
        <v/>
      </c>
      <c r="O80" s="252" t="str">
        <f t="shared" si="24"/>
        <v/>
      </c>
      <c r="P80" s="251" t="str">
        <f t="shared" si="25"/>
        <v/>
      </c>
      <c r="Q80" s="251" t="str">
        <f t="shared" si="26"/>
        <v/>
      </c>
      <c r="R80" s="253"/>
      <c r="S80" s="252" t="str">
        <f t="shared" si="29"/>
        <v/>
      </c>
      <c r="T80" s="248"/>
      <c r="U80" s="254" t="str" cm="1">
        <f t="array" ref="U80">IF(OR(S80="",I80=""),"",_xlfn.IFS(
(IFERROR(VALUE(TRIM(SUBSTITUTE(S80,CHAR(160),""))),0))=0,"Attention : montant présenté entièrement écarté",
(IFERROR(VALUE(TRIM(SUBSTITUTE(S80,CHAR(160),""))),0))&gt;(IFERROR(VALUE(TRIM(SUBSTITUTE(I80,CHAR(160),""))),0)),"KO : Le montant retenu est supérieur au montant présenté. Merci de revoir la ligne de contribution ou plafonner son montant.",
(IFERROR(VALUE(TRIM(SUBSTITUTE(I80,CHAR(160),""))),0))=0,"",(IFERROR(VALUE(TRIM(SUBSTITUTE(S80,CHAR(160),""))),0))=(IFERROR(VALUE(TRIM(SUBSTITUTE(I80,CHAR(160),""))),0)),"OK",
(IFERROR(VALUE(TRIM(SUBSTITUTE(S80,CHAR(160),""))),0))&lt;(IFERROR(VALUE(TRIM(SUBSTITUTE(I80,CHAR(160),""))),0)),"Attention : Montant présenté partiellement écarté",
TRUE,""))</f>
        <v/>
      </c>
      <c r="V80" s="125" t="str">
        <f t="shared" si="27"/>
        <v/>
      </c>
    </row>
    <row r="81" spans="1:22" ht="15.95">
      <c r="A81" s="374">
        <v>70</v>
      </c>
      <c r="B81" s="247"/>
      <c r="C81" s="5"/>
      <c r="D81" s="248"/>
      <c r="E81" s="249"/>
      <c r="F81" s="7"/>
      <c r="G81" s="248"/>
      <c r="H81" s="250"/>
      <c r="I81" s="20" t="str">
        <f t="shared" si="28"/>
        <v/>
      </c>
      <c r="J81" s="373"/>
      <c r="K81" s="384" t="str">
        <f t="shared" si="20"/>
        <v/>
      </c>
      <c r="L81" s="251" t="str">
        <f t="shared" si="21"/>
        <v/>
      </c>
      <c r="M81" s="251" t="str">
        <f t="shared" si="22"/>
        <v/>
      </c>
      <c r="N81" s="369" t="str">
        <f t="shared" si="23"/>
        <v/>
      </c>
      <c r="O81" s="252" t="str">
        <f t="shared" si="24"/>
        <v/>
      </c>
      <c r="P81" s="251" t="str">
        <f t="shared" si="25"/>
        <v/>
      </c>
      <c r="Q81" s="251" t="str">
        <f t="shared" si="26"/>
        <v/>
      </c>
      <c r="R81" s="253"/>
      <c r="S81" s="252" t="str">
        <f t="shared" si="29"/>
        <v/>
      </c>
      <c r="T81" s="248"/>
      <c r="U81" s="254" t="str" cm="1">
        <f t="array" ref="U81">IF(OR(S81="",I81=""),"",_xlfn.IFS(
(IFERROR(VALUE(TRIM(SUBSTITUTE(S81,CHAR(160),""))),0))=0,"Attention : montant présenté entièrement écarté",
(IFERROR(VALUE(TRIM(SUBSTITUTE(S81,CHAR(160),""))),0))&gt;(IFERROR(VALUE(TRIM(SUBSTITUTE(I81,CHAR(160),""))),0)),"KO : Le montant retenu est supérieur au montant présenté. Merci de revoir la ligne de contribution ou plafonner son montant.",
(IFERROR(VALUE(TRIM(SUBSTITUTE(I81,CHAR(160),""))),0))=0,"",(IFERROR(VALUE(TRIM(SUBSTITUTE(S81,CHAR(160),""))),0))=(IFERROR(VALUE(TRIM(SUBSTITUTE(I81,CHAR(160),""))),0)),"OK",
(IFERROR(VALUE(TRIM(SUBSTITUTE(S81,CHAR(160),""))),0))&lt;(IFERROR(VALUE(TRIM(SUBSTITUTE(I81,CHAR(160),""))),0)),"Attention : Montant présenté partiellement écarté",
TRUE,""))</f>
        <v/>
      </c>
      <c r="V81" s="125" t="str">
        <f t="shared" si="27"/>
        <v/>
      </c>
    </row>
    <row r="82" spans="1:22" ht="15.95">
      <c r="A82" s="374">
        <v>71</v>
      </c>
      <c r="B82" s="247"/>
      <c r="C82" s="5"/>
      <c r="D82" s="248"/>
      <c r="E82" s="249"/>
      <c r="F82" s="7"/>
      <c r="G82" s="248"/>
      <c r="H82" s="250"/>
      <c r="I82" s="20" t="str">
        <f t="shared" si="28"/>
        <v/>
      </c>
      <c r="J82" s="373"/>
      <c r="K82" s="384" t="str">
        <f t="shared" si="20"/>
        <v/>
      </c>
      <c r="L82" s="251" t="str">
        <f t="shared" si="21"/>
        <v/>
      </c>
      <c r="M82" s="251" t="str">
        <f t="shared" si="22"/>
        <v/>
      </c>
      <c r="N82" s="369" t="str">
        <f t="shared" si="23"/>
        <v/>
      </c>
      <c r="O82" s="252" t="str">
        <f t="shared" si="24"/>
        <v/>
      </c>
      <c r="P82" s="251" t="str">
        <f t="shared" si="25"/>
        <v/>
      </c>
      <c r="Q82" s="251" t="str">
        <f t="shared" si="26"/>
        <v/>
      </c>
      <c r="R82" s="253"/>
      <c r="S82" s="252" t="str">
        <f t="shared" si="29"/>
        <v/>
      </c>
      <c r="T82" s="248"/>
      <c r="U82" s="254" t="str" cm="1">
        <f t="array" ref="U82">IF(OR(S82="",I82=""),"",_xlfn.IFS(
(IFERROR(VALUE(TRIM(SUBSTITUTE(S82,CHAR(160),""))),0))=0,"Attention : montant présenté entièrement écarté",
(IFERROR(VALUE(TRIM(SUBSTITUTE(S82,CHAR(160),""))),0))&gt;(IFERROR(VALUE(TRIM(SUBSTITUTE(I82,CHAR(160),""))),0)),"KO : Le montant retenu est supérieur au montant présenté. Merci de revoir la ligne de contribution ou plafonner son montant.",
(IFERROR(VALUE(TRIM(SUBSTITUTE(I82,CHAR(160),""))),0))=0,"",(IFERROR(VALUE(TRIM(SUBSTITUTE(S82,CHAR(160),""))),0))=(IFERROR(VALUE(TRIM(SUBSTITUTE(I82,CHAR(160),""))),0)),"OK",
(IFERROR(VALUE(TRIM(SUBSTITUTE(S82,CHAR(160),""))),0))&lt;(IFERROR(VALUE(TRIM(SUBSTITUTE(I82,CHAR(160),""))),0)),"Attention : Montant présenté partiellement écarté",
TRUE,""))</f>
        <v/>
      </c>
      <c r="V82" s="125" t="str">
        <f t="shared" si="27"/>
        <v/>
      </c>
    </row>
    <row r="83" spans="1:22" ht="15.95">
      <c r="A83" s="374">
        <v>72</v>
      </c>
      <c r="B83" s="247"/>
      <c r="C83" s="5"/>
      <c r="D83" s="248"/>
      <c r="E83" s="249"/>
      <c r="F83" s="7"/>
      <c r="G83" s="248"/>
      <c r="H83" s="250"/>
      <c r="I83" s="20" t="str">
        <f t="shared" si="28"/>
        <v/>
      </c>
      <c r="J83" s="373"/>
      <c r="K83" s="384" t="str">
        <f t="shared" si="20"/>
        <v/>
      </c>
      <c r="L83" s="251" t="str">
        <f t="shared" si="21"/>
        <v/>
      </c>
      <c r="M83" s="251" t="str">
        <f t="shared" si="22"/>
        <v/>
      </c>
      <c r="N83" s="369" t="str">
        <f t="shared" si="23"/>
        <v/>
      </c>
      <c r="O83" s="252" t="str">
        <f t="shared" si="24"/>
        <v/>
      </c>
      <c r="P83" s="251" t="str">
        <f t="shared" si="25"/>
        <v/>
      </c>
      <c r="Q83" s="251" t="str">
        <f t="shared" si="26"/>
        <v/>
      </c>
      <c r="R83" s="253"/>
      <c r="S83" s="252" t="str">
        <f t="shared" si="29"/>
        <v/>
      </c>
      <c r="T83" s="248"/>
      <c r="U83" s="254" t="str" cm="1">
        <f t="array" ref="U83">IF(OR(S83="",I83=""),"",_xlfn.IFS(
(IFERROR(VALUE(TRIM(SUBSTITUTE(S83,CHAR(160),""))),0))=0,"Attention : montant présenté entièrement écarté",
(IFERROR(VALUE(TRIM(SUBSTITUTE(S83,CHAR(160),""))),0))&gt;(IFERROR(VALUE(TRIM(SUBSTITUTE(I83,CHAR(160),""))),0)),"KO : Le montant retenu est supérieur au montant présenté. Merci de revoir la ligne de contribution ou plafonner son montant.",
(IFERROR(VALUE(TRIM(SUBSTITUTE(I83,CHAR(160),""))),0))=0,"",(IFERROR(VALUE(TRIM(SUBSTITUTE(S83,CHAR(160),""))),0))=(IFERROR(VALUE(TRIM(SUBSTITUTE(I83,CHAR(160),""))),0)),"OK",
(IFERROR(VALUE(TRIM(SUBSTITUTE(S83,CHAR(160),""))),0))&lt;(IFERROR(VALUE(TRIM(SUBSTITUTE(I83,CHAR(160),""))),0)),"Attention : Montant présenté partiellement écarté",
TRUE,""))</f>
        <v/>
      </c>
      <c r="V83" s="125" t="str">
        <f t="shared" si="27"/>
        <v/>
      </c>
    </row>
    <row r="84" spans="1:22" ht="15.95">
      <c r="A84" s="374">
        <v>73</v>
      </c>
      <c r="B84" s="247"/>
      <c r="C84" s="5"/>
      <c r="D84" s="248"/>
      <c r="E84" s="249"/>
      <c r="F84" s="7"/>
      <c r="G84" s="248"/>
      <c r="H84" s="250"/>
      <c r="I84" s="20" t="str">
        <f t="shared" si="28"/>
        <v/>
      </c>
      <c r="J84" s="373"/>
      <c r="K84" s="384" t="str">
        <f t="shared" si="20"/>
        <v/>
      </c>
      <c r="L84" s="251" t="str">
        <f t="shared" si="21"/>
        <v/>
      </c>
      <c r="M84" s="251" t="str">
        <f t="shared" si="22"/>
        <v/>
      </c>
      <c r="N84" s="369" t="str">
        <f t="shared" si="23"/>
        <v/>
      </c>
      <c r="O84" s="252" t="str">
        <f t="shared" si="24"/>
        <v/>
      </c>
      <c r="P84" s="251" t="str">
        <f t="shared" si="25"/>
        <v/>
      </c>
      <c r="Q84" s="251" t="str">
        <f t="shared" si="26"/>
        <v/>
      </c>
      <c r="R84" s="253"/>
      <c r="S84" s="252" t="str">
        <f t="shared" si="29"/>
        <v/>
      </c>
      <c r="T84" s="248"/>
      <c r="U84" s="254" t="str" cm="1">
        <f t="array" ref="U84">IF(OR(S84="",I84=""),"",_xlfn.IFS(
(IFERROR(VALUE(TRIM(SUBSTITUTE(S84,CHAR(160),""))),0))=0,"Attention : montant présenté entièrement écarté",
(IFERROR(VALUE(TRIM(SUBSTITUTE(S84,CHAR(160),""))),0))&gt;(IFERROR(VALUE(TRIM(SUBSTITUTE(I84,CHAR(160),""))),0)),"KO : Le montant retenu est supérieur au montant présenté. Merci de revoir la ligne de contribution ou plafonner son montant.",
(IFERROR(VALUE(TRIM(SUBSTITUTE(I84,CHAR(160),""))),0))=0,"",(IFERROR(VALUE(TRIM(SUBSTITUTE(S84,CHAR(160),""))),0))=(IFERROR(VALUE(TRIM(SUBSTITUTE(I84,CHAR(160),""))),0)),"OK",
(IFERROR(VALUE(TRIM(SUBSTITUTE(S84,CHAR(160),""))),0))&lt;(IFERROR(VALUE(TRIM(SUBSTITUTE(I84,CHAR(160),""))),0)),"Attention : Montant présenté partiellement écarté",
TRUE,""))</f>
        <v/>
      </c>
      <c r="V84" s="125" t="str">
        <f t="shared" si="27"/>
        <v/>
      </c>
    </row>
    <row r="85" spans="1:22" ht="15.95">
      <c r="A85" s="374">
        <v>74</v>
      </c>
      <c r="B85" s="247"/>
      <c r="C85" s="5"/>
      <c r="D85" s="248"/>
      <c r="E85" s="249"/>
      <c r="F85" s="7"/>
      <c r="G85" s="248"/>
      <c r="H85" s="250"/>
      <c r="I85" s="20" t="str">
        <f t="shared" si="28"/>
        <v/>
      </c>
      <c r="J85" s="373"/>
      <c r="K85" s="384" t="str">
        <f t="shared" si="20"/>
        <v/>
      </c>
      <c r="L85" s="251" t="str">
        <f t="shared" si="21"/>
        <v/>
      </c>
      <c r="M85" s="251" t="str">
        <f t="shared" si="22"/>
        <v/>
      </c>
      <c r="N85" s="369" t="str">
        <f t="shared" si="23"/>
        <v/>
      </c>
      <c r="O85" s="252" t="str">
        <f t="shared" si="24"/>
        <v/>
      </c>
      <c r="P85" s="251" t="str">
        <f t="shared" si="25"/>
        <v/>
      </c>
      <c r="Q85" s="251" t="str">
        <f t="shared" si="26"/>
        <v/>
      </c>
      <c r="R85" s="253"/>
      <c r="S85" s="252" t="str">
        <f t="shared" si="29"/>
        <v/>
      </c>
      <c r="T85" s="248"/>
      <c r="U85" s="254" t="str" cm="1">
        <f t="array" ref="U85">IF(OR(S85="",I85=""),"",_xlfn.IFS(
(IFERROR(VALUE(TRIM(SUBSTITUTE(S85,CHAR(160),""))),0))=0,"Attention : montant présenté entièrement écarté",
(IFERROR(VALUE(TRIM(SUBSTITUTE(S85,CHAR(160),""))),0))&gt;(IFERROR(VALUE(TRIM(SUBSTITUTE(I85,CHAR(160),""))),0)),"KO : Le montant retenu est supérieur au montant présenté. Merci de revoir la ligne de contribution ou plafonner son montant.",
(IFERROR(VALUE(TRIM(SUBSTITUTE(I85,CHAR(160),""))),0))=0,"",(IFERROR(VALUE(TRIM(SUBSTITUTE(S85,CHAR(160),""))),0))=(IFERROR(VALUE(TRIM(SUBSTITUTE(I85,CHAR(160),""))),0)),"OK",
(IFERROR(VALUE(TRIM(SUBSTITUTE(S85,CHAR(160),""))),0))&lt;(IFERROR(VALUE(TRIM(SUBSTITUTE(I85,CHAR(160),""))),0)),"Attention : Montant présenté partiellement écarté",
TRUE,""))</f>
        <v/>
      </c>
      <c r="V85" s="125" t="str">
        <f t="shared" si="27"/>
        <v/>
      </c>
    </row>
    <row r="86" spans="1:22" ht="15.95">
      <c r="A86" s="374">
        <v>75</v>
      </c>
      <c r="B86" s="247"/>
      <c r="C86" s="5"/>
      <c r="D86" s="248"/>
      <c r="E86" s="249"/>
      <c r="F86" s="7"/>
      <c r="G86" s="248"/>
      <c r="H86" s="250"/>
      <c r="I86" s="20" t="str">
        <f t="shared" si="28"/>
        <v/>
      </c>
      <c r="J86" s="373"/>
      <c r="K86" s="384" t="str">
        <f t="shared" si="20"/>
        <v/>
      </c>
      <c r="L86" s="251" t="str">
        <f t="shared" si="21"/>
        <v/>
      </c>
      <c r="M86" s="251" t="str">
        <f t="shared" si="22"/>
        <v/>
      </c>
      <c r="N86" s="369" t="str">
        <f t="shared" si="23"/>
        <v/>
      </c>
      <c r="O86" s="252" t="str">
        <f t="shared" si="24"/>
        <v/>
      </c>
      <c r="P86" s="251" t="str">
        <f t="shared" si="25"/>
        <v/>
      </c>
      <c r="Q86" s="251" t="str">
        <f t="shared" si="26"/>
        <v/>
      </c>
      <c r="R86" s="253"/>
      <c r="S86" s="252" t="str">
        <f t="shared" si="29"/>
        <v/>
      </c>
      <c r="T86" s="248"/>
      <c r="U86" s="254" t="str" cm="1">
        <f t="array" ref="U86">IF(OR(S86="",I86=""),"",_xlfn.IFS(
(IFERROR(VALUE(TRIM(SUBSTITUTE(S86,CHAR(160),""))),0))=0,"Attention : montant présenté entièrement écarté",
(IFERROR(VALUE(TRIM(SUBSTITUTE(S86,CHAR(160),""))),0))&gt;(IFERROR(VALUE(TRIM(SUBSTITUTE(I86,CHAR(160),""))),0)),"KO : Le montant retenu est supérieur au montant présenté. Merci de revoir la ligne de contribution ou plafonner son montant.",
(IFERROR(VALUE(TRIM(SUBSTITUTE(I86,CHAR(160),""))),0))=0,"",(IFERROR(VALUE(TRIM(SUBSTITUTE(S86,CHAR(160),""))),0))=(IFERROR(VALUE(TRIM(SUBSTITUTE(I86,CHAR(160),""))),0)),"OK",
(IFERROR(VALUE(TRIM(SUBSTITUTE(S86,CHAR(160),""))),0))&lt;(IFERROR(VALUE(TRIM(SUBSTITUTE(I86,CHAR(160),""))),0)),"Attention : Montant présenté partiellement écarté",
TRUE,""))</f>
        <v/>
      </c>
      <c r="V86" s="125" t="str">
        <f t="shared" si="27"/>
        <v/>
      </c>
    </row>
    <row r="87" spans="1:22" ht="15.95">
      <c r="A87" s="374">
        <v>76</v>
      </c>
      <c r="B87" s="247"/>
      <c r="C87" s="5"/>
      <c r="D87" s="248"/>
      <c r="E87" s="249"/>
      <c r="F87" s="7"/>
      <c r="G87" s="248"/>
      <c r="H87" s="250"/>
      <c r="I87" s="20" t="str">
        <f t="shared" si="28"/>
        <v/>
      </c>
      <c r="J87" s="373"/>
      <c r="K87" s="384" t="str">
        <f t="shared" si="20"/>
        <v/>
      </c>
      <c r="L87" s="251" t="str">
        <f t="shared" si="21"/>
        <v/>
      </c>
      <c r="M87" s="251" t="str">
        <f t="shared" si="22"/>
        <v/>
      </c>
      <c r="N87" s="369" t="str">
        <f t="shared" si="23"/>
        <v/>
      </c>
      <c r="O87" s="252" t="str">
        <f t="shared" si="24"/>
        <v/>
      </c>
      <c r="P87" s="251" t="str">
        <f t="shared" si="25"/>
        <v/>
      </c>
      <c r="Q87" s="251" t="str">
        <f t="shared" si="26"/>
        <v/>
      </c>
      <c r="R87" s="253"/>
      <c r="S87" s="252" t="str">
        <f t="shared" si="29"/>
        <v/>
      </c>
      <c r="T87" s="248"/>
      <c r="U87" s="254" t="str" cm="1">
        <f t="array" ref="U87">IF(OR(S87="",I87=""),"",_xlfn.IFS(
(IFERROR(VALUE(TRIM(SUBSTITUTE(S87,CHAR(160),""))),0))=0,"Attention : montant présenté entièrement écarté",
(IFERROR(VALUE(TRIM(SUBSTITUTE(S87,CHAR(160),""))),0))&gt;(IFERROR(VALUE(TRIM(SUBSTITUTE(I87,CHAR(160),""))),0)),"KO : Le montant retenu est supérieur au montant présenté. Merci de revoir la ligne de contribution ou plafonner son montant.",
(IFERROR(VALUE(TRIM(SUBSTITUTE(I87,CHAR(160),""))),0))=0,"",(IFERROR(VALUE(TRIM(SUBSTITUTE(S87,CHAR(160),""))),0))=(IFERROR(VALUE(TRIM(SUBSTITUTE(I87,CHAR(160),""))),0)),"OK",
(IFERROR(VALUE(TRIM(SUBSTITUTE(S87,CHAR(160),""))),0))&lt;(IFERROR(VALUE(TRIM(SUBSTITUTE(I87,CHAR(160),""))),0)),"Attention : Montant présenté partiellement écarté",
TRUE,""))</f>
        <v/>
      </c>
      <c r="V87" s="125" t="str">
        <f t="shared" si="27"/>
        <v/>
      </c>
    </row>
    <row r="88" spans="1:22" ht="15.95">
      <c r="A88" s="374">
        <v>77</v>
      </c>
      <c r="B88" s="247"/>
      <c r="C88" s="5"/>
      <c r="D88" s="248"/>
      <c r="E88" s="249"/>
      <c r="F88" s="7"/>
      <c r="G88" s="248"/>
      <c r="H88" s="250"/>
      <c r="I88" s="20" t="str">
        <f t="shared" si="28"/>
        <v/>
      </c>
      <c r="J88" s="373"/>
      <c r="K88" s="384" t="str">
        <f t="shared" si="20"/>
        <v/>
      </c>
      <c r="L88" s="251" t="str">
        <f t="shared" si="21"/>
        <v/>
      </c>
      <c r="M88" s="251" t="str">
        <f t="shared" si="22"/>
        <v/>
      </c>
      <c r="N88" s="369" t="str">
        <f t="shared" si="23"/>
        <v/>
      </c>
      <c r="O88" s="252" t="str">
        <f t="shared" si="24"/>
        <v/>
      </c>
      <c r="P88" s="251" t="str">
        <f t="shared" si="25"/>
        <v/>
      </c>
      <c r="Q88" s="251" t="str">
        <f t="shared" si="26"/>
        <v/>
      </c>
      <c r="R88" s="253"/>
      <c r="S88" s="252" t="str">
        <f t="shared" si="29"/>
        <v/>
      </c>
      <c r="T88" s="248"/>
      <c r="U88" s="254" t="str" cm="1">
        <f t="array" ref="U88">IF(OR(S88="",I88=""),"",_xlfn.IFS(
(IFERROR(VALUE(TRIM(SUBSTITUTE(S88,CHAR(160),""))),0))=0,"Attention : montant présenté entièrement écarté",
(IFERROR(VALUE(TRIM(SUBSTITUTE(S88,CHAR(160),""))),0))&gt;(IFERROR(VALUE(TRIM(SUBSTITUTE(I88,CHAR(160),""))),0)),"KO : Le montant retenu est supérieur au montant présenté. Merci de revoir la ligne de contribution ou plafonner son montant.",
(IFERROR(VALUE(TRIM(SUBSTITUTE(I88,CHAR(160),""))),0))=0,"",(IFERROR(VALUE(TRIM(SUBSTITUTE(S88,CHAR(160),""))),0))=(IFERROR(VALUE(TRIM(SUBSTITUTE(I88,CHAR(160),""))),0)),"OK",
(IFERROR(VALUE(TRIM(SUBSTITUTE(S88,CHAR(160),""))),0))&lt;(IFERROR(VALUE(TRIM(SUBSTITUTE(I88,CHAR(160),""))),0)),"Attention : Montant présenté partiellement écarté",
TRUE,""))</f>
        <v/>
      </c>
      <c r="V88" s="125" t="str">
        <f t="shared" si="27"/>
        <v/>
      </c>
    </row>
    <row r="89" spans="1:22" ht="15.95">
      <c r="A89" s="374">
        <v>78</v>
      </c>
      <c r="B89" s="247"/>
      <c r="C89" s="5"/>
      <c r="D89" s="248"/>
      <c r="E89" s="249"/>
      <c r="F89" s="7"/>
      <c r="G89" s="248"/>
      <c r="H89" s="250"/>
      <c r="I89" s="20" t="str">
        <f t="shared" si="28"/>
        <v/>
      </c>
      <c r="J89" s="373"/>
      <c r="K89" s="384" t="str">
        <f t="shared" si="20"/>
        <v/>
      </c>
      <c r="L89" s="251" t="str">
        <f t="shared" si="21"/>
        <v/>
      </c>
      <c r="M89" s="251" t="str">
        <f t="shared" si="22"/>
        <v/>
      </c>
      <c r="N89" s="369" t="str">
        <f t="shared" si="23"/>
        <v/>
      </c>
      <c r="O89" s="252" t="str">
        <f t="shared" si="24"/>
        <v/>
      </c>
      <c r="P89" s="251" t="str">
        <f t="shared" si="25"/>
        <v/>
      </c>
      <c r="Q89" s="251" t="str">
        <f t="shared" si="26"/>
        <v/>
      </c>
      <c r="R89" s="253"/>
      <c r="S89" s="252" t="str">
        <f t="shared" si="29"/>
        <v/>
      </c>
      <c r="T89" s="248"/>
      <c r="U89" s="254" t="str" cm="1">
        <f t="array" ref="U89">IF(OR(S89="",I89=""),"",_xlfn.IFS(
(IFERROR(VALUE(TRIM(SUBSTITUTE(S89,CHAR(160),""))),0))=0,"Attention : montant présenté entièrement écarté",
(IFERROR(VALUE(TRIM(SUBSTITUTE(S89,CHAR(160),""))),0))&gt;(IFERROR(VALUE(TRIM(SUBSTITUTE(I89,CHAR(160),""))),0)),"KO : Le montant retenu est supérieur au montant présenté. Merci de revoir la ligne de contribution ou plafonner son montant.",
(IFERROR(VALUE(TRIM(SUBSTITUTE(I89,CHAR(160),""))),0))=0,"",(IFERROR(VALUE(TRIM(SUBSTITUTE(S89,CHAR(160),""))),0))=(IFERROR(VALUE(TRIM(SUBSTITUTE(I89,CHAR(160),""))),0)),"OK",
(IFERROR(VALUE(TRIM(SUBSTITUTE(S89,CHAR(160),""))),0))&lt;(IFERROR(VALUE(TRIM(SUBSTITUTE(I89,CHAR(160),""))),0)),"Attention : Montant présenté partiellement écarté",
TRUE,""))</f>
        <v/>
      </c>
      <c r="V89" s="125" t="str">
        <f t="shared" si="27"/>
        <v/>
      </c>
    </row>
    <row r="90" spans="1:22" ht="15.95">
      <c r="A90" s="374">
        <v>79</v>
      </c>
      <c r="B90" s="247"/>
      <c r="C90" s="5"/>
      <c r="D90" s="248"/>
      <c r="E90" s="249"/>
      <c r="F90" s="7"/>
      <c r="G90" s="248"/>
      <c r="H90" s="250"/>
      <c r="I90" s="20" t="str">
        <f t="shared" si="28"/>
        <v/>
      </c>
      <c r="J90" s="373"/>
      <c r="K90" s="384" t="str">
        <f t="shared" si="20"/>
        <v/>
      </c>
      <c r="L90" s="251" t="str">
        <f t="shared" si="21"/>
        <v/>
      </c>
      <c r="M90" s="251" t="str">
        <f t="shared" si="22"/>
        <v/>
      </c>
      <c r="N90" s="369" t="str">
        <f t="shared" si="23"/>
        <v/>
      </c>
      <c r="O90" s="252" t="str">
        <f t="shared" si="24"/>
        <v/>
      </c>
      <c r="P90" s="251" t="str">
        <f t="shared" si="25"/>
        <v/>
      </c>
      <c r="Q90" s="251" t="str">
        <f t="shared" si="26"/>
        <v/>
      </c>
      <c r="R90" s="253"/>
      <c r="S90" s="252" t="str">
        <f t="shared" si="29"/>
        <v/>
      </c>
      <c r="T90" s="248"/>
      <c r="U90" s="254" t="str" cm="1">
        <f t="array" ref="U90">IF(OR(S90="",I90=""),"",_xlfn.IFS(
(IFERROR(VALUE(TRIM(SUBSTITUTE(S90,CHAR(160),""))),0))=0,"Attention : montant présenté entièrement écarté",
(IFERROR(VALUE(TRIM(SUBSTITUTE(S90,CHAR(160),""))),0))&gt;(IFERROR(VALUE(TRIM(SUBSTITUTE(I90,CHAR(160),""))),0)),"KO : Le montant retenu est supérieur au montant présenté. Merci de revoir la ligne de contribution ou plafonner son montant.",
(IFERROR(VALUE(TRIM(SUBSTITUTE(I90,CHAR(160),""))),0))=0,"",(IFERROR(VALUE(TRIM(SUBSTITUTE(S90,CHAR(160),""))),0))=(IFERROR(VALUE(TRIM(SUBSTITUTE(I90,CHAR(160),""))),0)),"OK",
(IFERROR(VALUE(TRIM(SUBSTITUTE(S90,CHAR(160),""))),0))&lt;(IFERROR(VALUE(TRIM(SUBSTITUTE(I90,CHAR(160),""))),0)),"Attention : Montant présenté partiellement écarté",
TRUE,""))</f>
        <v/>
      </c>
      <c r="V90" s="125" t="str">
        <f t="shared" si="27"/>
        <v/>
      </c>
    </row>
    <row r="91" spans="1:22" ht="15.95">
      <c r="A91" s="374">
        <v>80</v>
      </c>
      <c r="B91" s="247"/>
      <c r="C91" s="5"/>
      <c r="D91" s="248"/>
      <c r="E91" s="249"/>
      <c r="F91" s="7"/>
      <c r="G91" s="248"/>
      <c r="H91" s="250"/>
      <c r="I91" s="20" t="str">
        <f t="shared" si="28"/>
        <v/>
      </c>
      <c r="J91" s="373"/>
      <c r="K91" s="384" t="str">
        <f t="shared" si="20"/>
        <v/>
      </c>
      <c r="L91" s="251" t="str">
        <f t="shared" si="21"/>
        <v/>
      </c>
      <c r="M91" s="251" t="str">
        <f t="shared" si="22"/>
        <v/>
      </c>
      <c r="N91" s="369" t="str">
        <f t="shared" si="23"/>
        <v/>
      </c>
      <c r="O91" s="252" t="str">
        <f t="shared" si="24"/>
        <v/>
      </c>
      <c r="P91" s="251" t="str">
        <f t="shared" si="25"/>
        <v/>
      </c>
      <c r="Q91" s="251" t="str">
        <f t="shared" si="26"/>
        <v/>
      </c>
      <c r="R91" s="253"/>
      <c r="S91" s="252" t="str">
        <f t="shared" si="29"/>
        <v/>
      </c>
      <c r="T91" s="248"/>
      <c r="U91" s="254" t="str" cm="1">
        <f t="array" ref="U91">IF(OR(S91="",I91=""),"",_xlfn.IFS(
(IFERROR(VALUE(TRIM(SUBSTITUTE(S91,CHAR(160),""))),0))=0,"Attention : montant présenté entièrement écarté",
(IFERROR(VALUE(TRIM(SUBSTITUTE(S91,CHAR(160),""))),0))&gt;(IFERROR(VALUE(TRIM(SUBSTITUTE(I91,CHAR(160),""))),0)),"KO : Le montant retenu est supérieur au montant présenté. Merci de revoir la ligne de contribution ou plafonner son montant.",
(IFERROR(VALUE(TRIM(SUBSTITUTE(I91,CHAR(160),""))),0))=0,"",(IFERROR(VALUE(TRIM(SUBSTITUTE(S91,CHAR(160),""))),0))=(IFERROR(VALUE(TRIM(SUBSTITUTE(I91,CHAR(160),""))),0)),"OK",
(IFERROR(VALUE(TRIM(SUBSTITUTE(S91,CHAR(160),""))),0))&lt;(IFERROR(VALUE(TRIM(SUBSTITUTE(I91,CHAR(160),""))),0)),"Attention : Montant présenté partiellement écarté",
TRUE,""))</f>
        <v/>
      </c>
      <c r="V91" s="125" t="str">
        <f t="shared" si="27"/>
        <v/>
      </c>
    </row>
    <row r="92" spans="1:22" ht="15.95">
      <c r="A92" s="374">
        <v>81</v>
      </c>
      <c r="B92" s="247"/>
      <c r="C92" s="5"/>
      <c r="D92" s="248"/>
      <c r="E92" s="249"/>
      <c r="F92" s="7"/>
      <c r="G92" s="248"/>
      <c r="H92" s="250"/>
      <c r="I92" s="20" t="str">
        <f t="shared" si="28"/>
        <v/>
      </c>
      <c r="J92" s="373"/>
      <c r="K92" s="384" t="str">
        <f t="shared" ref="K92:K111" si="30">IF(B92="","",B92)</f>
        <v/>
      </c>
      <c r="L92" s="251" t="str">
        <f t="shared" ref="L92:L111" si="31">IF(C92="","",C92)</f>
        <v/>
      </c>
      <c r="M92" s="251" t="str">
        <f t="shared" ref="M92:M111" si="32">IF(D92="","",D92)</f>
        <v/>
      </c>
      <c r="N92" s="369" t="str">
        <f t="shared" ref="N92:N111" si="33">IF(E92="","",E92)</f>
        <v/>
      </c>
      <c r="O92" s="252" t="str">
        <f t="shared" ref="O92:O111" si="34">IF(F92="","",F92)</f>
        <v/>
      </c>
      <c r="P92" s="251" t="str">
        <f t="shared" ref="P92:P111" si="35">IF(G92="","",G92)</f>
        <v/>
      </c>
      <c r="Q92" s="251" t="str">
        <f t="shared" ref="Q92:Q111" si="36">IF(H92="","",H92)</f>
        <v/>
      </c>
      <c r="R92" s="253"/>
      <c r="S92" s="252" t="str">
        <f t="shared" si="29"/>
        <v/>
      </c>
      <c r="T92" s="248"/>
      <c r="U92" s="254" t="str" cm="1">
        <f t="array" ref="U92">IF(OR(S92="",I92=""),"",_xlfn.IFS(
(IFERROR(VALUE(TRIM(SUBSTITUTE(S92,CHAR(160),""))),0))=0,"Attention : montant présenté entièrement écarté",
(IFERROR(VALUE(TRIM(SUBSTITUTE(S92,CHAR(160),""))),0))&gt;(IFERROR(VALUE(TRIM(SUBSTITUTE(I92,CHAR(160),""))),0)),"KO : Le montant retenu est supérieur au montant présenté. Merci de revoir la ligne de contribution ou plafonner son montant.",
(IFERROR(VALUE(TRIM(SUBSTITUTE(I92,CHAR(160),""))),0))=0,"",(IFERROR(VALUE(TRIM(SUBSTITUTE(S92,CHAR(160),""))),0))=(IFERROR(VALUE(TRIM(SUBSTITUTE(I92,CHAR(160),""))),0)),"OK",
(IFERROR(VALUE(TRIM(SUBSTITUTE(S92,CHAR(160),""))),0))&lt;(IFERROR(VALUE(TRIM(SUBSTITUTE(I92,CHAR(160),""))),0)),"Attention : Montant présenté partiellement écarté",
TRUE,""))</f>
        <v/>
      </c>
      <c r="V92" s="125" t="str">
        <f t="shared" si="27"/>
        <v/>
      </c>
    </row>
    <row r="93" spans="1:22" ht="15.95">
      <c r="A93" s="374">
        <v>82</v>
      </c>
      <c r="B93" s="247"/>
      <c r="C93" s="5"/>
      <c r="D93" s="248"/>
      <c r="E93" s="249"/>
      <c r="F93" s="7"/>
      <c r="G93" s="248"/>
      <c r="H93" s="250"/>
      <c r="I93" s="20" t="str">
        <f t="shared" si="28"/>
        <v/>
      </c>
      <c r="J93" s="373"/>
      <c r="K93" s="384" t="str">
        <f t="shared" si="30"/>
        <v/>
      </c>
      <c r="L93" s="251" t="str">
        <f t="shared" si="31"/>
        <v/>
      </c>
      <c r="M93" s="251" t="str">
        <f t="shared" si="32"/>
        <v/>
      </c>
      <c r="N93" s="369" t="str">
        <f t="shared" si="33"/>
        <v/>
      </c>
      <c r="O93" s="252" t="str">
        <f t="shared" si="34"/>
        <v/>
      </c>
      <c r="P93" s="251" t="str">
        <f t="shared" si="35"/>
        <v/>
      </c>
      <c r="Q93" s="251" t="str">
        <f t="shared" si="36"/>
        <v/>
      </c>
      <c r="R93" s="253"/>
      <c r="S93" s="252" t="str">
        <f t="shared" si="29"/>
        <v/>
      </c>
      <c r="T93" s="248"/>
      <c r="U93" s="254" t="str" cm="1">
        <f t="array" ref="U93">IF(OR(S93="",I93=""),"",_xlfn.IFS(
(IFERROR(VALUE(TRIM(SUBSTITUTE(S93,CHAR(160),""))),0))=0,"Attention : montant présenté entièrement écarté",
(IFERROR(VALUE(TRIM(SUBSTITUTE(S93,CHAR(160),""))),0))&gt;(IFERROR(VALUE(TRIM(SUBSTITUTE(I93,CHAR(160),""))),0)),"KO : Le montant retenu est supérieur au montant présenté. Merci de revoir la ligne de contribution ou plafonner son montant.",
(IFERROR(VALUE(TRIM(SUBSTITUTE(I93,CHAR(160),""))),0))=0,"",(IFERROR(VALUE(TRIM(SUBSTITUTE(S93,CHAR(160),""))),0))=(IFERROR(VALUE(TRIM(SUBSTITUTE(I93,CHAR(160),""))),0)),"OK",
(IFERROR(VALUE(TRIM(SUBSTITUTE(S93,CHAR(160),""))),0))&lt;(IFERROR(VALUE(TRIM(SUBSTITUTE(I93,CHAR(160),""))),0)),"Attention : Montant présenté partiellement écarté",
TRUE,""))</f>
        <v/>
      </c>
      <c r="V93" s="125" t="str">
        <f t="shared" si="27"/>
        <v/>
      </c>
    </row>
    <row r="94" spans="1:22" ht="15.95">
      <c r="A94" s="374">
        <v>83</v>
      </c>
      <c r="B94" s="247"/>
      <c r="C94" s="5"/>
      <c r="D94" s="248"/>
      <c r="E94" s="249"/>
      <c r="F94" s="7"/>
      <c r="G94" s="248"/>
      <c r="H94" s="250"/>
      <c r="I94" s="20" t="str">
        <f t="shared" si="28"/>
        <v/>
      </c>
      <c r="J94" s="373"/>
      <c r="K94" s="384" t="str">
        <f t="shared" si="30"/>
        <v/>
      </c>
      <c r="L94" s="251" t="str">
        <f t="shared" si="31"/>
        <v/>
      </c>
      <c r="M94" s="251" t="str">
        <f t="shared" si="32"/>
        <v/>
      </c>
      <c r="N94" s="369" t="str">
        <f t="shared" si="33"/>
        <v/>
      </c>
      <c r="O94" s="252" t="str">
        <f t="shared" si="34"/>
        <v/>
      </c>
      <c r="P94" s="251" t="str">
        <f t="shared" si="35"/>
        <v/>
      </c>
      <c r="Q94" s="251" t="str">
        <f t="shared" si="36"/>
        <v/>
      </c>
      <c r="R94" s="253"/>
      <c r="S94" s="252" t="str">
        <f t="shared" si="29"/>
        <v/>
      </c>
      <c r="T94" s="248"/>
      <c r="U94" s="254" t="str" cm="1">
        <f t="array" ref="U94">IF(OR(S94="",I94=""),"",_xlfn.IFS(
(IFERROR(VALUE(TRIM(SUBSTITUTE(S94,CHAR(160),""))),0))=0,"Attention : montant présenté entièrement écarté",
(IFERROR(VALUE(TRIM(SUBSTITUTE(S94,CHAR(160),""))),0))&gt;(IFERROR(VALUE(TRIM(SUBSTITUTE(I94,CHAR(160),""))),0)),"KO : Le montant retenu est supérieur au montant présenté. Merci de revoir la ligne de contribution ou plafonner son montant.",
(IFERROR(VALUE(TRIM(SUBSTITUTE(I94,CHAR(160),""))),0))=0,"",(IFERROR(VALUE(TRIM(SUBSTITUTE(S94,CHAR(160),""))),0))=(IFERROR(VALUE(TRIM(SUBSTITUTE(I94,CHAR(160),""))),0)),"OK",
(IFERROR(VALUE(TRIM(SUBSTITUTE(S94,CHAR(160),""))),0))&lt;(IFERROR(VALUE(TRIM(SUBSTITUTE(I94,CHAR(160),""))),0)),"Attention : Montant présenté partiellement écarté",
TRUE,""))</f>
        <v/>
      </c>
      <c r="V94" s="125" t="str">
        <f t="shared" si="27"/>
        <v/>
      </c>
    </row>
    <row r="95" spans="1:22" ht="15.95">
      <c r="A95" s="374">
        <v>84</v>
      </c>
      <c r="B95" s="247"/>
      <c r="C95" s="5"/>
      <c r="D95" s="248"/>
      <c r="E95" s="249"/>
      <c r="F95" s="7"/>
      <c r="G95" s="248"/>
      <c r="H95" s="250"/>
      <c r="I95" s="20" t="str">
        <f t="shared" si="28"/>
        <v/>
      </c>
      <c r="J95" s="373"/>
      <c r="K95" s="384" t="str">
        <f t="shared" si="30"/>
        <v/>
      </c>
      <c r="L95" s="251" t="str">
        <f t="shared" si="31"/>
        <v/>
      </c>
      <c r="M95" s="251" t="str">
        <f t="shared" si="32"/>
        <v/>
      </c>
      <c r="N95" s="369" t="str">
        <f t="shared" si="33"/>
        <v/>
      </c>
      <c r="O95" s="252" t="str">
        <f t="shared" si="34"/>
        <v/>
      </c>
      <c r="P95" s="251" t="str">
        <f t="shared" si="35"/>
        <v/>
      </c>
      <c r="Q95" s="251" t="str">
        <f t="shared" si="36"/>
        <v/>
      </c>
      <c r="R95" s="253"/>
      <c r="S95" s="252" t="str">
        <f t="shared" si="29"/>
        <v/>
      </c>
      <c r="T95" s="248"/>
      <c r="U95" s="254" t="str" cm="1">
        <f t="array" ref="U95">IF(OR(S95="",I95=""),"",_xlfn.IFS(
(IFERROR(VALUE(TRIM(SUBSTITUTE(S95,CHAR(160),""))),0))=0,"Attention : montant présenté entièrement écarté",
(IFERROR(VALUE(TRIM(SUBSTITUTE(S95,CHAR(160),""))),0))&gt;(IFERROR(VALUE(TRIM(SUBSTITUTE(I95,CHAR(160),""))),0)),"KO : Le montant retenu est supérieur au montant présenté. Merci de revoir la ligne de contribution ou plafonner son montant.",
(IFERROR(VALUE(TRIM(SUBSTITUTE(I95,CHAR(160),""))),0))=0,"",(IFERROR(VALUE(TRIM(SUBSTITUTE(S95,CHAR(160),""))),0))=(IFERROR(VALUE(TRIM(SUBSTITUTE(I95,CHAR(160),""))),0)),"OK",
(IFERROR(VALUE(TRIM(SUBSTITUTE(S95,CHAR(160),""))),0))&lt;(IFERROR(VALUE(TRIM(SUBSTITUTE(I95,CHAR(160),""))),0)),"Attention : Montant présenté partiellement écarté",
TRUE,""))</f>
        <v/>
      </c>
      <c r="V95" s="125" t="str">
        <f t="shared" si="27"/>
        <v/>
      </c>
    </row>
    <row r="96" spans="1:22" ht="15.95">
      <c r="A96" s="374">
        <v>85</v>
      </c>
      <c r="B96" s="247"/>
      <c r="C96" s="5"/>
      <c r="D96" s="248"/>
      <c r="E96" s="249"/>
      <c r="F96" s="7"/>
      <c r="G96" s="248"/>
      <c r="H96" s="250"/>
      <c r="I96" s="20" t="str">
        <f t="shared" si="28"/>
        <v/>
      </c>
      <c r="J96" s="373"/>
      <c r="K96" s="384" t="str">
        <f t="shared" si="30"/>
        <v/>
      </c>
      <c r="L96" s="251" t="str">
        <f t="shared" si="31"/>
        <v/>
      </c>
      <c r="M96" s="251" t="str">
        <f t="shared" si="32"/>
        <v/>
      </c>
      <c r="N96" s="369" t="str">
        <f t="shared" si="33"/>
        <v/>
      </c>
      <c r="O96" s="252" t="str">
        <f t="shared" si="34"/>
        <v/>
      </c>
      <c r="P96" s="251" t="str">
        <f t="shared" si="35"/>
        <v/>
      </c>
      <c r="Q96" s="251" t="str">
        <f t="shared" si="36"/>
        <v/>
      </c>
      <c r="R96" s="253"/>
      <c r="S96" s="252" t="str">
        <f t="shared" si="29"/>
        <v/>
      </c>
      <c r="T96" s="248"/>
      <c r="U96" s="254" t="str" cm="1">
        <f t="array" ref="U96">IF(OR(S96="",I96=""),"",_xlfn.IFS(
(IFERROR(VALUE(TRIM(SUBSTITUTE(S96,CHAR(160),""))),0))=0,"Attention : montant présenté entièrement écarté",
(IFERROR(VALUE(TRIM(SUBSTITUTE(S96,CHAR(160),""))),0))&gt;(IFERROR(VALUE(TRIM(SUBSTITUTE(I96,CHAR(160),""))),0)),"KO : Le montant retenu est supérieur au montant présenté. Merci de revoir la ligne de contribution ou plafonner son montant.",
(IFERROR(VALUE(TRIM(SUBSTITUTE(I96,CHAR(160),""))),0))=0,"",(IFERROR(VALUE(TRIM(SUBSTITUTE(S96,CHAR(160),""))),0))=(IFERROR(VALUE(TRIM(SUBSTITUTE(I96,CHAR(160),""))),0)),"OK",
(IFERROR(VALUE(TRIM(SUBSTITUTE(S96,CHAR(160),""))),0))&lt;(IFERROR(VALUE(TRIM(SUBSTITUTE(I96,CHAR(160),""))),0)),"Attention : Montant présenté partiellement écarté",
TRUE,""))</f>
        <v/>
      </c>
      <c r="V96" s="125" t="str">
        <f t="shared" si="27"/>
        <v/>
      </c>
    </row>
    <row r="97" spans="1:22" ht="15.95">
      <c r="A97" s="374">
        <v>86</v>
      </c>
      <c r="B97" s="247"/>
      <c r="C97" s="5"/>
      <c r="D97" s="248"/>
      <c r="E97" s="249"/>
      <c r="F97" s="7"/>
      <c r="G97" s="248"/>
      <c r="H97" s="250"/>
      <c r="I97" s="20" t="str">
        <f t="shared" si="28"/>
        <v/>
      </c>
      <c r="J97" s="373"/>
      <c r="K97" s="384" t="str">
        <f t="shared" si="30"/>
        <v/>
      </c>
      <c r="L97" s="251" t="str">
        <f t="shared" si="31"/>
        <v/>
      </c>
      <c r="M97" s="251" t="str">
        <f t="shared" si="32"/>
        <v/>
      </c>
      <c r="N97" s="369" t="str">
        <f t="shared" si="33"/>
        <v/>
      </c>
      <c r="O97" s="252" t="str">
        <f t="shared" si="34"/>
        <v/>
      </c>
      <c r="P97" s="251" t="str">
        <f t="shared" si="35"/>
        <v/>
      </c>
      <c r="Q97" s="251" t="str">
        <f t="shared" si="36"/>
        <v/>
      </c>
      <c r="R97" s="253"/>
      <c r="S97" s="252" t="str">
        <f t="shared" si="29"/>
        <v/>
      </c>
      <c r="T97" s="248"/>
      <c r="U97" s="254" t="str" cm="1">
        <f t="array" ref="U97">IF(OR(S97="",I97=""),"",_xlfn.IFS(
(IFERROR(VALUE(TRIM(SUBSTITUTE(S97,CHAR(160),""))),0))=0,"Attention : montant présenté entièrement écarté",
(IFERROR(VALUE(TRIM(SUBSTITUTE(S97,CHAR(160),""))),0))&gt;(IFERROR(VALUE(TRIM(SUBSTITUTE(I97,CHAR(160),""))),0)),"KO : Le montant retenu est supérieur au montant présenté. Merci de revoir la ligne de contribution ou plafonner son montant.",
(IFERROR(VALUE(TRIM(SUBSTITUTE(I97,CHAR(160),""))),0))=0,"",(IFERROR(VALUE(TRIM(SUBSTITUTE(S97,CHAR(160),""))),0))=(IFERROR(VALUE(TRIM(SUBSTITUTE(I97,CHAR(160),""))),0)),"OK",
(IFERROR(VALUE(TRIM(SUBSTITUTE(S97,CHAR(160),""))),0))&lt;(IFERROR(VALUE(TRIM(SUBSTITUTE(I97,CHAR(160),""))),0)),"Attention : Montant présenté partiellement écarté",
TRUE,""))</f>
        <v/>
      </c>
      <c r="V97" s="125" t="str">
        <f t="shared" si="27"/>
        <v/>
      </c>
    </row>
    <row r="98" spans="1:22" ht="15.95">
      <c r="A98" s="374">
        <v>87</v>
      </c>
      <c r="B98" s="247"/>
      <c r="C98" s="5"/>
      <c r="D98" s="248"/>
      <c r="E98" s="249"/>
      <c r="F98" s="7"/>
      <c r="G98" s="248"/>
      <c r="H98" s="250"/>
      <c r="I98" s="20" t="str">
        <f t="shared" si="28"/>
        <v/>
      </c>
      <c r="J98" s="373"/>
      <c r="K98" s="384" t="str">
        <f t="shared" si="30"/>
        <v/>
      </c>
      <c r="L98" s="251" t="str">
        <f t="shared" si="31"/>
        <v/>
      </c>
      <c r="M98" s="251" t="str">
        <f t="shared" si="32"/>
        <v/>
      </c>
      <c r="N98" s="369" t="str">
        <f t="shared" si="33"/>
        <v/>
      </c>
      <c r="O98" s="252" t="str">
        <f t="shared" si="34"/>
        <v/>
      </c>
      <c r="P98" s="251" t="str">
        <f t="shared" si="35"/>
        <v/>
      </c>
      <c r="Q98" s="251" t="str">
        <f t="shared" si="36"/>
        <v/>
      </c>
      <c r="R98" s="253"/>
      <c r="S98" s="252" t="str">
        <f t="shared" si="29"/>
        <v/>
      </c>
      <c r="T98" s="248"/>
      <c r="U98" s="254" t="str" cm="1">
        <f t="array" ref="U98">IF(OR(S98="",I98=""),"",_xlfn.IFS(
(IFERROR(VALUE(TRIM(SUBSTITUTE(S98,CHAR(160),""))),0))=0,"Attention : montant présenté entièrement écarté",
(IFERROR(VALUE(TRIM(SUBSTITUTE(S98,CHAR(160),""))),0))&gt;(IFERROR(VALUE(TRIM(SUBSTITUTE(I98,CHAR(160),""))),0)),"KO : Le montant retenu est supérieur au montant présenté. Merci de revoir la ligne de contribution ou plafonner son montant.",
(IFERROR(VALUE(TRIM(SUBSTITUTE(I98,CHAR(160),""))),0))=0,"",(IFERROR(VALUE(TRIM(SUBSTITUTE(S98,CHAR(160),""))),0))=(IFERROR(VALUE(TRIM(SUBSTITUTE(I98,CHAR(160),""))),0)),"OK",
(IFERROR(VALUE(TRIM(SUBSTITUTE(S98,CHAR(160),""))),0))&lt;(IFERROR(VALUE(TRIM(SUBSTITUTE(I98,CHAR(160),""))),0)),"Attention : Montant présenté partiellement écarté",
TRUE,""))</f>
        <v/>
      </c>
      <c r="V98" s="125" t="str">
        <f t="shared" si="27"/>
        <v/>
      </c>
    </row>
    <row r="99" spans="1:22" ht="15.95">
      <c r="A99" s="374">
        <v>88</v>
      </c>
      <c r="B99" s="247"/>
      <c r="C99" s="5"/>
      <c r="D99" s="248"/>
      <c r="E99" s="249"/>
      <c r="F99" s="7"/>
      <c r="G99" s="248"/>
      <c r="H99" s="250"/>
      <c r="I99" s="20" t="str">
        <f t="shared" si="28"/>
        <v/>
      </c>
      <c r="J99" s="373"/>
      <c r="K99" s="384" t="str">
        <f t="shared" si="30"/>
        <v/>
      </c>
      <c r="L99" s="251" t="str">
        <f t="shared" si="31"/>
        <v/>
      </c>
      <c r="M99" s="251" t="str">
        <f t="shared" si="32"/>
        <v/>
      </c>
      <c r="N99" s="369" t="str">
        <f t="shared" si="33"/>
        <v/>
      </c>
      <c r="O99" s="252" t="str">
        <f t="shared" si="34"/>
        <v/>
      </c>
      <c r="P99" s="251" t="str">
        <f t="shared" si="35"/>
        <v/>
      </c>
      <c r="Q99" s="251" t="str">
        <f t="shared" si="36"/>
        <v/>
      </c>
      <c r="R99" s="253"/>
      <c r="S99" s="252" t="str">
        <f t="shared" si="29"/>
        <v/>
      </c>
      <c r="T99" s="248"/>
      <c r="U99" s="254" t="str" cm="1">
        <f t="array" ref="U99">IF(OR(S99="",I99=""),"",_xlfn.IFS(
(IFERROR(VALUE(TRIM(SUBSTITUTE(S99,CHAR(160),""))),0))=0,"Attention : montant présenté entièrement écarté",
(IFERROR(VALUE(TRIM(SUBSTITUTE(S99,CHAR(160),""))),0))&gt;(IFERROR(VALUE(TRIM(SUBSTITUTE(I99,CHAR(160),""))),0)),"KO : Le montant retenu est supérieur au montant présenté. Merci de revoir la ligne de contribution ou plafonner son montant.",
(IFERROR(VALUE(TRIM(SUBSTITUTE(I99,CHAR(160),""))),0))=0,"",(IFERROR(VALUE(TRIM(SUBSTITUTE(S99,CHAR(160),""))),0))=(IFERROR(VALUE(TRIM(SUBSTITUTE(I99,CHAR(160),""))),0)),"OK",
(IFERROR(VALUE(TRIM(SUBSTITUTE(S99,CHAR(160),""))),0))&lt;(IFERROR(VALUE(TRIM(SUBSTITUTE(I99,CHAR(160),""))),0)),"Attention : Montant présenté partiellement écarté",
TRUE,""))</f>
        <v/>
      </c>
      <c r="V99" s="125" t="str">
        <f t="shared" si="27"/>
        <v/>
      </c>
    </row>
    <row r="100" spans="1:22" ht="15.95">
      <c r="A100" s="374">
        <v>89</v>
      </c>
      <c r="B100" s="247"/>
      <c r="C100" s="5"/>
      <c r="D100" s="248"/>
      <c r="E100" s="249"/>
      <c r="F100" s="7"/>
      <c r="G100" s="248"/>
      <c r="H100" s="250"/>
      <c r="I100" s="20" t="str">
        <f t="shared" si="28"/>
        <v/>
      </c>
      <c r="J100" s="373"/>
      <c r="K100" s="384" t="str">
        <f t="shared" si="30"/>
        <v/>
      </c>
      <c r="L100" s="251" t="str">
        <f t="shared" si="31"/>
        <v/>
      </c>
      <c r="M100" s="251" t="str">
        <f t="shared" si="32"/>
        <v/>
      </c>
      <c r="N100" s="369" t="str">
        <f t="shared" si="33"/>
        <v/>
      </c>
      <c r="O100" s="252" t="str">
        <f t="shared" si="34"/>
        <v/>
      </c>
      <c r="P100" s="251" t="str">
        <f t="shared" si="35"/>
        <v/>
      </c>
      <c r="Q100" s="251" t="str">
        <f t="shared" si="36"/>
        <v/>
      </c>
      <c r="R100" s="253"/>
      <c r="S100" s="252" t="str">
        <f t="shared" si="29"/>
        <v/>
      </c>
      <c r="T100" s="248"/>
      <c r="U100" s="254" t="str" cm="1">
        <f t="array" ref="U100">IF(OR(S100="",I100=""),"",_xlfn.IFS(
(IFERROR(VALUE(TRIM(SUBSTITUTE(S100,CHAR(160),""))),0))=0,"Attention : montant présenté entièrement écarté",
(IFERROR(VALUE(TRIM(SUBSTITUTE(S100,CHAR(160),""))),0))&gt;(IFERROR(VALUE(TRIM(SUBSTITUTE(I100,CHAR(160),""))),0)),"KO : Le montant retenu est supérieur au montant présenté. Merci de revoir la ligne de contribution ou plafonner son montant.",
(IFERROR(VALUE(TRIM(SUBSTITUTE(I100,CHAR(160),""))),0))=0,"",(IFERROR(VALUE(TRIM(SUBSTITUTE(S100,CHAR(160),""))),0))=(IFERROR(VALUE(TRIM(SUBSTITUTE(I100,CHAR(160),""))),0)),"OK",
(IFERROR(VALUE(TRIM(SUBSTITUTE(S100,CHAR(160),""))),0))&lt;(IFERROR(VALUE(TRIM(SUBSTITUTE(I100,CHAR(160),""))),0)),"Attention : Montant présenté partiellement écarté",
TRUE,""))</f>
        <v/>
      </c>
      <c r="V100" s="125" t="str">
        <f t="shared" si="27"/>
        <v/>
      </c>
    </row>
    <row r="101" spans="1:22" ht="15.95">
      <c r="A101" s="374">
        <v>90</v>
      </c>
      <c r="B101" s="247"/>
      <c r="C101" s="5"/>
      <c r="D101" s="248"/>
      <c r="E101" s="249"/>
      <c r="F101" s="7"/>
      <c r="G101" s="248"/>
      <c r="H101" s="250"/>
      <c r="I101" s="20" t="str">
        <f t="shared" si="28"/>
        <v/>
      </c>
      <c r="J101" s="373"/>
      <c r="K101" s="384" t="str">
        <f t="shared" si="30"/>
        <v/>
      </c>
      <c r="L101" s="251" t="str">
        <f t="shared" si="31"/>
        <v/>
      </c>
      <c r="M101" s="251" t="str">
        <f t="shared" si="32"/>
        <v/>
      </c>
      <c r="N101" s="369" t="str">
        <f t="shared" si="33"/>
        <v/>
      </c>
      <c r="O101" s="252" t="str">
        <f t="shared" si="34"/>
        <v/>
      </c>
      <c r="P101" s="251" t="str">
        <f t="shared" si="35"/>
        <v/>
      </c>
      <c r="Q101" s="251" t="str">
        <f t="shared" si="36"/>
        <v/>
      </c>
      <c r="R101" s="253"/>
      <c r="S101" s="252" t="str">
        <f t="shared" si="29"/>
        <v/>
      </c>
      <c r="T101" s="248"/>
      <c r="U101" s="254" t="str" cm="1">
        <f t="array" ref="U101">IF(OR(S101="",I101=""),"",_xlfn.IFS(
(IFERROR(VALUE(TRIM(SUBSTITUTE(S101,CHAR(160),""))),0))=0,"Attention : montant présenté entièrement écarté",
(IFERROR(VALUE(TRIM(SUBSTITUTE(S101,CHAR(160),""))),0))&gt;(IFERROR(VALUE(TRIM(SUBSTITUTE(I101,CHAR(160),""))),0)),"KO : Le montant retenu est supérieur au montant présenté. Merci de revoir la ligne de contribution ou plafonner son montant.",
(IFERROR(VALUE(TRIM(SUBSTITUTE(I101,CHAR(160),""))),0))=0,"",(IFERROR(VALUE(TRIM(SUBSTITUTE(S101,CHAR(160),""))),0))=(IFERROR(VALUE(TRIM(SUBSTITUTE(I101,CHAR(160),""))),0)),"OK",
(IFERROR(VALUE(TRIM(SUBSTITUTE(S101,CHAR(160),""))),0))&lt;(IFERROR(VALUE(TRIM(SUBSTITUTE(I101,CHAR(160),""))),0)),"Attention : Montant présenté partiellement écarté",
TRUE,""))</f>
        <v/>
      </c>
      <c r="V101" s="125" t="str">
        <f t="shared" si="27"/>
        <v/>
      </c>
    </row>
    <row r="102" spans="1:22" ht="15.95">
      <c r="A102" s="374">
        <v>91</v>
      </c>
      <c r="B102" s="247"/>
      <c r="C102" s="5"/>
      <c r="D102" s="248"/>
      <c r="E102" s="249"/>
      <c r="F102" s="7"/>
      <c r="G102" s="248"/>
      <c r="H102" s="250"/>
      <c r="I102" s="20" t="str">
        <f t="shared" si="28"/>
        <v/>
      </c>
      <c r="J102" s="373"/>
      <c r="K102" s="384" t="str">
        <f t="shared" si="30"/>
        <v/>
      </c>
      <c r="L102" s="251" t="str">
        <f t="shared" si="31"/>
        <v/>
      </c>
      <c r="M102" s="251" t="str">
        <f t="shared" si="32"/>
        <v/>
      </c>
      <c r="N102" s="369" t="str">
        <f t="shared" si="33"/>
        <v/>
      </c>
      <c r="O102" s="252" t="str">
        <f t="shared" si="34"/>
        <v/>
      </c>
      <c r="P102" s="251" t="str">
        <f t="shared" si="35"/>
        <v/>
      </c>
      <c r="Q102" s="251" t="str">
        <f t="shared" si="36"/>
        <v/>
      </c>
      <c r="R102" s="253"/>
      <c r="S102" s="252" t="str">
        <f t="shared" si="29"/>
        <v/>
      </c>
      <c r="T102" s="248"/>
      <c r="U102" s="254" t="str" cm="1">
        <f t="array" ref="U102">IF(OR(S102="",I102=""),"",_xlfn.IFS(
(IFERROR(VALUE(TRIM(SUBSTITUTE(S102,CHAR(160),""))),0))=0,"Attention : montant présenté entièrement écarté",
(IFERROR(VALUE(TRIM(SUBSTITUTE(S102,CHAR(160),""))),0))&gt;(IFERROR(VALUE(TRIM(SUBSTITUTE(I102,CHAR(160),""))),0)),"KO : Le montant retenu est supérieur au montant présenté. Merci de revoir la ligne de contribution ou plafonner son montant.",
(IFERROR(VALUE(TRIM(SUBSTITUTE(I102,CHAR(160),""))),0))=0,"",(IFERROR(VALUE(TRIM(SUBSTITUTE(S102,CHAR(160),""))),0))=(IFERROR(VALUE(TRIM(SUBSTITUTE(I102,CHAR(160),""))),0)),"OK",
(IFERROR(VALUE(TRIM(SUBSTITUTE(S102,CHAR(160),""))),0))&lt;(IFERROR(VALUE(TRIM(SUBSTITUTE(I102,CHAR(160),""))),0)),"Attention : Montant présenté partiellement écarté",
TRUE,""))</f>
        <v/>
      </c>
      <c r="V102" s="125" t="str">
        <f t="shared" si="27"/>
        <v/>
      </c>
    </row>
    <row r="103" spans="1:22" ht="15.95">
      <c r="A103" s="374">
        <v>92</v>
      </c>
      <c r="B103" s="247"/>
      <c r="C103" s="5"/>
      <c r="D103" s="248"/>
      <c r="E103" s="249"/>
      <c r="F103" s="7"/>
      <c r="G103" s="248"/>
      <c r="H103" s="250"/>
      <c r="I103" s="20" t="str">
        <f t="shared" si="28"/>
        <v/>
      </c>
      <c r="J103" s="373"/>
      <c r="K103" s="384" t="str">
        <f t="shared" si="30"/>
        <v/>
      </c>
      <c r="L103" s="251" t="str">
        <f t="shared" si="31"/>
        <v/>
      </c>
      <c r="M103" s="251" t="str">
        <f t="shared" si="32"/>
        <v/>
      </c>
      <c r="N103" s="369" t="str">
        <f t="shared" si="33"/>
        <v/>
      </c>
      <c r="O103" s="252" t="str">
        <f t="shared" si="34"/>
        <v/>
      </c>
      <c r="P103" s="251" t="str">
        <f t="shared" si="35"/>
        <v/>
      </c>
      <c r="Q103" s="251" t="str">
        <f t="shared" si="36"/>
        <v/>
      </c>
      <c r="R103" s="253"/>
      <c r="S103" s="252" t="str">
        <f t="shared" si="29"/>
        <v/>
      </c>
      <c r="T103" s="248"/>
      <c r="U103" s="254" t="str" cm="1">
        <f t="array" ref="U103">IF(OR(S103="",I103=""),"",_xlfn.IFS(
(IFERROR(VALUE(TRIM(SUBSTITUTE(S103,CHAR(160),""))),0))=0,"Attention : montant présenté entièrement écarté",
(IFERROR(VALUE(TRIM(SUBSTITUTE(S103,CHAR(160),""))),0))&gt;(IFERROR(VALUE(TRIM(SUBSTITUTE(I103,CHAR(160),""))),0)),"KO : Le montant retenu est supérieur au montant présenté. Merci de revoir la ligne de contribution ou plafonner son montant.",
(IFERROR(VALUE(TRIM(SUBSTITUTE(I103,CHAR(160),""))),0))=0,"",(IFERROR(VALUE(TRIM(SUBSTITUTE(S103,CHAR(160),""))),0))=(IFERROR(VALUE(TRIM(SUBSTITUTE(I103,CHAR(160),""))),0)),"OK",
(IFERROR(VALUE(TRIM(SUBSTITUTE(S103,CHAR(160),""))),0))&lt;(IFERROR(VALUE(TRIM(SUBSTITUTE(I103,CHAR(160),""))),0)),"Attention : Montant présenté partiellement écarté",
TRUE,""))</f>
        <v/>
      </c>
      <c r="V103" s="125" t="str">
        <f t="shared" si="27"/>
        <v/>
      </c>
    </row>
    <row r="104" spans="1:22" ht="15.95">
      <c r="A104" s="374">
        <v>93</v>
      </c>
      <c r="B104" s="247"/>
      <c r="C104" s="5"/>
      <c r="D104" s="248"/>
      <c r="E104" s="249"/>
      <c r="F104" s="7"/>
      <c r="G104" s="248"/>
      <c r="H104" s="250"/>
      <c r="I104" s="20" t="str">
        <f t="shared" si="28"/>
        <v/>
      </c>
      <c r="J104" s="373"/>
      <c r="K104" s="384" t="str">
        <f t="shared" si="30"/>
        <v/>
      </c>
      <c r="L104" s="251" t="str">
        <f t="shared" si="31"/>
        <v/>
      </c>
      <c r="M104" s="251" t="str">
        <f t="shared" si="32"/>
        <v/>
      </c>
      <c r="N104" s="369" t="str">
        <f t="shared" si="33"/>
        <v/>
      </c>
      <c r="O104" s="252" t="str">
        <f t="shared" si="34"/>
        <v/>
      </c>
      <c r="P104" s="251" t="str">
        <f t="shared" si="35"/>
        <v/>
      </c>
      <c r="Q104" s="251" t="str">
        <f t="shared" si="36"/>
        <v/>
      </c>
      <c r="R104" s="253"/>
      <c r="S104" s="252" t="str">
        <f t="shared" si="29"/>
        <v/>
      </c>
      <c r="T104" s="248"/>
      <c r="U104" s="254" t="str" cm="1">
        <f t="array" ref="U104">IF(OR(S104="",I104=""),"",_xlfn.IFS(
(IFERROR(VALUE(TRIM(SUBSTITUTE(S104,CHAR(160),""))),0))=0,"Attention : montant présenté entièrement écarté",
(IFERROR(VALUE(TRIM(SUBSTITUTE(S104,CHAR(160),""))),0))&gt;(IFERROR(VALUE(TRIM(SUBSTITUTE(I104,CHAR(160),""))),0)),"KO : Le montant retenu est supérieur au montant présenté. Merci de revoir la ligne de contribution ou plafonner son montant.",
(IFERROR(VALUE(TRIM(SUBSTITUTE(I104,CHAR(160),""))),0))=0,"",(IFERROR(VALUE(TRIM(SUBSTITUTE(S104,CHAR(160),""))),0))=(IFERROR(VALUE(TRIM(SUBSTITUTE(I104,CHAR(160),""))),0)),"OK",
(IFERROR(VALUE(TRIM(SUBSTITUTE(S104,CHAR(160),""))),0))&lt;(IFERROR(VALUE(TRIM(SUBSTITUTE(I104,CHAR(160),""))),0)),"Attention : Montant présenté partiellement écarté",
TRUE,""))</f>
        <v/>
      </c>
      <c r="V104" s="125" t="str">
        <f t="shared" si="27"/>
        <v/>
      </c>
    </row>
    <row r="105" spans="1:22" ht="15.95">
      <c r="A105" s="374">
        <v>94</v>
      </c>
      <c r="B105" s="247"/>
      <c r="C105" s="5"/>
      <c r="D105" s="248"/>
      <c r="E105" s="249"/>
      <c r="F105" s="7"/>
      <c r="G105" s="248"/>
      <c r="H105" s="250"/>
      <c r="I105" s="20" t="str">
        <f t="shared" si="28"/>
        <v/>
      </c>
      <c r="J105" s="373"/>
      <c r="K105" s="384" t="str">
        <f t="shared" si="30"/>
        <v/>
      </c>
      <c r="L105" s="251" t="str">
        <f t="shared" si="31"/>
        <v/>
      </c>
      <c r="M105" s="251" t="str">
        <f t="shared" si="32"/>
        <v/>
      </c>
      <c r="N105" s="369" t="str">
        <f t="shared" si="33"/>
        <v/>
      </c>
      <c r="O105" s="252" t="str">
        <f t="shared" si="34"/>
        <v/>
      </c>
      <c r="P105" s="251" t="str">
        <f t="shared" si="35"/>
        <v/>
      </c>
      <c r="Q105" s="251" t="str">
        <f t="shared" si="36"/>
        <v/>
      </c>
      <c r="R105" s="253"/>
      <c r="S105" s="252" t="str">
        <f t="shared" si="29"/>
        <v/>
      </c>
      <c r="T105" s="248"/>
      <c r="U105" s="254" t="str" cm="1">
        <f t="array" ref="U105">IF(OR(S105="",I105=""),"",_xlfn.IFS(
(IFERROR(VALUE(TRIM(SUBSTITUTE(S105,CHAR(160),""))),0))=0,"Attention : montant présenté entièrement écarté",
(IFERROR(VALUE(TRIM(SUBSTITUTE(S105,CHAR(160),""))),0))&gt;(IFERROR(VALUE(TRIM(SUBSTITUTE(I105,CHAR(160),""))),0)),"KO : Le montant retenu est supérieur au montant présenté. Merci de revoir la ligne de contribution ou plafonner son montant.",
(IFERROR(VALUE(TRIM(SUBSTITUTE(I105,CHAR(160),""))),0))=0,"",(IFERROR(VALUE(TRIM(SUBSTITUTE(S105,CHAR(160),""))),0))=(IFERROR(VALUE(TRIM(SUBSTITUTE(I105,CHAR(160),""))),0)),"OK",
(IFERROR(VALUE(TRIM(SUBSTITUTE(S105,CHAR(160),""))),0))&lt;(IFERROR(VALUE(TRIM(SUBSTITUTE(I105,CHAR(160),""))),0)),"Attention : Montant présenté partiellement écarté",
TRUE,""))</f>
        <v/>
      </c>
      <c r="V105" s="125" t="str">
        <f t="shared" si="27"/>
        <v/>
      </c>
    </row>
    <row r="106" spans="1:22" ht="15.95">
      <c r="A106" s="374">
        <v>95</v>
      </c>
      <c r="B106" s="247"/>
      <c r="C106" s="5"/>
      <c r="D106" s="248"/>
      <c r="E106" s="249"/>
      <c r="F106" s="7"/>
      <c r="G106" s="248"/>
      <c r="H106" s="250"/>
      <c r="I106" s="20" t="str">
        <f t="shared" si="28"/>
        <v/>
      </c>
      <c r="J106" s="373"/>
      <c r="K106" s="384" t="str">
        <f t="shared" si="30"/>
        <v/>
      </c>
      <c r="L106" s="251" t="str">
        <f t="shared" si="31"/>
        <v/>
      </c>
      <c r="M106" s="251" t="str">
        <f t="shared" si="32"/>
        <v/>
      </c>
      <c r="N106" s="369" t="str">
        <f t="shared" si="33"/>
        <v/>
      </c>
      <c r="O106" s="252" t="str">
        <f t="shared" si="34"/>
        <v/>
      </c>
      <c r="P106" s="251" t="str">
        <f t="shared" si="35"/>
        <v/>
      </c>
      <c r="Q106" s="251" t="str">
        <f t="shared" si="36"/>
        <v/>
      </c>
      <c r="R106" s="253"/>
      <c r="S106" s="252" t="str">
        <f t="shared" si="29"/>
        <v/>
      </c>
      <c r="T106" s="248"/>
      <c r="U106" s="254" t="str" cm="1">
        <f t="array" ref="U106">IF(OR(S106="",I106=""),"",_xlfn.IFS(
(IFERROR(VALUE(TRIM(SUBSTITUTE(S106,CHAR(160),""))),0))=0,"Attention : montant présenté entièrement écarté",
(IFERROR(VALUE(TRIM(SUBSTITUTE(S106,CHAR(160),""))),0))&gt;(IFERROR(VALUE(TRIM(SUBSTITUTE(I106,CHAR(160),""))),0)),"KO : Le montant retenu est supérieur au montant présenté. Merci de revoir la ligne de contribution ou plafonner son montant.",
(IFERROR(VALUE(TRIM(SUBSTITUTE(I106,CHAR(160),""))),0))=0,"",(IFERROR(VALUE(TRIM(SUBSTITUTE(S106,CHAR(160),""))),0))=(IFERROR(VALUE(TRIM(SUBSTITUTE(I106,CHAR(160),""))),0)),"OK",
(IFERROR(VALUE(TRIM(SUBSTITUTE(S106,CHAR(160),""))),0))&lt;(IFERROR(VALUE(TRIM(SUBSTITUTE(I106,CHAR(160),""))),0)),"Attention : Montant présenté partiellement écarté",
TRUE,""))</f>
        <v/>
      </c>
      <c r="V106" s="125" t="str">
        <f t="shared" si="27"/>
        <v/>
      </c>
    </row>
    <row r="107" spans="1:22" ht="15.95">
      <c r="A107" s="374">
        <v>96</v>
      </c>
      <c r="B107" s="247"/>
      <c r="C107" s="5"/>
      <c r="D107" s="248"/>
      <c r="E107" s="249"/>
      <c r="F107" s="7"/>
      <c r="G107" s="248"/>
      <c r="H107" s="250"/>
      <c r="I107" s="20" t="str">
        <f t="shared" si="28"/>
        <v/>
      </c>
      <c r="J107" s="373"/>
      <c r="K107" s="384" t="str">
        <f t="shared" si="30"/>
        <v/>
      </c>
      <c r="L107" s="251" t="str">
        <f t="shared" si="31"/>
        <v/>
      </c>
      <c r="M107" s="251" t="str">
        <f t="shared" si="32"/>
        <v/>
      </c>
      <c r="N107" s="369" t="str">
        <f t="shared" si="33"/>
        <v/>
      </c>
      <c r="O107" s="252" t="str">
        <f t="shared" si="34"/>
        <v/>
      </c>
      <c r="P107" s="251" t="str">
        <f t="shared" si="35"/>
        <v/>
      </c>
      <c r="Q107" s="251" t="str">
        <f t="shared" si="36"/>
        <v/>
      </c>
      <c r="R107" s="253"/>
      <c r="S107" s="252" t="str">
        <f t="shared" si="29"/>
        <v/>
      </c>
      <c r="T107" s="248"/>
      <c r="U107" s="254" t="str" cm="1">
        <f t="array" ref="U107">IF(OR(S107="",I107=""),"",_xlfn.IFS(
(IFERROR(VALUE(TRIM(SUBSTITUTE(S107,CHAR(160),""))),0))=0,"Attention : montant présenté entièrement écarté",
(IFERROR(VALUE(TRIM(SUBSTITUTE(S107,CHAR(160),""))),0))&gt;(IFERROR(VALUE(TRIM(SUBSTITUTE(I107,CHAR(160),""))),0)),"KO : Le montant retenu est supérieur au montant présenté. Merci de revoir la ligne de contribution ou plafonner son montant.",
(IFERROR(VALUE(TRIM(SUBSTITUTE(I107,CHAR(160),""))),0))=0,"",(IFERROR(VALUE(TRIM(SUBSTITUTE(S107,CHAR(160),""))),0))=(IFERROR(VALUE(TRIM(SUBSTITUTE(I107,CHAR(160),""))),0)),"OK",
(IFERROR(VALUE(TRIM(SUBSTITUTE(S107,CHAR(160),""))),0))&lt;(IFERROR(VALUE(TRIM(SUBSTITUTE(I107,CHAR(160),""))),0)),"Attention : Montant présenté partiellement écarté",
TRUE,""))</f>
        <v/>
      </c>
      <c r="V107" s="125" t="str">
        <f t="shared" si="27"/>
        <v/>
      </c>
    </row>
    <row r="108" spans="1:22" ht="15.95">
      <c r="A108" s="374">
        <v>97</v>
      </c>
      <c r="B108" s="247"/>
      <c r="C108" s="5"/>
      <c r="D108" s="248"/>
      <c r="E108" s="249"/>
      <c r="F108" s="7"/>
      <c r="G108" s="248"/>
      <c r="H108" s="250"/>
      <c r="I108" s="20" t="str">
        <f t="shared" si="28"/>
        <v/>
      </c>
      <c r="J108" s="373"/>
      <c r="K108" s="384" t="str">
        <f t="shared" si="30"/>
        <v/>
      </c>
      <c r="L108" s="251" t="str">
        <f t="shared" si="31"/>
        <v/>
      </c>
      <c r="M108" s="251" t="str">
        <f t="shared" si="32"/>
        <v/>
      </c>
      <c r="N108" s="369" t="str">
        <f t="shared" si="33"/>
        <v/>
      </c>
      <c r="O108" s="252" t="str">
        <f t="shared" si="34"/>
        <v/>
      </c>
      <c r="P108" s="251" t="str">
        <f t="shared" si="35"/>
        <v/>
      </c>
      <c r="Q108" s="251" t="str">
        <f t="shared" si="36"/>
        <v/>
      </c>
      <c r="R108" s="253"/>
      <c r="S108" s="252" t="str">
        <f t="shared" si="29"/>
        <v/>
      </c>
      <c r="T108" s="248"/>
      <c r="U108" s="254" t="str" cm="1">
        <f t="array" ref="U108">IF(OR(S108="",I108=""),"",_xlfn.IFS(
(IFERROR(VALUE(TRIM(SUBSTITUTE(S108,CHAR(160),""))),0))=0,"Attention : montant présenté entièrement écarté",
(IFERROR(VALUE(TRIM(SUBSTITUTE(S108,CHAR(160),""))),0))&gt;(IFERROR(VALUE(TRIM(SUBSTITUTE(I108,CHAR(160),""))),0)),"KO : Le montant retenu est supérieur au montant présenté. Merci de revoir la ligne de contribution ou plafonner son montant.",
(IFERROR(VALUE(TRIM(SUBSTITUTE(I108,CHAR(160),""))),0))=0,"",(IFERROR(VALUE(TRIM(SUBSTITUTE(S108,CHAR(160),""))),0))=(IFERROR(VALUE(TRIM(SUBSTITUTE(I108,CHAR(160),""))),0)),"OK",
(IFERROR(VALUE(TRIM(SUBSTITUTE(S108,CHAR(160),""))),0))&lt;(IFERROR(VALUE(TRIM(SUBSTITUTE(I108,CHAR(160),""))),0)),"Attention : Montant présenté partiellement écarté",
TRUE,""))</f>
        <v/>
      </c>
      <c r="V108" s="125" t="str">
        <f t="shared" si="27"/>
        <v/>
      </c>
    </row>
    <row r="109" spans="1:22" ht="15.95">
      <c r="A109" s="374">
        <v>98</v>
      </c>
      <c r="B109" s="247"/>
      <c r="C109" s="5"/>
      <c r="D109" s="248"/>
      <c r="E109" s="249"/>
      <c r="F109" s="7"/>
      <c r="G109" s="248"/>
      <c r="H109" s="250"/>
      <c r="I109" s="20" t="str">
        <f t="shared" si="28"/>
        <v/>
      </c>
      <c r="J109" s="373"/>
      <c r="K109" s="384" t="str">
        <f t="shared" si="30"/>
        <v/>
      </c>
      <c r="L109" s="251" t="str">
        <f t="shared" si="31"/>
        <v/>
      </c>
      <c r="M109" s="251" t="str">
        <f t="shared" si="32"/>
        <v/>
      </c>
      <c r="N109" s="369" t="str">
        <f t="shared" si="33"/>
        <v/>
      </c>
      <c r="O109" s="252" t="str">
        <f t="shared" si="34"/>
        <v/>
      </c>
      <c r="P109" s="251" t="str">
        <f t="shared" si="35"/>
        <v/>
      </c>
      <c r="Q109" s="251" t="str">
        <f t="shared" si="36"/>
        <v/>
      </c>
      <c r="R109" s="253"/>
      <c r="S109" s="252" t="str">
        <f t="shared" si="29"/>
        <v/>
      </c>
      <c r="T109" s="248"/>
      <c r="U109" s="254" t="str" cm="1">
        <f t="array" ref="U109">IF(OR(S109="",I109=""),"",_xlfn.IFS(
(IFERROR(VALUE(TRIM(SUBSTITUTE(S109,CHAR(160),""))),0))=0,"Attention : montant présenté entièrement écarté",
(IFERROR(VALUE(TRIM(SUBSTITUTE(S109,CHAR(160),""))),0))&gt;(IFERROR(VALUE(TRIM(SUBSTITUTE(I109,CHAR(160),""))),0)),"KO : Le montant retenu est supérieur au montant présenté. Merci de revoir la ligne de contribution ou plafonner son montant.",
(IFERROR(VALUE(TRIM(SUBSTITUTE(I109,CHAR(160),""))),0))=0,"",(IFERROR(VALUE(TRIM(SUBSTITUTE(S109,CHAR(160),""))),0))=(IFERROR(VALUE(TRIM(SUBSTITUTE(I109,CHAR(160),""))),0)),"OK",
(IFERROR(VALUE(TRIM(SUBSTITUTE(S109,CHAR(160),""))),0))&lt;(IFERROR(VALUE(TRIM(SUBSTITUTE(I109,CHAR(160),""))),0)),"Attention : Montant présenté partiellement écarté",
TRUE,""))</f>
        <v/>
      </c>
      <c r="V109" s="125" t="str">
        <f t="shared" si="27"/>
        <v/>
      </c>
    </row>
    <row r="110" spans="1:22" ht="15.95">
      <c r="A110" s="374">
        <v>99</v>
      </c>
      <c r="B110" s="247"/>
      <c r="C110" s="5"/>
      <c r="D110" s="248"/>
      <c r="E110" s="249"/>
      <c r="F110" s="7"/>
      <c r="G110" s="248"/>
      <c r="H110" s="250"/>
      <c r="I110" s="20" t="str">
        <f t="shared" si="28"/>
        <v/>
      </c>
      <c r="J110" s="373"/>
      <c r="K110" s="384" t="str">
        <f t="shared" si="30"/>
        <v/>
      </c>
      <c r="L110" s="251" t="str">
        <f t="shared" si="31"/>
        <v/>
      </c>
      <c r="M110" s="251" t="str">
        <f t="shared" si="32"/>
        <v/>
      </c>
      <c r="N110" s="369" t="str">
        <f t="shared" si="33"/>
        <v/>
      </c>
      <c r="O110" s="252" t="str">
        <f t="shared" si="34"/>
        <v/>
      </c>
      <c r="P110" s="251" t="str">
        <f t="shared" si="35"/>
        <v/>
      </c>
      <c r="Q110" s="251" t="str">
        <f t="shared" si="36"/>
        <v/>
      </c>
      <c r="R110" s="253"/>
      <c r="S110" s="252" t="str">
        <f t="shared" si="29"/>
        <v/>
      </c>
      <c r="T110" s="248"/>
      <c r="U110" s="254" t="str" cm="1">
        <f t="array" ref="U110">IF(OR(S110="",I110=""),"",_xlfn.IFS(
(IFERROR(VALUE(TRIM(SUBSTITUTE(S110,CHAR(160),""))),0))=0,"Attention : montant présenté entièrement écarté",
(IFERROR(VALUE(TRIM(SUBSTITUTE(S110,CHAR(160),""))),0))&gt;(IFERROR(VALUE(TRIM(SUBSTITUTE(I110,CHAR(160),""))),0)),"KO : Le montant retenu est supérieur au montant présenté. Merci de revoir la ligne de contribution ou plafonner son montant.",
(IFERROR(VALUE(TRIM(SUBSTITUTE(I110,CHAR(160),""))),0))=0,"",(IFERROR(VALUE(TRIM(SUBSTITUTE(S110,CHAR(160),""))),0))=(IFERROR(VALUE(TRIM(SUBSTITUTE(I110,CHAR(160),""))),0)),"OK",
(IFERROR(VALUE(TRIM(SUBSTITUTE(S110,CHAR(160),""))),0))&lt;(IFERROR(VALUE(TRIM(SUBSTITUTE(I110,CHAR(160),""))),0)),"Attention : Montant présenté partiellement écarté",
TRUE,""))</f>
        <v/>
      </c>
      <c r="V110" s="125" t="str">
        <f t="shared" si="27"/>
        <v/>
      </c>
    </row>
    <row r="111" spans="1:22" ht="17.100000000000001" thickBot="1">
      <c r="A111" s="375">
        <v>100</v>
      </c>
      <c r="B111" s="376"/>
      <c r="C111" s="123"/>
      <c r="D111" s="378"/>
      <c r="E111" s="379"/>
      <c r="F111" s="127"/>
      <c r="G111" s="378"/>
      <c r="H111" s="380"/>
      <c r="I111" s="130" t="str">
        <f t="shared" si="28"/>
        <v/>
      </c>
      <c r="J111" s="381"/>
      <c r="K111" s="409" t="str">
        <f t="shared" si="30"/>
        <v/>
      </c>
      <c r="L111" s="410" t="str">
        <f t="shared" si="31"/>
        <v/>
      </c>
      <c r="M111" s="410" t="str">
        <f t="shared" si="32"/>
        <v/>
      </c>
      <c r="N111" s="411" t="str">
        <f t="shared" si="33"/>
        <v/>
      </c>
      <c r="O111" s="412" t="str">
        <f t="shared" si="34"/>
        <v/>
      </c>
      <c r="P111" s="410" t="str">
        <f t="shared" si="35"/>
        <v/>
      </c>
      <c r="Q111" s="410" t="str">
        <f t="shared" si="36"/>
        <v/>
      </c>
      <c r="R111" s="413"/>
      <c r="S111" s="412" t="str">
        <f t="shared" si="29"/>
        <v/>
      </c>
      <c r="T111" s="378"/>
      <c r="U111" s="414" t="str" cm="1">
        <f t="array" ref="U111">IF(OR(S111="",I111=""),"",_xlfn.IFS(
(IFERROR(VALUE(TRIM(SUBSTITUTE(S111,CHAR(160),""))),0))=0,"Attention : montant présenté entièrement écarté",
(IFERROR(VALUE(TRIM(SUBSTITUTE(S111,CHAR(160),""))),0))&gt;(IFERROR(VALUE(TRIM(SUBSTITUTE(I111,CHAR(160),""))),0)),"KO : Le montant retenu est supérieur au montant présenté. Merci de revoir la ligne de contribution ou plafonner son montant.",
(IFERROR(VALUE(TRIM(SUBSTITUTE(I111,CHAR(160),""))),0))=0,"",(IFERROR(VALUE(TRIM(SUBSTITUTE(S111,CHAR(160),""))),0))=(IFERROR(VALUE(TRIM(SUBSTITUTE(I111,CHAR(160),""))),0)),"OK",
(IFERROR(VALUE(TRIM(SUBSTITUTE(S111,CHAR(160),""))),0))&lt;(IFERROR(VALUE(TRIM(SUBSTITUTE(I111,CHAR(160),""))),0)),"Attention : Montant présenté partiellement écarté",
TRUE,""))</f>
        <v/>
      </c>
      <c r="V111" s="415" t="str">
        <f t="shared" si="27"/>
        <v/>
      </c>
    </row>
    <row r="112" spans="1:22" ht="15" customHeight="1" thickBot="1">
      <c r="A112" s="385"/>
      <c r="B112" s="386"/>
      <c r="C112" s="386"/>
      <c r="D112" s="386"/>
      <c r="E112" s="386"/>
      <c r="F112" s="386"/>
      <c r="G112" s="386"/>
      <c r="H112" s="387" t="s">
        <v>142</v>
      </c>
      <c r="I112" s="388">
        <f>SUM(I12:I111)</f>
        <v>0</v>
      </c>
      <c r="J112" s="389"/>
      <c r="K112" s="423"/>
      <c r="L112" s="424"/>
      <c r="M112" s="424"/>
      <c r="N112" s="424"/>
      <c r="O112" s="424"/>
      <c r="P112" s="424"/>
      <c r="Q112" s="425"/>
      <c r="R112" s="425" t="s">
        <v>142</v>
      </c>
      <c r="S112" s="426">
        <f>SUM(S12:S111)</f>
        <v>0</v>
      </c>
      <c r="T112" s="1042" t="s">
        <v>143</v>
      </c>
      <c r="U112" s="1043"/>
      <c r="V112" s="427">
        <f>SUM(V12:V111)</f>
        <v>0</v>
      </c>
    </row>
  </sheetData>
  <sheetProtection sheet="1" objects="1" scenarios="1" formatColumns="0" formatRows="0" insertRows="0" autoFilter="0"/>
  <mergeCells count="15">
    <mergeCell ref="T112:U112"/>
    <mergeCell ref="J7:J8"/>
    <mergeCell ref="I7:I8"/>
    <mergeCell ref="G7:H8"/>
    <mergeCell ref="A7:F8"/>
    <mergeCell ref="A9:A10"/>
    <mergeCell ref="T7:T8"/>
    <mergeCell ref="U7:U8"/>
    <mergeCell ref="V7:V8"/>
    <mergeCell ref="S7:S8"/>
    <mergeCell ref="K5:V5"/>
    <mergeCell ref="A5:J5"/>
    <mergeCell ref="P7:R8"/>
    <mergeCell ref="K7:O7"/>
    <mergeCell ref="K8:O8"/>
  </mergeCells>
  <conditionalFormatting sqref="K12:Q111">
    <cfRule type="expression" dxfId="41" priority="312" stopIfTrue="1">
      <formula>K12&lt;&gt;B12</formula>
    </cfRule>
  </conditionalFormatting>
  <conditionalFormatting sqref="R12:R111">
    <cfRule type="containsText" dxfId="40" priority="2" operator="containsText" text="Non">
      <formula>NOT(ISERROR(SEARCH("Non",R12)))</formula>
    </cfRule>
  </conditionalFormatting>
  <conditionalFormatting sqref="U12:U111">
    <cfRule type="containsText" dxfId="39" priority="4" operator="containsText" text="OK">
      <formula>NOT(ISERROR(SEARCH("OK",U12)))</formula>
    </cfRule>
    <cfRule type="containsText" dxfId="38" priority="5" operator="containsText" text="KO">
      <formula>NOT(ISERROR(SEARCH("KO",U12)))</formula>
    </cfRule>
    <cfRule type="containsText" dxfId="37" priority="6" operator="containsText" text="Attention">
      <formula>NOT(ISERROR(SEARCH("Attention",U12)))</formula>
    </cfRule>
  </conditionalFormatting>
  <dataValidations count="1">
    <dataValidation type="list" allowBlank="1" showInputMessage="1" showErrorMessage="1" sqref="R12:R111" xr:uid="{62CD6B32-E827-344C-AA57-F719087B6A1D}">
      <formula1>"Oui,Non,Sans Objet"</formula1>
    </dataValidation>
  </dataValidations>
  <pageMargins left="0.7" right="0.7" top="0.75" bottom="0.75" header="0.3" footer="0.3"/>
  <pageSetup paperSize="9" scale="11" orientation="portrait" r:id="rId1"/>
  <drawing r:id="rId2"/>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CE89EBF-A6F0-FA4F-88C0-982EC7D26851}">
          <x14:formula1>
            <xm:f>'0-Présentation typeaction'!$B$7:$B$8</xm:f>
          </x14:formula1>
          <xm:sqref>C12:C111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B4B8-90EB-F540-810D-622627B58E0D}">
  <sheetPr>
    <tabColor rgb="FF227A56"/>
    <pageSetUpPr fitToPage="1"/>
  </sheetPr>
  <dimension ref="A1:P10"/>
  <sheetViews>
    <sheetView showGridLines="0" topLeftCell="B1" zoomScale="90" zoomScaleNormal="55" workbookViewId="0">
      <selection activeCell="C8" sqref="C8"/>
    </sheetView>
  </sheetViews>
  <sheetFormatPr defaultColWidth="11.42578125" defaultRowHeight="15" outlineLevelCol="1"/>
  <cols>
    <col min="1" max="1" width="27.42578125" style="51" bestFit="1" customWidth="1"/>
    <col min="2" max="2" width="59.140625" style="51" customWidth="1"/>
    <col min="3" max="3" width="35.42578125" style="273" customWidth="1"/>
    <col min="4" max="4" width="56.42578125" style="51" customWidth="1"/>
    <col min="5" max="5" width="48.140625" style="51" customWidth="1"/>
    <col min="6" max="6" width="56.42578125" style="51" customWidth="1"/>
    <col min="7" max="7" width="55.140625" style="51" customWidth="1"/>
    <col min="8" max="8" width="51.42578125" style="51" hidden="1" customWidth="1" outlineLevel="1"/>
    <col min="9" max="9" width="38.140625" style="51" hidden="1" customWidth="1" outlineLevel="1"/>
    <col min="10" max="10" width="29.85546875" style="51" hidden="1" customWidth="1" outlineLevel="1"/>
    <col min="11" max="11" width="31.42578125" style="51" hidden="1" customWidth="1" outlineLevel="1"/>
    <col min="12" max="12" width="24.42578125" style="51" hidden="1" customWidth="1" outlineLevel="1"/>
    <col min="13" max="13" width="70" style="51" hidden="1" customWidth="1" outlineLevel="1"/>
    <col min="14" max="14" width="47.42578125" style="51" hidden="1" customWidth="1" outlineLevel="1"/>
    <col min="15" max="15" width="29.85546875" style="51" hidden="1" customWidth="1" outlineLevel="1"/>
    <col min="16" max="16" width="11.42578125" style="51" collapsed="1"/>
    <col min="17" max="16384" width="11.42578125" style="51"/>
  </cols>
  <sheetData>
    <row r="1" spans="1:15" ht="54" customHeight="1">
      <c r="A1" s="1050" t="s">
        <v>235</v>
      </c>
      <c r="B1" s="1050"/>
      <c r="C1" s="1050"/>
      <c r="D1" s="1050"/>
      <c r="E1" s="1050"/>
      <c r="F1" s="1050"/>
      <c r="G1" s="1050"/>
      <c r="H1" s="965" t="s">
        <v>236</v>
      </c>
      <c r="I1" s="965"/>
      <c r="J1" s="965"/>
      <c r="K1" s="965"/>
      <c r="L1" s="965"/>
      <c r="M1" s="965"/>
      <c r="N1" s="965"/>
      <c r="O1" s="965"/>
    </row>
    <row r="2" spans="1:15" ht="45.95" customHeight="1" thickBot="1">
      <c r="A2" s="1051"/>
      <c r="B2" s="1051"/>
      <c r="C2" s="1051"/>
      <c r="D2" s="1051"/>
      <c r="E2" s="1051"/>
      <c r="F2" s="1051"/>
      <c r="G2" s="1051"/>
      <c r="H2" s="1052"/>
      <c r="I2" s="1052"/>
      <c r="J2" s="1052"/>
      <c r="K2" s="1052"/>
      <c r="L2" s="1052"/>
      <c r="M2" s="1052"/>
      <c r="N2" s="1052"/>
      <c r="O2" s="1052"/>
    </row>
    <row r="3" spans="1:15" ht="45.95" customHeight="1">
      <c r="A3" s="1054" t="s">
        <v>237</v>
      </c>
      <c r="B3" s="1055"/>
      <c r="C3" s="1055"/>
      <c r="D3" s="1055"/>
      <c r="E3" s="1058" t="s">
        <v>238</v>
      </c>
      <c r="F3" s="1060" t="s">
        <v>53</v>
      </c>
      <c r="G3" s="1062" t="s">
        <v>216</v>
      </c>
      <c r="H3" s="981" t="s">
        <v>149</v>
      </c>
      <c r="I3" s="982"/>
      <c r="J3" s="982"/>
      <c r="K3" s="982"/>
      <c r="L3" s="982" t="s">
        <v>151</v>
      </c>
      <c r="M3" s="977" t="s">
        <v>152</v>
      </c>
      <c r="N3" s="977" t="s">
        <v>60</v>
      </c>
      <c r="O3" s="984" t="s">
        <v>153</v>
      </c>
    </row>
    <row r="4" spans="1:15" ht="45.95" customHeight="1">
      <c r="A4" s="1056" t="s">
        <v>239</v>
      </c>
      <c r="B4" s="1057"/>
      <c r="C4" s="1057"/>
      <c r="D4" s="1057"/>
      <c r="E4" s="1059"/>
      <c r="F4" s="1061"/>
      <c r="G4" s="1062"/>
      <c r="H4" s="1063"/>
      <c r="I4" s="983"/>
      <c r="J4" s="983"/>
      <c r="K4" s="983"/>
      <c r="L4" s="983"/>
      <c r="M4" s="978"/>
      <c r="N4" s="978"/>
      <c r="O4" s="985"/>
    </row>
    <row r="5" spans="1:15" s="2" customFormat="1" ht="63.95">
      <c r="A5" s="1053" t="s">
        <v>67</v>
      </c>
      <c r="B5" s="53" t="s">
        <v>72</v>
      </c>
      <c r="C5" s="53" t="s">
        <v>240</v>
      </c>
      <c r="D5" s="53" t="s">
        <v>241</v>
      </c>
      <c r="E5" s="53" t="s">
        <v>242</v>
      </c>
      <c r="F5" s="53" t="s">
        <v>243</v>
      </c>
      <c r="G5" s="53" t="s">
        <v>244</v>
      </c>
      <c r="H5" s="56" t="s">
        <v>72</v>
      </c>
      <c r="I5" s="54" t="s">
        <v>245</v>
      </c>
      <c r="J5" s="54" t="s">
        <v>246</v>
      </c>
      <c r="K5" s="54" t="s">
        <v>247</v>
      </c>
      <c r="L5" s="54" t="s">
        <v>248</v>
      </c>
      <c r="M5" s="54" t="s">
        <v>101</v>
      </c>
      <c r="N5" s="54" t="s">
        <v>103</v>
      </c>
      <c r="O5" s="524" t="s">
        <v>172</v>
      </c>
    </row>
    <row r="6" spans="1:15" s="2" customFormat="1" ht="121.5" customHeight="1">
      <c r="A6" s="1053"/>
      <c r="B6" s="13" t="s">
        <v>249</v>
      </c>
      <c r="C6" s="13" t="s">
        <v>250</v>
      </c>
      <c r="D6" s="13" t="s">
        <v>251</v>
      </c>
      <c r="E6" s="13" t="s">
        <v>252</v>
      </c>
      <c r="F6" s="13" t="s">
        <v>253</v>
      </c>
      <c r="G6" s="13" t="s">
        <v>254</v>
      </c>
      <c r="H6" s="35" t="s">
        <v>111</v>
      </c>
      <c r="I6" s="3" t="s">
        <v>123</v>
      </c>
      <c r="J6" s="3" t="s">
        <v>123</v>
      </c>
      <c r="K6" s="3" t="e">
        <f>IF(SUM(N('[1]6 - OCS'!$M$9="OUI"),N('[1]6 - OCS'!$M$10="OUI"),N('[1]6 - OCS'!$M$12="OUI"))&gt;1,"Attention : OCS sélectionnées incompatibles.",IF(OR(AND('[1]6 - OCS'!$M$9="OUI", NOT(OR(COUNTIF('[1]0-Présentation poste-typeaction'!$B$12:$B$92,"Soutien préparatoire")&gt;0, COUNTIF('[1]0-Présentation poste-typeaction'!$B$12:$B$92,"Mise en oeuvre de la stratégie")&gt;0, COUNTIF('[1]0-Présentation poste-typeaction'!$B$12:$B$92,"Coopération entre les GAL")&gt;0))),AND('[1]6 - OCS'!$M$10="OUI", NOT(OR(COUNTIF('[1]0-Présentation poste-typeaction'!$B$12:$B$92,"Mise en oeuvre de la stratégie")&gt;0, COUNTIF('[1]0-Présentation poste-typeaction'!$B$12:$B$92,"Coopération entre les GAL")&gt;0))),AND('[1]6 - OCS'!$M$11="OUI", NOT(OR(COUNTIF('[1]0-Présentation poste-typeaction'!$B$12:$B$92,"Mise en oeuvre de la stratégie")&gt;0, COUNTIF('[1]0-Présentation poste-typeaction'!$B$12:$B$92,"Coopération entre les GAL")&gt;0))),AND('[1]6 - OCS'!$M$12="OUI", NOT(COUNTIF('[1]0-Présentation poste-typeaction'!$B$12:$B$92,"Fonctionnement et animation")&gt;0))),"Attention : OCS sélectionnées non applicables pour les types d'action concernés.","(saisie automatique à modifier selon les modalités d'instruction)"))</f>
        <v>#VALUE!</v>
      </c>
      <c r="L6" s="3" t="s">
        <v>123</v>
      </c>
      <c r="M6" s="3" t="s">
        <v>187</v>
      </c>
      <c r="N6" s="3" t="s">
        <v>131</v>
      </c>
      <c r="O6" s="525" t="s">
        <v>123</v>
      </c>
    </row>
    <row r="7" spans="1:15" s="2" customFormat="1" ht="51" customHeight="1" thickBot="1">
      <c r="A7" s="519" t="s">
        <v>39</v>
      </c>
      <c r="B7" s="292"/>
      <c r="C7" s="393">
        <v>30000</v>
      </c>
      <c r="D7" s="393">
        <v>6000</v>
      </c>
      <c r="E7" s="391" t="s">
        <v>212</v>
      </c>
      <c r="F7" s="513">
        <f>IF(AND(D7&lt;&gt;"",E7="Oui"),D7,"")</f>
        <v>6000</v>
      </c>
      <c r="G7" s="57"/>
      <c r="H7" s="303">
        <f>B7</f>
        <v>0</v>
      </c>
      <c r="I7" s="306">
        <f>C7</f>
        <v>30000</v>
      </c>
      <c r="J7" s="393">
        <f>D7</f>
        <v>6000</v>
      </c>
      <c r="K7" s="391" t="str">
        <f>E7</f>
        <v>Oui</v>
      </c>
      <c r="L7" s="306">
        <f>F7</f>
        <v>6000</v>
      </c>
      <c r="M7" s="391"/>
      <c r="N7" s="514" t="str" cm="1">
        <f t="array" ref="N7">IF(OR(I7="",C7=""),"",_xlfn.IFS(IFERROR(VALUE(TRIM(SUBSTITUTE(I7,CHAR(160),""))),0)&gt;IFERROR(VALUE(TRIM(SUBSTITUTE(C7,CHAR(160),""))),0),"KO : Le montant retenu est supérieur au montant présenté.",IFERROR(VALUE(TRIM(SUBSTITUTE(I7,CHAR(160),""))),0)=0,"",IFERROR(VALUE(TRIM(SUBSTITUTE(I7,CHAR(160),""))),0)=IFERROR(VALUE(TRIM(SUBSTITUTE(C7,CHAR(160),""))),0),"OK",IFERROR(VALUE(TRIM(SUBSTITUTE(I7,CHAR(160),""))),0)&lt;IFERROR(VALUE(TRIM(SUBSTITUTE(C7,CHAR(160),""))),0),"Montant instruit inférieur au montant présenté.",TRUE,""))</f>
        <v>OK</v>
      </c>
      <c r="O7" s="526">
        <f t="shared" ref="O7:O9" si="0">IF(OR(D7="",J7=""),"",D7-J7)</f>
        <v>0</v>
      </c>
    </row>
    <row r="8" spans="1:15" s="2" customFormat="1" ht="65.099999999999994" customHeight="1">
      <c r="A8" s="515">
        <v>1</v>
      </c>
      <c r="B8" s="311" t="s">
        <v>28</v>
      </c>
      <c r="C8" s="516">
        <f>SUMIFS('1.1 -Investissements'!$X$12:$X$111,'1.1 -Investissements'!$F$12:$F$111,'4-Tx forf personnel+autoconst'!B8,'1.1 -Investissements'!$H$12:$H$111,"&lt;&gt;Oui")+SUMIFS('2-Frais généraux'!$X$12:$X$111,'2-Frais généraux'!$F$12:$F$111,'4-Tx forf personnel+autoconst'!B8,'2-Frais généraux'!J$12:J$111,"&lt;&gt;Oui")+SUMIFS('3-Contributions en nature'!$I$12:$I$111,'3-Contributions en nature'!$C$12:$C$111,'4-Tx forf personnel+autoconst'!B8)+SUMIFS('1.2 -Amortissement'!$O$12:$O$111,'1.2 -Amortissement'!$C$12:$C$111,'4-Tx forf personnel+autoconst'!B8)</f>
        <v>0</v>
      </c>
      <c r="D8" s="516">
        <f>IFERROR(C8*0.2,"")</f>
        <v>0</v>
      </c>
      <c r="E8" s="1046"/>
      <c r="F8" s="517" t="str">
        <f>IF(AND(D8&lt;&gt;"",$E$8="Oui"),D8,"")</f>
        <v/>
      </c>
      <c r="G8" s="5"/>
      <c r="H8" s="802" t="str">
        <f t="shared" ref="H8:H9" si="1">IF(B8="","",B8)</f>
        <v>En faveur de l’agroenvironnement et du climat</v>
      </c>
      <c r="I8" s="518">
        <f>SUMIFS('1.1 -Investissements'!$AZ$12:$AZ$111,'1.1 -Investissements'!$AD$12:$AD$111,'4-Tx forf personnel+autoconst'!H8,'1.1 -Investissements'!$AF$12:$AF$111,"&lt;&gt;Oui")+SUMIFS('2-Frais généraux'!$AZ$12:$AZ$111,'2-Frais généraux'!$AD$12:$AD$111,'4-Tx forf personnel+autoconst'!H8,'2-Frais généraux'!AH$12:AH$111,"&lt;&gt;Oui")+SUMIFS('3-Contributions en nature'!$S$12:$S$111,'3-Contributions en nature'!$L$12:$L$111,'4-Tx forf personnel+autoconst'!H8)+SUMIFS('1.2 -Amortissement'!$AF$12:$AF$111,'1.2 -Amortissement'!$R$12:$R$111,'4-Tx forf personnel+autoconst'!H8)</f>
        <v>0</v>
      </c>
      <c r="J8" s="518">
        <f>IFERROR(0.2*I8,"")</f>
        <v>0</v>
      </c>
      <c r="K8" s="1048" t="str">
        <f>IF(E8="","",E8)</f>
        <v/>
      </c>
      <c r="L8" s="517" t="str">
        <f>IF(AND(J8&lt;&gt;"",$K$8="Oui"),J8,"")</f>
        <v/>
      </c>
      <c r="M8" s="507"/>
      <c r="N8" s="322" t="str" cm="1">
        <f t="array" ref="N8">IF(OR(I8="",C8=""),"",_xlfn.IFS(IFERROR(VALUE(TRIM(SUBSTITUTE(I8,CHAR(160),""))),0)&gt;IFERROR(VALUE(TRIM(SUBSTITUTE(C8,CHAR(160),""))),0),"KO : Le montant retenu est supérieur au montant présenté.",IFERROR(VALUE(TRIM(SUBSTITUTE(I8,CHAR(160),""))),0)=0,"",IFERROR(VALUE(TRIM(SUBSTITUTE(I8,CHAR(160),""))),0)=IFERROR(VALUE(TRIM(SUBSTITUTE(C8,CHAR(160),""))),0),"OK",IFERROR(VALUE(TRIM(SUBSTITUTE(I8,CHAR(160),""))),0)&lt;IFERROR(VALUE(TRIM(SUBSTITUTE(C8,CHAR(160),""))),0),"Montant instruit inférieur au montant présenté.",TRUE,""))</f>
        <v/>
      </c>
      <c r="O8" s="509">
        <f t="shared" si="0"/>
        <v>0</v>
      </c>
    </row>
    <row r="9" spans="1:15" s="2" customFormat="1" ht="65.099999999999994" customHeight="1">
      <c r="A9" s="17">
        <v>2</v>
      </c>
      <c r="B9" s="15" t="s">
        <v>32</v>
      </c>
      <c r="C9" s="271">
        <f>SUMIFS('1.1 -Investissements'!$X$12:$X$111,'1.1 -Investissements'!$F$12:$F$111,'4-Tx forf personnel+autoconst'!B9,'1.1 -Investissements'!$H$12:$H$111,"&lt;&gt;Oui")+SUMIFS('2-Frais généraux'!$X$12:$X$111,'2-Frais généraux'!$F$12:$F$111,'4-Tx forf personnel+autoconst'!B9,'2-Frais généraux'!J$12:J$111,"&lt;&gt;Oui")+SUMIFS('3-Contributions en nature'!$I$12:$I$111,'3-Contributions en nature'!$C$12:$C$111,'4-Tx forf personnel+autoconst'!B9)+SUMIFS('1.2 -Amortissement'!$O$12:$O$111,'1.2 -Amortissement'!$C$12:$C$111,'4-Tx forf personnel+autoconst'!B9)</f>
        <v>0</v>
      </c>
      <c r="D9" s="271">
        <f t="shared" ref="D9" si="2">IFERROR(C9*0.2,"")</f>
        <v>0</v>
      </c>
      <c r="E9" s="1047"/>
      <c r="F9" s="512" t="str">
        <f t="shared" ref="F9" si="3">IF(AND(D9&lt;&gt;"",$E$8="Oui"),D9,"")</f>
        <v/>
      </c>
      <c r="G9" s="5"/>
      <c r="H9" s="803" t="str">
        <f t="shared" si="1"/>
        <v>En faveur de la reconstitution du potentiel agricole</v>
      </c>
      <c r="I9" s="511">
        <f>SUMIFS('1.1 -Investissements'!$AZ$12:$AZ$111,'1.1 -Investissements'!$AD$12:$AD$111,'4-Tx forf personnel+autoconst'!H9,'1.1 -Investissements'!$AF$12:$AF$111,"&lt;&gt;Oui")+SUMIFS('2-Frais généraux'!$AZ$12:$AZ$111,'2-Frais généraux'!$AD$12:$AD$111,'4-Tx forf personnel+autoconst'!H9,'2-Frais généraux'!AH$12:AH$111,"&lt;&gt;Oui")+SUMIFS('3-Contributions en nature'!$S$12:$S$111,'3-Contributions en nature'!$L$12:$L$111,'4-Tx forf personnel+autoconst'!H9)+SUMIFS('1.2 -Amortissement'!$AF$12:$AF$111,'1.2 -Amortissement'!$R$12:$R$111,'4-Tx forf personnel+autoconst'!H9)</f>
        <v>0</v>
      </c>
      <c r="J9" s="511">
        <f>IFERROR(0.2*I9,"")</f>
        <v>0</v>
      </c>
      <c r="K9" s="1049"/>
      <c r="L9" s="512" t="str">
        <f t="shared" ref="L9" si="4">IF(AND(J9&lt;&gt;"",$K$8="Oui"),J9,"")</f>
        <v/>
      </c>
      <c r="M9" s="235"/>
      <c r="N9" s="14" t="str" cm="1">
        <f t="array" ref="N9">IF(OR(I9="",C9=""),"",_xlfn.IFS(IFERROR(VALUE(TRIM(SUBSTITUTE(I9,CHAR(160),""))),0)&gt;IFERROR(VALUE(TRIM(SUBSTITUTE(C9,CHAR(160),""))),0),"KO : Le montant retenu est supérieur au montant présenté.",IFERROR(VALUE(TRIM(SUBSTITUTE(I9,CHAR(160),""))),0)=0,"",IFERROR(VALUE(TRIM(SUBSTITUTE(I9,CHAR(160),""))),0)=IFERROR(VALUE(TRIM(SUBSTITUTE(C9,CHAR(160),""))),0),"OK",IFERROR(VALUE(TRIM(SUBSTITUTE(I9,CHAR(160),""))),0)&lt;IFERROR(VALUE(TRIM(SUBSTITUTE(C9,CHAR(160),""))),0),"Montant instruit inférieur au montant présenté.",TRUE,""))</f>
        <v/>
      </c>
      <c r="O9" s="457">
        <f t="shared" si="0"/>
        <v>0</v>
      </c>
    </row>
    <row r="10" spans="1:15" ht="17.100000000000001" thickBot="1">
      <c r="A10" s="520"/>
      <c r="B10" s="521" t="s">
        <v>255</v>
      </c>
      <c r="C10" s="522">
        <f>SUM(C8:C9)</f>
        <v>0</v>
      </c>
      <c r="D10" s="426"/>
      <c r="E10" s="523" t="s">
        <v>256</v>
      </c>
      <c r="F10" s="522">
        <f>SUM(F8:F9)</f>
        <v>0</v>
      </c>
      <c r="G10" s="804"/>
      <c r="H10" s="787" t="str">
        <f>IF(B10="","",B10)</f>
        <v>Base de calcul</v>
      </c>
      <c r="I10" s="522">
        <f>SUM(I8:I9)</f>
        <v>0</v>
      </c>
      <c r="J10" s="426"/>
      <c r="K10" s="523" t="s">
        <v>257</v>
      </c>
      <c r="L10" s="522">
        <f>SUM(L8:L9)</f>
        <v>0</v>
      </c>
      <c r="M10" s="527"/>
      <c r="N10" s="521" t="s">
        <v>258</v>
      </c>
      <c r="O10" s="427">
        <f>SUM(O8:O9)</f>
        <v>0</v>
      </c>
    </row>
  </sheetData>
  <sheetProtection sheet="1" objects="1" scenarios="1" formatColumns="0" formatRows="0" insertRows="0" autoFilter="0"/>
  <mergeCells count="17">
    <mergeCell ref="N3:N4"/>
    <mergeCell ref="O3:O4"/>
    <mergeCell ref="E8:E9"/>
    <mergeCell ref="K8:K9"/>
    <mergeCell ref="A1:G1"/>
    <mergeCell ref="H1:O1"/>
    <mergeCell ref="A2:G2"/>
    <mergeCell ref="H2:O2"/>
    <mergeCell ref="A5:A6"/>
    <mergeCell ref="A3:D3"/>
    <mergeCell ref="A4:D4"/>
    <mergeCell ref="E3:E4"/>
    <mergeCell ref="F3:F4"/>
    <mergeCell ref="G3:G4"/>
    <mergeCell ref="H3:K4"/>
    <mergeCell ref="L3:L4"/>
    <mergeCell ref="M3:M4"/>
  </mergeCells>
  <conditionalFormatting sqref="H8:L8 H9:J9 L9">
    <cfRule type="expression" dxfId="36" priority="1">
      <formula>H8&lt;&gt;B8</formula>
    </cfRule>
  </conditionalFormatting>
  <conditionalFormatting sqref="N7:N9">
    <cfRule type="containsText" dxfId="35" priority="2" operator="containsText" text="OK">
      <formula>NOT(ISERROR(SEARCH("OK",N7)))</formula>
    </cfRule>
    <cfRule type="containsText" dxfId="34" priority="3" operator="containsText" text="KO">
      <formula>NOT(ISERROR(SEARCH("KO",N7)))</formula>
    </cfRule>
    <cfRule type="containsText" dxfId="33" priority="4" operator="containsText" text="Attention">
      <formula>NOT(ISERROR(SEARCH("Attention",N7)))</formula>
    </cfRule>
  </conditionalFormatting>
  <dataValidations disablePrompts="1" count="2">
    <dataValidation type="list" allowBlank="1" showErrorMessage="1" promptTitle="Sélectionnez un type d'action" sqref="E7:E8 K7:K8" xr:uid="{9E49629C-F1E3-0342-84A8-457307587BA6}">
      <formula1>"Oui,Non"</formula1>
    </dataValidation>
    <dataValidation allowBlank="1" showErrorMessage="1" promptTitle="Sélectionnez un type d'action" sqref="D7 J7 L7 H7" xr:uid="{05C6BA38-B947-5040-84A4-19C6FF2C6D37}"/>
  </dataValidations>
  <pageMargins left="0.7" right="0.7" top="0.75" bottom="0.75" header="0.3" footer="0.3"/>
  <pageSetup paperSize="9" scale="1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6E55F-24B8-8143-BD80-79C5CEF3D8B7}">
  <dimension ref="A1:K13"/>
  <sheetViews>
    <sheetView showGridLines="0" zoomScale="67" workbookViewId="0">
      <selection activeCell="C25" sqref="C25"/>
    </sheetView>
  </sheetViews>
  <sheetFormatPr defaultColWidth="8.85546875" defaultRowHeight="15"/>
  <cols>
    <col min="1" max="5" width="26.42578125" customWidth="1"/>
    <col min="6" max="9" width="16.42578125" customWidth="1"/>
    <col min="10" max="11" width="24.140625" customWidth="1"/>
  </cols>
  <sheetData>
    <row r="1" spans="1:11" ht="44.1" customHeight="1" thickBot="1">
      <c r="A1" s="1064" t="s">
        <v>259</v>
      </c>
      <c r="B1" s="1065"/>
      <c r="C1" s="1065"/>
      <c r="D1" s="1065"/>
      <c r="E1" s="1065"/>
      <c r="F1" s="1066" t="s">
        <v>260</v>
      </c>
      <c r="G1" s="965"/>
      <c r="H1" s="965"/>
      <c r="I1" s="965"/>
      <c r="J1" s="965"/>
      <c r="K1" s="965"/>
    </row>
    <row r="2" spans="1:11" ht="48">
      <c r="A2" s="822" t="s">
        <v>261</v>
      </c>
      <c r="B2" s="822" t="s">
        <v>262</v>
      </c>
      <c r="C2" s="822" t="s">
        <v>263</v>
      </c>
      <c r="D2" s="822" t="s">
        <v>264</v>
      </c>
      <c r="E2" s="822" t="s">
        <v>265</v>
      </c>
      <c r="F2" s="293" t="s">
        <v>261</v>
      </c>
      <c r="G2" s="293" t="s">
        <v>262</v>
      </c>
      <c r="H2" s="293" t="s">
        <v>263</v>
      </c>
      <c r="I2" s="293" t="s">
        <v>264</v>
      </c>
      <c r="J2" s="293" t="s">
        <v>265</v>
      </c>
      <c r="K2" s="823" t="s">
        <v>266</v>
      </c>
    </row>
    <row r="3" spans="1:11">
      <c r="A3" s="824"/>
      <c r="B3" s="824"/>
      <c r="C3" s="825"/>
      <c r="D3" s="826"/>
      <c r="E3" s="826"/>
      <c r="F3" s="824"/>
      <c r="G3" s="826"/>
      <c r="H3" s="825"/>
      <c r="I3" s="826"/>
      <c r="J3" s="826"/>
      <c r="K3" s="827"/>
    </row>
    <row r="4" spans="1:11">
      <c r="A4" s="824"/>
      <c r="B4" s="824"/>
      <c r="C4" s="825"/>
      <c r="D4" s="826"/>
      <c r="E4" s="826"/>
      <c r="F4" s="824"/>
      <c r="G4" s="826"/>
      <c r="H4" s="825"/>
      <c r="I4" s="826"/>
      <c r="J4" s="826"/>
      <c r="K4" s="827"/>
    </row>
    <row r="5" spans="1:11">
      <c r="A5" s="824"/>
      <c r="B5" s="824"/>
      <c r="C5" s="825"/>
      <c r="D5" s="826"/>
      <c r="E5" s="826"/>
      <c r="F5" s="824"/>
      <c r="G5" s="826"/>
      <c r="H5" s="825"/>
      <c r="I5" s="826"/>
      <c r="J5" s="826"/>
      <c r="K5" s="827"/>
    </row>
    <row r="6" spans="1:11">
      <c r="A6" s="824"/>
      <c r="B6" s="824"/>
      <c r="C6" s="825"/>
      <c r="D6" s="826"/>
      <c r="E6" s="826"/>
      <c r="F6" s="824"/>
      <c r="G6" s="826"/>
      <c r="H6" s="825"/>
      <c r="I6" s="826"/>
      <c r="J6" s="826"/>
      <c r="K6" s="827"/>
    </row>
    <row r="7" spans="1:11">
      <c r="A7" s="824"/>
      <c r="B7" s="824"/>
      <c r="C7" s="825"/>
      <c r="D7" s="826"/>
      <c r="E7" s="826"/>
      <c r="F7" s="824"/>
      <c r="G7" s="826"/>
      <c r="H7" s="825"/>
      <c r="I7" s="826"/>
      <c r="J7" s="826"/>
      <c r="K7" s="827"/>
    </row>
    <row r="8" spans="1:11">
      <c r="A8" s="824"/>
      <c r="B8" s="824"/>
      <c r="C8" s="825"/>
      <c r="D8" s="826"/>
      <c r="E8" s="826"/>
      <c r="F8" s="824"/>
      <c r="G8" s="826"/>
      <c r="H8" s="825"/>
      <c r="I8" s="826"/>
      <c r="J8" s="826"/>
      <c r="K8" s="827"/>
    </row>
    <row r="9" spans="1:11">
      <c r="A9" s="824"/>
      <c r="B9" s="824"/>
      <c r="C9" s="825"/>
      <c r="D9" s="826"/>
      <c r="E9" s="826"/>
      <c r="F9" s="824"/>
      <c r="G9" s="826"/>
      <c r="H9" s="825"/>
      <c r="I9" s="826"/>
      <c r="J9" s="826"/>
      <c r="K9" s="827"/>
    </row>
    <row r="10" spans="1:11">
      <c r="A10" s="824"/>
      <c r="B10" s="824"/>
      <c r="C10" s="825"/>
      <c r="D10" s="826"/>
      <c r="E10" s="826"/>
      <c r="F10" s="824"/>
      <c r="G10" s="826"/>
      <c r="H10" s="825"/>
      <c r="I10" s="826"/>
      <c r="J10" s="826"/>
      <c r="K10" s="827"/>
    </row>
    <row r="11" spans="1:11">
      <c r="A11" s="824"/>
      <c r="B11" s="824"/>
      <c r="C11" s="825"/>
      <c r="D11" s="826"/>
      <c r="E11" s="826"/>
      <c r="F11" s="824"/>
      <c r="G11" s="826"/>
      <c r="H11" s="825"/>
      <c r="I11" s="826"/>
      <c r="J11" s="826"/>
      <c r="K11" s="827"/>
    </row>
    <row r="12" spans="1:11">
      <c r="A12" s="824"/>
      <c r="B12" s="824"/>
      <c r="C12" s="825"/>
      <c r="D12" s="826"/>
      <c r="E12" s="826"/>
      <c r="F12" s="824"/>
      <c r="G12" s="826"/>
      <c r="H12" s="825"/>
      <c r="I12" s="826"/>
      <c r="J12" s="826"/>
      <c r="K12" s="827"/>
    </row>
    <row r="13" spans="1:11" ht="15.95" thickBot="1">
      <c r="A13" s="824"/>
      <c r="B13" s="824"/>
      <c r="C13" s="825"/>
      <c r="D13" s="826"/>
      <c r="E13" s="826"/>
      <c r="F13" s="824"/>
      <c r="G13" s="826"/>
      <c r="H13" s="825"/>
      <c r="I13" s="826"/>
      <c r="J13" s="826"/>
      <c r="K13" s="828"/>
    </row>
  </sheetData>
  <sheetProtection algorithmName="SHA-512" hashValue="xeeoK6CSK9GHpMMHwz7p60rj5L1Xeoi2Aezh6mVT5rh4d2+JWh3ODVUpa3SsPXpG6Ss9z/WW24cR3MNFzszh3A==" saltValue="62O9WX/t6bnhsEZVgvbhFg==" spinCount="100000" sheet="1" objects="1" scenarios="1"/>
  <mergeCells count="2">
    <mergeCell ref="A1:E1"/>
    <mergeCell ref="F1:K1"/>
  </mergeCells>
  <dataValidations count="1">
    <dataValidation type="list" allowBlank="1" showInputMessage="1" showErrorMessage="1" sqref="E3:E13 J3:J13" xr:uid="{F48AA4CC-02F2-4A4E-90FF-0982F7B377C3}">
      <formula1>"Oui,Non"</formula1>
    </dataValidation>
  </dataValidations>
  <pageMargins left="0.7" right="0.7" top="0.75" bottom="0.75" header="0.3" footer="0.3"/>
  <drawing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0F16D-1A8E-474B-B7A2-8A57FA4F368E}">
  <sheetPr>
    <tabColor rgb="FF227A56"/>
    <pageSetUpPr fitToPage="1"/>
  </sheetPr>
  <dimension ref="A1:AC32"/>
  <sheetViews>
    <sheetView showGridLines="0" topLeftCell="K23" zoomScale="62" zoomScaleNormal="40" workbookViewId="0">
      <selection activeCell="M30" sqref="M30"/>
    </sheetView>
  </sheetViews>
  <sheetFormatPr defaultColWidth="11.42578125" defaultRowHeight="15"/>
  <cols>
    <col min="1" max="1" width="36.85546875" bestFit="1" customWidth="1"/>
    <col min="2" max="2" width="42.85546875" style="198" customWidth="1"/>
    <col min="3" max="3" width="53.28515625" customWidth="1"/>
    <col min="4" max="4" width="36.28515625" customWidth="1"/>
    <col min="5" max="5" width="41.28515625" customWidth="1"/>
    <col min="6" max="6" width="44.42578125" customWidth="1"/>
    <col min="7" max="7" width="43.140625" customWidth="1"/>
    <col min="8" max="8" width="36.28515625" customWidth="1"/>
    <col min="9" max="10" width="37.42578125" customWidth="1"/>
    <col min="11" max="11" width="30" customWidth="1"/>
    <col min="12" max="12" width="47.42578125" style="27" customWidth="1"/>
    <col min="13" max="13" width="64.85546875" style="27" customWidth="1"/>
    <col min="14" max="14" width="46.85546875" style="27" customWidth="1"/>
    <col min="15" max="15" width="64.85546875" style="27" customWidth="1"/>
    <col min="16" max="16" width="47.42578125" style="27" customWidth="1"/>
    <col min="17" max="18" width="43.7109375" style="27" customWidth="1"/>
    <col min="19" max="19" width="48.85546875" style="27" customWidth="1"/>
    <col min="20" max="20" width="43.7109375" customWidth="1"/>
    <col min="21" max="21" width="40.140625" customWidth="1"/>
    <col min="22" max="22" width="49.140625" customWidth="1"/>
    <col min="23" max="23" width="50.42578125" customWidth="1"/>
    <col min="24" max="24" width="30.42578125" customWidth="1"/>
    <col min="25" max="25" width="19.42578125" customWidth="1"/>
    <col min="26" max="26" width="34.42578125" customWidth="1"/>
    <col min="27" max="27" width="32.42578125" customWidth="1"/>
    <col min="28" max="28" width="34" customWidth="1"/>
  </cols>
  <sheetData>
    <row r="1" spans="1:23" ht="15.95" thickBot="1"/>
    <row r="2" spans="1:23" ht="107.45" customHeight="1" thickBot="1">
      <c r="A2" s="1083" t="s">
        <v>267</v>
      </c>
      <c r="B2" s="1084"/>
      <c r="C2" s="1084"/>
      <c r="D2" s="1084"/>
      <c r="E2" s="1084"/>
      <c r="F2" s="1084"/>
      <c r="G2" s="1084"/>
      <c r="H2" s="1084"/>
      <c r="I2" s="1084"/>
      <c r="J2" s="1084"/>
      <c r="K2" s="1084"/>
      <c r="L2" s="1084"/>
      <c r="M2" s="1084"/>
      <c r="N2" s="1084"/>
      <c r="O2" s="1084"/>
      <c r="P2" s="1084"/>
      <c r="Q2" s="1084"/>
      <c r="R2" s="1084"/>
      <c r="S2" s="1084"/>
      <c r="T2" s="1084"/>
      <c r="U2" s="1084"/>
      <c r="V2" s="1084"/>
      <c r="W2" s="1085"/>
    </row>
    <row r="3" spans="1:23" s="60" customFormat="1" ht="42" customHeight="1">
      <c r="B3" s="199"/>
      <c r="C3" s="193"/>
      <c r="D3" s="192"/>
      <c r="E3" s="532"/>
      <c r="F3" s="532"/>
      <c r="G3" s="532"/>
      <c r="H3" s="532"/>
      <c r="I3" s="532"/>
      <c r="J3" s="532"/>
      <c r="K3" s="532"/>
      <c r="L3" s="195"/>
      <c r="M3" s="195"/>
      <c r="N3" s="189"/>
      <c r="O3" s="52"/>
      <c r="P3" s="52"/>
      <c r="Q3" s="214"/>
      <c r="R3" s="214"/>
      <c r="S3" s="214"/>
      <c r="T3" s="214"/>
      <c r="U3" s="52"/>
    </row>
    <row r="4" spans="1:23" s="60" customFormat="1" ht="102.75" customHeight="1">
      <c r="A4" s="1100" t="s">
        <v>268</v>
      </c>
      <c r="B4" s="1101"/>
      <c r="C4" s="1101"/>
      <c r="D4" s="1101"/>
      <c r="E4" s="1101"/>
      <c r="F4" s="1101"/>
      <c r="G4" s="1101"/>
      <c r="H4" s="1101"/>
      <c r="I4" s="1101"/>
      <c r="J4" s="1101"/>
      <c r="K4" s="1101"/>
      <c r="L4" s="1101"/>
      <c r="N4" s="1096" t="s">
        <v>269</v>
      </c>
      <c r="O4" s="1097"/>
      <c r="P4" s="1097"/>
      <c r="Q4" s="1097"/>
      <c r="R4" s="1097"/>
    </row>
    <row r="5" spans="1:23" s="60" customFormat="1" ht="84" customHeight="1" thickBot="1">
      <c r="A5" s="1098" t="s">
        <v>270</v>
      </c>
      <c r="B5" s="1099"/>
      <c r="C5" s="1099"/>
      <c r="D5" s="1099"/>
      <c r="E5" s="1099"/>
      <c r="F5" s="1099"/>
      <c r="G5" s="1099"/>
      <c r="H5" s="1099"/>
      <c r="I5" s="1099"/>
      <c r="J5" s="1099"/>
      <c r="K5" s="1099"/>
      <c r="L5" s="1099"/>
      <c r="N5" s="1091" t="s">
        <v>271</v>
      </c>
      <c r="O5" s="1091"/>
      <c r="P5" s="1091"/>
      <c r="Q5" s="1091"/>
      <c r="R5" s="1091"/>
    </row>
    <row r="6" spans="1:23" s="60" customFormat="1" ht="117" customHeight="1">
      <c r="A6" s="1088" t="s">
        <v>272</v>
      </c>
      <c r="B6" s="1089"/>
      <c r="C6" s="1090"/>
      <c r="D6" s="1086" t="s">
        <v>273</v>
      </c>
      <c r="E6" s="1087"/>
      <c r="F6" s="1087"/>
      <c r="G6" s="1087"/>
      <c r="H6" s="1087"/>
      <c r="I6" s="1087"/>
      <c r="J6" s="1087"/>
      <c r="K6" s="1094" t="s">
        <v>274</v>
      </c>
      <c r="L6" s="1095"/>
      <c r="N6" s="1092" t="s">
        <v>275</v>
      </c>
      <c r="O6" s="1092"/>
      <c r="P6" s="1092"/>
      <c r="Q6" s="1093" t="s">
        <v>212</v>
      </c>
      <c r="R6" s="1093"/>
    </row>
    <row r="7" spans="1:23" s="60" customFormat="1" ht="78.95" customHeight="1">
      <c r="A7" s="221" t="s">
        <v>276</v>
      </c>
      <c r="B7" s="222" t="s">
        <v>277</v>
      </c>
      <c r="C7" s="535" t="s">
        <v>278</v>
      </c>
      <c r="D7" s="533" t="s">
        <v>279</v>
      </c>
      <c r="E7" s="530" t="s">
        <v>280</v>
      </c>
      <c r="F7" s="530" t="s">
        <v>281</v>
      </c>
      <c r="G7" s="1081" t="s">
        <v>282</v>
      </c>
      <c r="H7" s="1081"/>
      <c r="I7" s="1081" t="s">
        <v>283</v>
      </c>
      <c r="J7" s="1081"/>
      <c r="K7" s="626" t="s">
        <v>28</v>
      </c>
      <c r="L7" s="627" t="s">
        <v>32</v>
      </c>
    </row>
    <row r="8" spans="1:23" s="60" customFormat="1" ht="36.950000000000003" customHeight="1" thickBot="1">
      <c r="A8" s="223">
        <f>'1.1 -Investissements'!V112+'2-Frais généraux'!V112+'3-Contributions en nature'!I112+'1.2 -Amortissement'!O112+'4-Tx forf personnel+autoconst'!F10</f>
        <v>0</v>
      </c>
      <c r="B8" s="224">
        <f>'1.1 -Investissements'!W112+'2-Frais généraux'!W112</f>
        <v>0</v>
      </c>
      <c r="C8" s="536">
        <f>A8+B8</f>
        <v>0</v>
      </c>
      <c r="D8" s="534">
        <f>'1.1 -Investissements'!X112</f>
        <v>0</v>
      </c>
      <c r="E8" s="531">
        <f>'2-Frais généraux'!X112</f>
        <v>0</v>
      </c>
      <c r="F8" s="531">
        <f>'3-Contributions en nature'!I112</f>
        <v>0</v>
      </c>
      <c r="G8" s="1082">
        <f>'1.2 -Amortissement'!O112</f>
        <v>0</v>
      </c>
      <c r="H8" s="1082"/>
      <c r="I8" s="1082">
        <f>'4-Tx forf personnel+autoconst'!F10</f>
        <v>0</v>
      </c>
      <c r="J8" s="1082"/>
      <c r="K8" s="628">
        <f>SUMIFS('1.1 -Investissements'!$X$12:$X$111,'1.1 -Investissements'!$F$12:$F$111,'Syn pf Bénéficiaire'!K7)+SUMIFS('2-Frais généraux'!$X$12:$X$111,'2-Frais généraux'!$F$12:$F$111,'Syn pf Bénéficiaire'!K7)+SUMIFS('3-Contributions en nature'!$I$12:$I$111,'3-Contributions en nature'!$C$12:$C$111,'Syn pf Bénéficiaire'!K7)+SUMIFS('1.2 -Amortissement'!$O$12:$O$111,'1.2 -Amortissement'!$C$12:$C$111,'Syn pf Bénéficiaire'!K7)+SUMIFS('4-Tx forf personnel+autoconst'!$F$8:$F$9,'4-Tx forf personnel+autoconst'!$B$8:$B$9,'Syn pf Bénéficiaire'!K7)</f>
        <v>0</v>
      </c>
      <c r="L8" s="629">
        <f>SUMIFS('1.1 -Investissements'!$X$12:$X$111,'1.1 -Investissements'!$F$12:$F$111,'Syn pf Bénéficiaire'!L7)+SUMIFS('2-Frais généraux'!$X$12:$X$111,'2-Frais généraux'!$F$12:$F$111,'Syn pf Bénéficiaire'!L7)+SUMIFS('3-Contributions en nature'!$I$12:$I$111,'3-Contributions en nature'!$C$12:$C$111,'Syn pf Bénéficiaire'!L7)+SUMIFS('1.2 -Amortissement'!$O$12:$O$111,'1.2 -Amortissement'!$C$12:$C$111,'Syn pf Bénéficiaire'!L7)+SUMIFS('4-Tx forf personnel+autoconst'!$F$8:$F$9,'4-Tx forf personnel+autoconst'!$B$8:$B$9,'Syn pf Bénéficiaire'!L7)</f>
        <v>0</v>
      </c>
      <c r="N8" s="1102" t="s">
        <v>284</v>
      </c>
      <c r="O8" s="1103"/>
      <c r="P8"/>
      <c r="Q8" s="1104" t="s">
        <v>285</v>
      </c>
      <c r="R8" s="1104"/>
    </row>
    <row r="9" spans="1:23" s="60" customFormat="1" ht="186.95" customHeight="1">
      <c r="G9"/>
      <c r="H9"/>
      <c r="I9"/>
      <c r="J9"/>
      <c r="K9"/>
      <c r="L9"/>
      <c r="N9" s="528" t="s">
        <v>286</v>
      </c>
      <c r="O9" s="529" t="s">
        <v>287</v>
      </c>
      <c r="P9"/>
      <c r="Q9" s="1067" t="s">
        <v>288</v>
      </c>
      <c r="R9" s="1067"/>
    </row>
    <row r="10" spans="1:23" s="60" customFormat="1" ht="80.099999999999994" customHeight="1">
      <c r="K10" s="192"/>
      <c r="L10" s="192"/>
      <c r="N10" s="809" t="s">
        <v>289</v>
      </c>
      <c r="O10" s="809">
        <v>0.7</v>
      </c>
      <c r="P10"/>
      <c r="Q10" s="1068">
        <v>1</v>
      </c>
      <c r="R10" s="1068"/>
    </row>
    <row r="11" spans="1:23" s="60" customFormat="1" ht="204.95" customHeight="1" thickBot="1">
      <c r="E11" s="1076" t="s">
        <v>290</v>
      </c>
      <c r="F11" s="1077"/>
      <c r="G11" s="1077"/>
      <c r="H11" s="1078"/>
      <c r="K11" s="192"/>
      <c r="L11" s="192"/>
      <c r="M11" s="192"/>
      <c r="N11" s="192"/>
      <c r="O11"/>
      <c r="Q11" s="27"/>
      <c r="R11" s="27"/>
      <c r="S11" s="220"/>
    </row>
    <row r="12" spans="1:23" s="60" customFormat="1" ht="179.1" customHeight="1" thickBot="1">
      <c r="E12" s="713" t="s">
        <v>291</v>
      </c>
      <c r="F12" s="714">
        <f>C30</f>
        <v>0</v>
      </c>
      <c r="G12" s="713" t="s">
        <v>292</v>
      </c>
      <c r="H12" s="714" t="str">
        <f>IFERROR(I30+M30+P30+R30+P17+Q30,"")</f>
        <v/>
      </c>
      <c r="K12" s="192"/>
      <c r="L12" s="192"/>
      <c r="M12" s="1073" t="s">
        <v>293</v>
      </c>
      <c r="N12" s="1074"/>
      <c r="O12" s="1074"/>
      <c r="P12" s="1074"/>
      <c r="Q12" s="1074"/>
      <c r="R12" s="1075"/>
      <c r="S12" s="220"/>
      <c r="T12" s="220"/>
      <c r="U12" s="193"/>
      <c r="V12" s="193"/>
      <c r="W12" s="193"/>
    </row>
    <row r="13" spans="1:23" s="60" customFormat="1" ht="165.95" customHeight="1" thickBot="1">
      <c r="E13" s="724" t="s">
        <v>294</v>
      </c>
      <c r="F13" s="725"/>
      <c r="G13" s="1079" t="s">
        <v>295</v>
      </c>
      <c r="H13" s="1080"/>
      <c r="I13" s="726"/>
      <c r="J13" s="726"/>
      <c r="K13" s="192"/>
      <c r="L13" s="192"/>
      <c r="M13" s="693" t="s">
        <v>296</v>
      </c>
      <c r="N13" s="694" t="s">
        <v>297</v>
      </c>
      <c r="O13" s="694" t="s">
        <v>298</v>
      </c>
      <c r="P13" s="695" t="s">
        <v>299</v>
      </c>
      <c r="Q13" s="695" t="s">
        <v>300</v>
      </c>
      <c r="R13" s="696" t="s">
        <v>301</v>
      </c>
      <c r="S13" s="220"/>
      <c r="T13" s="220"/>
      <c r="U13" s="193"/>
      <c r="V13" s="193"/>
      <c r="W13" s="193"/>
    </row>
    <row r="14" spans="1:23" s="60" customFormat="1" ht="53.1" customHeight="1">
      <c r="E14" s="715" t="s">
        <v>302</v>
      </c>
      <c r="F14" s="716" t="str">
        <f>I30</f>
        <v/>
      </c>
      <c r="G14" s="715" t="s">
        <v>303</v>
      </c>
      <c r="H14" s="719">
        <f>P14</f>
        <v>0</v>
      </c>
      <c r="I14" s="683"/>
      <c r="J14" s="683"/>
      <c r="K14" s="192"/>
      <c r="L14" s="192"/>
      <c r="M14" s="697"/>
      <c r="N14" s="691"/>
      <c r="O14" s="692"/>
      <c r="P14" s="690"/>
      <c r="Q14" s="691"/>
      <c r="R14" s="698"/>
      <c r="S14" s="220"/>
      <c r="T14" s="220"/>
      <c r="U14" s="193"/>
      <c r="V14" s="193"/>
      <c r="W14" s="193"/>
    </row>
    <row r="15" spans="1:23" s="60" customFormat="1" ht="53.1" customHeight="1">
      <c r="E15" s="715" t="s">
        <v>304</v>
      </c>
      <c r="F15" s="716" t="str">
        <f>IFERROR(O30,"")</f>
        <v/>
      </c>
      <c r="G15" s="715" t="s">
        <v>305</v>
      </c>
      <c r="H15" s="719">
        <f>P15</f>
        <v>0</v>
      </c>
      <c r="I15" s="683"/>
      <c r="J15" s="683"/>
      <c r="K15" s="192"/>
      <c r="L15" s="192"/>
      <c r="M15" s="697"/>
      <c r="N15" s="691"/>
      <c r="O15" s="692"/>
      <c r="P15" s="690"/>
      <c r="Q15" s="691"/>
      <c r="R15" s="698"/>
      <c r="S15" s="220"/>
      <c r="T15" s="220"/>
      <c r="U15" s="193"/>
      <c r="V15" s="193"/>
      <c r="W15" s="193"/>
    </row>
    <row r="16" spans="1:23" s="60" customFormat="1" ht="53.1" customHeight="1" thickBot="1">
      <c r="E16" s="715" t="s">
        <v>306</v>
      </c>
      <c r="F16" s="716">
        <f>M14</f>
        <v>0</v>
      </c>
      <c r="G16" s="715" t="s">
        <v>307</v>
      </c>
      <c r="H16" s="719">
        <f>P16</f>
        <v>0</v>
      </c>
      <c r="I16" s="683"/>
      <c r="J16" s="683"/>
      <c r="K16" s="192"/>
      <c r="L16" s="192"/>
      <c r="M16" s="699"/>
      <c r="N16" s="700"/>
      <c r="O16" s="701"/>
      <c r="P16" s="702"/>
      <c r="Q16" s="700"/>
      <c r="R16" s="703"/>
      <c r="S16" s="220"/>
      <c r="T16" s="220"/>
      <c r="U16" s="193"/>
      <c r="V16" s="193"/>
      <c r="W16" s="193"/>
    </row>
    <row r="17" spans="1:29" s="60" customFormat="1" ht="96.95" customHeight="1" thickBot="1">
      <c r="E17" s="715" t="s">
        <v>308</v>
      </c>
      <c r="F17" s="716">
        <f>M15</f>
        <v>0</v>
      </c>
      <c r="G17" s="717" t="s">
        <v>309</v>
      </c>
      <c r="H17" s="720">
        <f>IFERROR(R30,"")</f>
        <v>0</v>
      </c>
      <c r="I17" s="683"/>
      <c r="J17" s="683"/>
      <c r="K17" s="192"/>
      <c r="L17" s="192"/>
      <c r="M17" s="721">
        <f>SUM(M14:M16)</f>
        <v>0</v>
      </c>
      <c r="N17" s="687"/>
      <c r="O17" s="688"/>
      <c r="P17" s="721">
        <f>SUM(P14:P16)</f>
        <v>0</v>
      </c>
      <c r="Q17" s="689"/>
      <c r="R17" s="27"/>
      <c r="S17" s="220"/>
      <c r="T17" s="220"/>
      <c r="U17" s="193"/>
      <c r="V17" s="193"/>
      <c r="W17" s="193"/>
    </row>
    <row r="18" spans="1:29" s="60" customFormat="1" ht="117" customHeight="1" thickBot="1">
      <c r="E18" s="717" t="s">
        <v>310</v>
      </c>
      <c r="F18" s="718">
        <f>M16</f>
        <v>0</v>
      </c>
      <c r="G18" s="717" t="s">
        <v>311</v>
      </c>
      <c r="H18" s="720">
        <f>Q30</f>
        <v>0</v>
      </c>
      <c r="I18"/>
      <c r="J18"/>
      <c r="K18" s="192"/>
      <c r="L18" s="192"/>
      <c r="M18" s="192"/>
      <c r="N18" s="192"/>
      <c r="O18"/>
      <c r="Q18" s="27"/>
      <c r="R18" s="27"/>
      <c r="S18" s="220"/>
      <c r="T18" s="220"/>
      <c r="U18" s="193"/>
      <c r="V18" s="193"/>
      <c r="W18" s="193"/>
    </row>
    <row r="19" spans="1:29" s="60" customFormat="1" ht="117" customHeight="1">
      <c r="E19"/>
      <c r="F19"/>
      <c r="G19" s="711"/>
      <c r="H19" s="712"/>
      <c r="I19"/>
      <c r="J19"/>
      <c r="K19" s="192"/>
      <c r="L19" s="192"/>
      <c r="M19" s="192"/>
      <c r="N19" s="192"/>
      <c r="O19"/>
      <c r="Q19" s="27"/>
      <c r="R19" s="27"/>
      <c r="S19" s="220"/>
      <c r="T19" s="220"/>
      <c r="U19" s="193"/>
      <c r="V19" s="193"/>
      <c r="W19" s="193"/>
    </row>
    <row r="20" spans="1:29" ht="141.94999999999999" customHeight="1">
      <c r="A20" s="1072" t="s">
        <v>312</v>
      </c>
      <c r="B20" s="1072"/>
      <c r="C20" s="1072"/>
      <c r="D20" s="1072"/>
      <c r="E20" s="1072"/>
      <c r="F20" s="1072"/>
      <c r="G20" s="1072"/>
      <c r="H20" s="1072"/>
      <c r="I20" s="1072"/>
      <c r="J20" s="1072"/>
      <c r="K20" s="1072"/>
      <c r="L20" s="1072"/>
      <c r="M20" s="1072"/>
      <c r="N20" s="1072"/>
      <c r="O20" s="1072"/>
      <c r="P20" s="1072"/>
      <c r="Q20" s="1072"/>
      <c r="R20" s="1072"/>
      <c r="S20" s="1072"/>
    </row>
    <row r="21" spans="1:29" ht="42.95" customHeight="1" thickBot="1">
      <c r="L21"/>
      <c r="M21"/>
      <c r="N21"/>
      <c r="O21"/>
      <c r="P21"/>
      <c r="Q21"/>
      <c r="R21"/>
      <c r="S21"/>
    </row>
    <row r="22" spans="1:29" ht="108" customHeight="1" thickBot="1">
      <c r="E22" s="1107" t="s">
        <v>313</v>
      </c>
      <c r="F22" s="1108"/>
      <c r="H22" s="684"/>
      <c r="I22" s="1107" t="s">
        <v>314</v>
      </c>
      <c r="J22" s="1113"/>
      <c r="K22" s="1113"/>
      <c r="L22" s="1108"/>
      <c r="M22" s="788"/>
      <c r="N22" s="1069" t="s">
        <v>315</v>
      </c>
      <c r="O22" s="1070"/>
      <c r="P22" s="1070"/>
      <c r="Q22" s="1071"/>
      <c r="R22"/>
      <c r="S22"/>
    </row>
    <row r="23" spans="1:29" ht="260.10000000000002" customHeight="1" thickBot="1">
      <c r="E23" s="241" t="s">
        <v>316</v>
      </c>
      <c r="F23" s="240" t="str">
        <f>IF(A8=0," ",IF(A8&lt;15000,"Montant minimum non atteint, les dépenses ne sont pas éligibles","Montant minimum respecté"))</f>
        <v xml:space="preserve"> </v>
      </c>
      <c r="H23" s="630"/>
      <c r="I23" s="789" t="s">
        <v>317</v>
      </c>
      <c r="J23" s="790" t="str">
        <f>IF(A8=0,"",C30-F30)</f>
        <v/>
      </c>
      <c r="K23" s="791" t="s">
        <v>318</v>
      </c>
      <c r="L23" s="792" t="str">
        <f>IF(A8=0,"",IF($P$17&gt;$J$23,"Non, l'aide publique doit diminuer","Oui"))</f>
        <v/>
      </c>
      <c r="M23" s="73"/>
      <c r="N23" s="685" t="s">
        <v>319</v>
      </c>
      <c r="O23" s="686" t="str">
        <f>IF(E8=0,"Aucune dépense de frais généraux n'a été présentée",IF(E8&gt;Q23,"La dépense sera plafonnée à l'instruction","Plafond respecté"))</f>
        <v>Aucune dépense de frais généraux n'a été présentée</v>
      </c>
      <c r="P23" s="685" t="s">
        <v>320</v>
      </c>
      <c r="Q23" s="686">
        <f>IF(C30="","",0.1*C30)</f>
        <v>0</v>
      </c>
    </row>
    <row r="24" spans="1:29" ht="77.25" customHeight="1">
      <c r="P24"/>
      <c r="Q24"/>
      <c r="S24" s="202"/>
      <c r="T24" s="202"/>
      <c r="U24" s="202"/>
    </row>
    <row r="25" spans="1:29" s="61" customFormat="1" ht="107.25" customHeight="1">
      <c r="B25" s="1110" t="s">
        <v>321</v>
      </c>
      <c r="C25" s="1111"/>
      <c r="D25" s="1111"/>
      <c r="E25" s="1111"/>
      <c r="F25" s="1111"/>
      <c r="G25" s="1111"/>
      <c r="H25" s="1111"/>
      <c r="I25" s="1111"/>
      <c r="J25" s="1111"/>
      <c r="K25" s="1111"/>
      <c r="L25" s="1111"/>
      <c r="M25" s="1111"/>
      <c r="N25" s="1111"/>
      <c r="O25" s="1111"/>
      <c r="P25" s="1111"/>
      <c r="Q25" s="1111"/>
      <c r="R25" s="1111"/>
      <c r="S25" s="1111"/>
      <c r="T25"/>
      <c r="U25"/>
      <c r="V25"/>
      <c r="W25" s="196"/>
      <c r="X25" s="60"/>
      <c r="Y25" s="60"/>
      <c r="Z25" s="60"/>
      <c r="AA25" s="60"/>
      <c r="AB25" s="60"/>
      <c r="AC25" s="60"/>
    </row>
    <row r="26" spans="1:29" ht="176.1" customHeight="1">
      <c r="B26" s="1112" t="s">
        <v>322</v>
      </c>
      <c r="C26" s="1112" t="s">
        <v>323</v>
      </c>
      <c r="D26" s="1106" t="s">
        <v>324</v>
      </c>
      <c r="E26" s="704" t="s">
        <v>325</v>
      </c>
      <c r="F26" s="704" t="s">
        <v>326</v>
      </c>
      <c r="G26" s="704" t="s">
        <v>327</v>
      </c>
      <c r="H26" s="704" t="s">
        <v>328</v>
      </c>
      <c r="I26" s="538" t="s">
        <v>329</v>
      </c>
      <c r="J26" s="538" t="s">
        <v>330</v>
      </c>
      <c r="K26" s="538" t="s">
        <v>331</v>
      </c>
      <c r="L26" s="539" t="s">
        <v>332</v>
      </c>
      <c r="M26" s="1106" t="s">
        <v>333</v>
      </c>
      <c r="N26" s="538" t="s">
        <v>334</v>
      </c>
      <c r="O26" s="538" t="s">
        <v>335</v>
      </c>
      <c r="P26" s="538" t="s">
        <v>336</v>
      </c>
      <c r="Q26" s="538" t="s">
        <v>337</v>
      </c>
      <c r="R26" s="538" t="s">
        <v>338</v>
      </c>
      <c r="S26" s="538" t="s">
        <v>339</v>
      </c>
      <c r="T26" s="27"/>
      <c r="U26" s="27"/>
      <c r="V26" s="27"/>
    </row>
    <row r="27" spans="1:29" ht="236.25" customHeight="1" thickBot="1">
      <c r="B27" s="1112"/>
      <c r="C27" s="1112"/>
      <c r="D27" s="1106"/>
      <c r="E27" s="705" t="s">
        <v>340</v>
      </c>
      <c r="F27" s="706" t="s">
        <v>341</v>
      </c>
      <c r="G27" s="707" t="s">
        <v>342</v>
      </c>
      <c r="H27" s="706" t="s">
        <v>341</v>
      </c>
      <c r="I27" s="540" t="s">
        <v>343</v>
      </c>
      <c r="J27" s="541" t="s">
        <v>344</v>
      </c>
      <c r="K27" s="541" t="s">
        <v>344</v>
      </c>
      <c r="L27" s="539" t="s">
        <v>345</v>
      </c>
      <c r="M27" s="1106"/>
      <c r="N27" s="541" t="s">
        <v>346</v>
      </c>
      <c r="O27" s="541" t="s">
        <v>347</v>
      </c>
      <c r="P27" s="538"/>
      <c r="Q27" s="538"/>
      <c r="R27" s="722" t="s">
        <v>348</v>
      </c>
      <c r="S27" s="538"/>
      <c r="T27" s="27"/>
      <c r="U27" s="27"/>
      <c r="V27" s="27"/>
    </row>
    <row r="28" spans="1:29" ht="44.1" customHeight="1">
      <c r="B28" s="537" t="s">
        <v>28</v>
      </c>
      <c r="C28" s="542">
        <f>SUMIFS('1.1 -Investissements'!$X$12:$X$111,'1.1 -Investissements'!$F$12:$F$111,'Syn pf Bénéficiaire'!K7)+SUMIFS('2-Frais généraux'!$X$12:$X$111,'2-Frais généraux'!$F$12:$F$111,'Syn pf Bénéficiaire'!K7)+SUMIFS('3-Contributions en nature'!$I$12:$I$111,'3-Contributions en nature'!$C$12:$C$111,'Syn pf Bénéficiaire'!K7)+SUMIFS('1.2 -Amortissement'!$O$12:$O$111,'1.2 -Amortissement'!$C$12:$C$111,'Syn pf Bénéficiaire'!K7)+SUMIFS('4-Tx forf personnel+autoconst'!$F$8:$F$9,'4-Tx forf personnel+autoconst'!$B$8:$B$9,'Syn pf Bénéficiaire'!K7)</f>
        <v>0</v>
      </c>
      <c r="D28" s="543">
        <f>IF(E28=0,0,E28/$E$30)</f>
        <v>0</v>
      </c>
      <c r="E28" s="542">
        <f>IF($F$23="Montant minimum respecté",C28,0)</f>
        <v>0</v>
      </c>
      <c r="F28" s="708">
        <f>IF(E28="","",IF($O$10="",$Q$10*E28,$O$10*E28))</f>
        <v>0</v>
      </c>
      <c r="G28" s="710" t="str">
        <f>IF(C28=0,"",IF($P$17+$F$8&gt;$J$23,(C28-($P$17+$F$8)*D28)/C28,IF($O$10="",$Q$10,$O$10)))</f>
        <v/>
      </c>
      <c r="H28" s="709" t="str">
        <f>IF(E28=0,"",G28*E28)</f>
        <v/>
      </c>
      <c r="I28" s="709" t="str">
        <f>IF(D28=0,"",IF($L$28="Oui",H28-($M$17*D28),H28*0.85))</f>
        <v/>
      </c>
      <c r="J28" s="1105" t="str">
        <f>IFERROR(I30/H30,"")</f>
        <v/>
      </c>
      <c r="K28" s="1105" t="str">
        <f>IFERROR(M30/H30,"")</f>
        <v/>
      </c>
      <c r="L28" s="1109" t="str">
        <f>_xlfn.IFS(M17=0,"Non concerné",M17&lt;(0.15*$H$30),"Non",M17=(0.15*$H$30),"Oui",M17&gt;(0.15*$H$30),"Oui")</f>
        <v>Non concerné</v>
      </c>
      <c r="M28" s="544" t="str">
        <f>IF(I28="","",IF($L$28="Oui",0.15*H28,H28-I28))</f>
        <v/>
      </c>
      <c r="N28" s="546" t="str">
        <f>IF(D28=0,"",IF($L$28="Oui",M28,$M$17*D28))</f>
        <v/>
      </c>
      <c r="O28" s="544" t="str">
        <f>IF(M28="","",M28-N28)</f>
        <v/>
      </c>
      <c r="P28" s="793" t="str">
        <f>IF($M$17="","", IFERROR(D28*$M$17-N28,""))</f>
        <v/>
      </c>
      <c r="Q28" s="793">
        <f>SUMIFS('3-Contributions en nature'!$I$12:$I$111,'3-Contributions en nature'!$C$12:$C$111,'Syn pf Bénéficiaire'!K7)</f>
        <v>0</v>
      </c>
      <c r="R28" s="793">
        <f>IFERROR(C28-I28-M28-P28-Q28-$P$17*D28, 0)</f>
        <v>0</v>
      </c>
      <c r="S28" s="545" t="str">
        <f>IF(OR(R28="", C28=0)," - %",R28/C28)</f>
        <v xml:space="preserve"> - %</v>
      </c>
      <c r="T28" s="27"/>
      <c r="U28" s="27"/>
      <c r="V28" s="27"/>
    </row>
    <row r="29" spans="1:29" ht="44.1" customHeight="1">
      <c r="B29" s="537" t="s">
        <v>32</v>
      </c>
      <c r="C29" s="542">
        <f>SUMIFS('1.1 -Investissements'!$X$12:$X$111,'1.1 -Investissements'!$F$12:$F$111,'Syn pf Bénéficiaire'!L7)+SUMIFS('2-Frais généraux'!$X$12:$X$111,'2-Frais généraux'!$F$12:$F$111,'Syn pf Bénéficiaire'!L7)+SUMIFS('3-Contributions en nature'!$I$12:$I$111,'3-Contributions en nature'!$C$12:$C$111,'Syn pf Bénéficiaire'!L7)+SUMIFS('1.2 -Amortissement'!$O$12:$O$111,'1.2 -Amortissement'!$C$12:$C$111,'Syn pf Bénéficiaire'!L7)+SUMIFS('4-Tx forf personnel+autoconst'!$F$8:$F$9,'4-Tx forf personnel+autoconst'!$B$8:$B$9,'Syn pf Bénéficiaire'!L7)</f>
        <v>0</v>
      </c>
      <c r="D29" s="543">
        <f>IF(E29=0,0,E29/$E$30)</f>
        <v>0</v>
      </c>
      <c r="E29" s="542">
        <f>IF($F$23="Montant minimum respecté",C29,0)</f>
        <v>0</v>
      </c>
      <c r="F29" s="708">
        <f>IF(E29="","",IF($O$10="",$Q$10*E29,$O$10*E29))</f>
        <v>0</v>
      </c>
      <c r="G29" s="710" t="str">
        <f>IF(C29=0,"",IF($P$17+$F$8&gt;$J$23,(C29-($P$17+$F$8)*D29)/C29,IF($O$10="",$Q$10,$O$10)))</f>
        <v/>
      </c>
      <c r="H29" s="709" t="str">
        <f>IF(E29=0,"",G29*E29)</f>
        <v/>
      </c>
      <c r="I29" s="709" t="str">
        <f>IF(D29=0,"",IF($L$28="Oui",H29-($M$17*D29),H29*0.85))</f>
        <v/>
      </c>
      <c r="J29" s="1105"/>
      <c r="K29" s="1105"/>
      <c r="L29" s="1109"/>
      <c r="M29" s="544" t="str">
        <f>IF(I29="","",IF($L$28="Oui",0.15*H29,H29-I29))</f>
        <v/>
      </c>
      <c r="N29" s="546" t="str">
        <f>IF(D29=0,"",IF($L$28="Oui",M29,$M$17*D29))</f>
        <v/>
      </c>
      <c r="O29" s="544" t="str">
        <f t="shared" ref="O29" si="0">IF(M29="","",M29-N29)</f>
        <v/>
      </c>
      <c r="P29" s="793" t="str">
        <f>IF($M$17="","", IFERROR(D29*$M$17-N29,""))</f>
        <v/>
      </c>
      <c r="Q29" s="793">
        <f>SUMIFS('3-Contributions en nature'!$I$12:$I$111,'3-Contributions en nature'!$C$12:$C$111,'Syn pf Bénéficiaire'!K8)</f>
        <v>0</v>
      </c>
      <c r="R29" s="793">
        <f>IFERROR(C29-I29-M29-Q29-P29-$P$17*D29,0)</f>
        <v>0</v>
      </c>
      <c r="S29" s="545" t="str">
        <f>IF(OR(R29="", C29=0)," - %",R29/C29)</f>
        <v xml:space="preserve"> - %</v>
      </c>
      <c r="T29" s="27"/>
      <c r="U29" s="27"/>
      <c r="V29" s="27"/>
    </row>
    <row r="30" spans="1:29" s="805" customFormat="1" ht="51.95" customHeight="1">
      <c r="B30" s="547" t="s">
        <v>349</v>
      </c>
      <c r="C30" s="794">
        <f>SUM(C28:C29)</f>
        <v>0</v>
      </c>
      <c r="D30" s="811">
        <f>IF(E30=0,0,E30/$E$30)</f>
        <v>0</v>
      </c>
      <c r="E30" s="806">
        <f>SUM(E28:E29)</f>
        <v>0</v>
      </c>
      <c r="F30" s="806">
        <f>SUM(F28:F29)</f>
        <v>0</v>
      </c>
      <c r="G30" s="807"/>
      <c r="H30" s="806">
        <f>SUM(H28:H29)</f>
        <v>0</v>
      </c>
      <c r="I30" s="806" t="str">
        <f>IF(D30=0,"",ROUNDDOWN(IF($L$28="Oui",H30-($M$17*D30),H30*0.85),2))</f>
        <v/>
      </c>
      <c r="M30" s="806" t="str">
        <f>IF(I30="","",IF($L$28="Oui",0.15*H30,H30-I30))</f>
        <v/>
      </c>
      <c r="N30" s="806" t="str">
        <f>IF(D30=0,"",IF($L$28="Oui",M30,$M$17*D30))</f>
        <v/>
      </c>
      <c r="O30" s="806" t="str">
        <f>IF(M30="", "", IFERROR(M30-N30, 0))</f>
        <v/>
      </c>
      <c r="P30" s="806" t="str">
        <f>IF($M$17="", 0,IFERROR(D30*$M$17 - N30,""))</f>
        <v/>
      </c>
      <c r="Q30" s="794">
        <f>SUM(Q28:Q29)</f>
        <v>0</v>
      </c>
      <c r="R30" s="794">
        <f>IFERROR(C30-I30-M30-Q30-P30-$P$17*D30,0)</f>
        <v>0</v>
      </c>
      <c r="S30" s="548" t="str">
        <f>IF(C30=0,"- %",R30/C30)</f>
        <v>- %</v>
      </c>
      <c r="T30" s="808"/>
      <c r="U30" s="808"/>
      <c r="V30" s="808"/>
    </row>
    <row r="31" spans="1:29" ht="14.45" customHeight="1">
      <c r="B31"/>
      <c r="C31" s="198"/>
      <c r="F31" s="197"/>
      <c r="L31"/>
      <c r="T31" s="27"/>
    </row>
    <row r="32" spans="1:29" ht="20.45" customHeight="1"/>
  </sheetData>
  <sheetProtection formatColumns="0" formatRows="0" insertColumns="0" insertRows="0" autoFilter="0"/>
  <mergeCells count="33">
    <mergeCell ref="J28:J29"/>
    <mergeCell ref="K28:K29"/>
    <mergeCell ref="M26:M27"/>
    <mergeCell ref="E22:F22"/>
    <mergeCell ref="L28:L29"/>
    <mergeCell ref="B25:S25"/>
    <mergeCell ref="B26:B27"/>
    <mergeCell ref="I22:L22"/>
    <mergeCell ref="C26:C27"/>
    <mergeCell ref="D26:D27"/>
    <mergeCell ref="G7:H7"/>
    <mergeCell ref="G8:H8"/>
    <mergeCell ref="A2:W2"/>
    <mergeCell ref="D6:J6"/>
    <mergeCell ref="A6:C6"/>
    <mergeCell ref="N5:R5"/>
    <mergeCell ref="N6:P6"/>
    <mergeCell ref="Q6:R6"/>
    <mergeCell ref="K6:L6"/>
    <mergeCell ref="I7:J7"/>
    <mergeCell ref="I8:J8"/>
    <mergeCell ref="N4:R4"/>
    <mergeCell ref="A5:L5"/>
    <mergeCell ref="A4:L4"/>
    <mergeCell ref="N8:O8"/>
    <mergeCell ref="Q8:R8"/>
    <mergeCell ref="Q9:R9"/>
    <mergeCell ref="Q10:R10"/>
    <mergeCell ref="N22:Q22"/>
    <mergeCell ref="A20:S20"/>
    <mergeCell ref="M12:R12"/>
    <mergeCell ref="E11:H11"/>
    <mergeCell ref="G13:H13"/>
  </mergeCells>
  <phoneticPr fontId="11" type="noConversion"/>
  <conditionalFormatting sqref="F23">
    <cfRule type="notContainsText" dxfId="14" priority="18" operator="notContains" text="non">
      <formula>ISERROR(SEARCH("non",F23))</formula>
    </cfRule>
    <cfRule type="containsText" dxfId="13" priority="19" stopIfTrue="1" operator="containsText" text="Non">
      <formula>NOT(ISERROR(SEARCH("Non",F23)))</formula>
    </cfRule>
  </conditionalFormatting>
  <conditionalFormatting sqref="J23">
    <cfRule type="expression" dxfId="12" priority="7">
      <formula>J23="Oui"</formula>
    </cfRule>
    <cfRule type="expression" dxfId="11" priority="8">
      <formula>J23="Non, l'aide publique doit diminuer"</formula>
    </cfRule>
  </conditionalFormatting>
  <conditionalFormatting sqref="L23">
    <cfRule type="expression" dxfId="10" priority="9">
      <formula>L23="Oui"</formula>
    </cfRule>
    <cfRule type="expression" dxfId="9" priority="10">
      <formula>L23="Non, l'aide publique doit diminuer"</formula>
    </cfRule>
  </conditionalFormatting>
  <conditionalFormatting sqref="O23">
    <cfRule type="expression" dxfId="8" priority="3">
      <formula>O23="Plafond respecté"</formula>
    </cfRule>
    <cfRule type="expression" dxfId="7" priority="4">
      <formula>O23="La dépense sera plafonnée à l'instruction"</formula>
    </cfRule>
  </conditionalFormatting>
  <conditionalFormatting sqref="Q23">
    <cfRule type="expression" dxfId="6" priority="1">
      <formula>Q23="Oui"</formula>
    </cfRule>
    <cfRule type="expression" dxfId="5" priority="2">
      <formula>Q23="Non, l'aide publique doit diminuer"</formula>
    </cfRule>
  </conditionalFormatting>
  <dataValidations count="2">
    <dataValidation type="list" allowBlank="1" showInputMessage="1" showErrorMessage="1" sqref="Q6 R14:R16 O14:O16 Q17" xr:uid="{3A2E9B09-D1F7-3345-8477-D7EAB77F2CEA}">
      <formula1>"Oui,Non"</formula1>
    </dataValidation>
    <dataValidation type="list" allowBlank="1" showInputMessage="1" showErrorMessage="1" sqref="Q10" xr:uid="{25A2A3AF-7A9B-244C-B9A5-329F9C8432CC}">
      <formula1>"100%"</formula1>
    </dataValidation>
  </dataValidations>
  <pageMargins left="0.7" right="0.7" top="0.75" bottom="0.75" header="0.3" footer="0.3"/>
  <pageSetup paperSize="9" scale="11"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ErrorMessage="1" promptTitle="Sélectionnez un type d'action" xr:uid="{197F6791-4833-F443-9717-81D704D96205}">
          <x14:formula1>
            <xm:f>'0-Présentation typeaction'!$B$7:$B$8</xm:f>
          </x14:formula1>
          <xm:sqref>B28:B29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76B221B8E296643832BE809A39B7F73" ma:contentTypeVersion="3" ma:contentTypeDescription="Create a new document." ma:contentTypeScope="" ma:versionID="694e9dee6291ebbb4e5b175060903a5a">
  <xsd:schema xmlns:xsd="http://www.w3.org/2001/XMLSchema" xmlns:xs="http://www.w3.org/2001/XMLSchema" xmlns:p="http://schemas.microsoft.com/office/2006/metadata/properties" xmlns:ns2="ffe06a1a-c302-44a7-ab54-0587fe56ae8d" targetNamespace="http://schemas.microsoft.com/office/2006/metadata/properties" ma:root="true" ma:fieldsID="97aa5f636076500009a42622f0217098" ns2:_="">
    <xsd:import namespace="ffe06a1a-c302-44a7-ab54-0587fe56ae8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e06a1a-c302-44a7-ab54-0587fe56ae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BF93EC-1DED-4D0C-BCD8-4816FDF34A1E}"/>
</file>

<file path=customXml/itemProps2.xml><?xml version="1.0" encoding="utf-8"?>
<ds:datastoreItem xmlns:ds="http://schemas.openxmlformats.org/officeDocument/2006/customXml" ds:itemID="{0C0E59A6-276D-4593-B1CA-7462BECBC086}"/>
</file>

<file path=customXml/itemProps3.xml><?xml version="1.0" encoding="utf-8"?>
<ds:datastoreItem xmlns:ds="http://schemas.openxmlformats.org/officeDocument/2006/customXml" ds:itemID="{40D26ED7-CD7E-4BFC-8B70-DECD4F5BF41F}"/>
</file>

<file path=docProps/app.xml><?xml version="1.0" encoding="utf-8"?>
<Properties xmlns="http://schemas.openxmlformats.org/officeDocument/2006/extended-properties" xmlns:vt="http://schemas.openxmlformats.org/officeDocument/2006/docPropsVTypes">
  <Application>Microsoft Excel Online</Application>
  <Manager/>
  <Company>RLR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Marvin ELISE</dc:creator>
  <cp:keywords/>
  <dc:description/>
  <cp:lastModifiedBy/>
  <cp:revision/>
  <dcterms:created xsi:type="dcterms:W3CDTF">2017-03-15T07:49:35Z</dcterms:created>
  <dcterms:modified xsi:type="dcterms:W3CDTF">2026-05-05T19:30:31Z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0x010100276B221B8E296643832BE809A39B7F73</vt:lpwstr>
  </property>
  <property fmtid="{D5CDD505-2E9C-101B-9397-08002B2CF9AE}" pid="3" name="MediaServiceImageTags">
    <vt:lpwstr/>
  </property>
  <property fmtid="{D5CDD505-2E9C-101B-9397-08002B2CF9AE}" pid="4" name="Order">
    <vt:r8>2529500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